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 TC_Verchocq (62)\Dossier d_instruction\"/>
    </mc:Choice>
  </mc:AlternateContent>
  <xr:revisionPtr revIDLastSave="0" documentId="13_ncr:1_{706418D7-688A-4C4B-AF5A-BDC7181A5937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Y163" i="2" s="1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Y179" i="2" s="1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DI200" i="2"/>
  <c r="HG201" i="2"/>
  <c r="ED200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42" i="2" a="1"/>
  <c r="FY42" i="2" s="1"/>
  <c r="FY167" i="2" a="1"/>
  <c r="FY167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DN124" i="2" l="1" a="1"/>
  <c r="DN124" i="2" s="1"/>
  <c r="DN56" i="2" a="1"/>
  <c r="DN56" i="2" s="1"/>
  <c r="GT181" i="2" a="1"/>
  <c r="GT181" i="2" s="1"/>
  <c r="FY196" i="2" a="1"/>
  <c r="FY196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82" i="2" a="1"/>
  <c r="FY82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121" i="2" a="1"/>
  <c r="FY121" i="2" s="1"/>
  <c r="FY182" i="2" a="1"/>
  <c r="FY182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42" i="2" a="1"/>
  <c r="FY142" i="2" s="1"/>
  <c r="FY86" i="2" a="1"/>
  <c r="FY86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0" i="2" a="1"/>
  <c r="FY80" i="2" s="1"/>
  <c r="FY58" i="2" a="1"/>
  <c r="FY58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115" i="2" a="1"/>
  <c r="FY115" i="2" s="1"/>
  <c r="FY30" i="2" a="1"/>
  <c r="FY30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HH203" i="2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89" i="2" l="1"/>
  <c r="GZ180" i="2"/>
  <c r="GZ137" i="2"/>
  <c r="GZ116" i="2"/>
  <c r="GZ28" i="2"/>
  <c r="GZ85" i="2"/>
  <c r="GZ122" i="2"/>
  <c r="GZ112" i="2"/>
  <c r="GZ162" i="2"/>
  <c r="GZ140" i="2"/>
  <c r="GZ148" i="2"/>
  <c r="GZ31" i="2"/>
  <c r="GZ36" i="2"/>
  <c r="GZ25" i="2"/>
  <c r="GZ75" i="2"/>
  <c r="GZ15" i="2"/>
  <c r="GZ132" i="2"/>
  <c r="GZ24" i="2"/>
  <c r="GZ10" i="2"/>
  <c r="GZ44" i="2"/>
  <c r="GZ64" i="2"/>
  <c r="GZ133" i="2"/>
  <c r="GZ145" i="2"/>
  <c r="GZ189" i="2"/>
  <c r="GZ121" i="2"/>
  <c r="GZ199" i="2"/>
  <c r="GZ163" i="2"/>
  <c r="GZ59" i="2"/>
  <c r="GZ82" i="2"/>
  <c r="GZ14" i="2"/>
  <c r="GZ196" i="2"/>
  <c r="GZ54" i="2"/>
  <c r="GZ118" i="2"/>
  <c r="GZ99" i="2"/>
  <c r="GZ117" i="2"/>
  <c r="GZ19" i="2"/>
  <c r="GZ32" i="2"/>
  <c r="GZ102" i="2"/>
  <c r="GZ104" i="2"/>
  <c r="GZ146" i="2"/>
  <c r="GZ41" i="2"/>
  <c r="GZ202" i="2"/>
  <c r="GZ49" i="2"/>
  <c r="GZ84" i="2"/>
  <c r="GZ139" i="2"/>
  <c r="GZ101" i="2"/>
  <c r="GZ81" i="2"/>
  <c r="GZ184" i="2"/>
  <c r="GZ183" i="2"/>
  <c r="GZ142" i="2"/>
  <c r="GZ22" i="2"/>
  <c r="GZ98" i="2"/>
  <c r="GZ111" i="2"/>
  <c r="GZ18" i="2"/>
  <c r="GZ33" i="2"/>
  <c r="GZ123" i="2"/>
  <c r="GZ86" i="2"/>
  <c r="GZ103" i="2"/>
  <c r="GZ88" i="2"/>
  <c r="GZ160" i="2"/>
  <c r="GZ69" i="2"/>
  <c r="GZ58" i="2"/>
  <c r="GZ144" i="2"/>
  <c r="GZ114" i="2"/>
  <c r="GZ71" i="2"/>
  <c r="GZ147" i="2"/>
  <c r="GZ38" i="2"/>
  <c r="GZ95" i="2"/>
  <c r="GZ79" i="2"/>
  <c r="GZ92" i="2"/>
  <c r="GZ46" i="2"/>
  <c r="GZ136" i="2"/>
  <c r="GZ149" i="2"/>
  <c r="GZ39" i="2"/>
  <c r="GZ158" i="2"/>
  <c r="GZ129" i="2"/>
  <c r="GZ194" i="2"/>
  <c r="GZ60" i="2"/>
  <c r="GZ11" i="2"/>
  <c r="GZ188" i="2"/>
  <c r="GZ67" i="2"/>
  <c r="GZ138" i="2"/>
  <c r="GZ151" i="2"/>
  <c r="GZ176" i="2"/>
  <c r="GZ178" i="2"/>
  <c r="GZ126" i="2"/>
  <c r="GZ37" i="2"/>
  <c r="GZ201" i="2"/>
  <c r="GZ197" i="2"/>
  <c r="GZ130" i="2"/>
  <c r="GZ134" i="2"/>
  <c r="GZ106" i="2"/>
  <c r="GZ80" i="2"/>
  <c r="GZ65" i="2"/>
  <c r="GZ61" i="2"/>
  <c r="GZ62" i="2"/>
  <c r="GZ97" i="2"/>
  <c r="GZ135" i="2"/>
  <c r="GZ127" i="2"/>
  <c r="GZ195" i="2"/>
  <c r="GZ83" i="2"/>
  <c r="GZ96" i="2"/>
  <c r="GZ153" i="2"/>
  <c r="GZ91" i="2"/>
  <c r="GZ23" i="2"/>
  <c r="GZ53" i="2"/>
  <c r="GZ157" i="2"/>
  <c r="GZ27" i="2"/>
  <c r="GZ45" i="2"/>
  <c r="GZ63" i="2"/>
  <c r="GZ34" i="2"/>
  <c r="GZ152" i="2"/>
  <c r="GZ78" i="2"/>
  <c r="GZ55" i="2"/>
  <c r="GZ167" i="2"/>
  <c r="GZ124" i="2"/>
  <c r="GZ52" i="2"/>
  <c r="GZ164" i="2"/>
  <c r="GZ193" i="2"/>
  <c r="GZ4" i="2"/>
  <c r="GZ113" i="2"/>
  <c r="GZ115" i="2"/>
  <c r="GZ128" i="2"/>
  <c r="GZ17" i="2"/>
  <c r="GZ119" i="2"/>
  <c r="GZ5" i="2"/>
  <c r="GZ109" i="2"/>
  <c r="GZ125" i="2"/>
  <c r="GZ77" i="2"/>
  <c r="GZ179" i="2"/>
  <c r="GZ107" i="2"/>
  <c r="GZ108" i="2"/>
  <c r="GZ50" i="2"/>
  <c r="GZ35" i="2"/>
  <c r="GZ56" i="2"/>
  <c r="GZ131" i="2"/>
  <c r="GZ93" i="2"/>
  <c r="GZ120" i="2"/>
  <c r="GZ173" i="2"/>
  <c r="GZ172" i="2"/>
  <c r="GZ169" i="2"/>
  <c r="GZ187" i="2"/>
  <c r="GZ192" i="2"/>
  <c r="GZ200" i="2"/>
  <c r="GZ43" i="2"/>
  <c r="GZ47" i="2"/>
  <c r="GZ73" i="2"/>
  <c r="GZ141" i="2"/>
  <c r="GZ182" i="2"/>
  <c r="GZ174" i="2"/>
  <c r="GZ155" i="2"/>
  <c r="GZ150" i="2"/>
  <c r="GZ20" i="2"/>
  <c r="GZ175" i="2"/>
  <c r="GZ105" i="2"/>
  <c r="GZ181" i="2"/>
  <c r="GZ68" i="2"/>
  <c r="GZ76" i="2"/>
  <c r="GZ171" i="2"/>
  <c r="GZ8" i="2"/>
  <c r="GZ156" i="2"/>
  <c r="GZ72" i="2"/>
  <c r="GZ74" i="2"/>
  <c r="GZ12" i="2"/>
  <c r="GZ70" i="2"/>
  <c r="GZ159" i="2"/>
  <c r="GZ166" i="2"/>
  <c r="GZ154" i="2"/>
  <c r="GZ6" i="2"/>
  <c r="GZ143" i="2"/>
  <c r="GZ66" i="2"/>
  <c r="GZ42" i="2"/>
  <c r="GZ168" i="2"/>
  <c r="GZ190" i="2"/>
  <c r="GZ87" i="2"/>
  <c r="GZ21" i="2"/>
  <c r="GZ161" i="2"/>
  <c r="GZ100" i="2"/>
  <c r="GZ177" i="2"/>
  <c r="GZ57" i="2"/>
  <c r="GZ165" i="2"/>
  <c r="GZ16" i="2"/>
  <c r="GZ203" i="2"/>
  <c r="GZ110" i="2"/>
  <c r="GZ170" i="2"/>
  <c r="GZ26" i="2"/>
  <c r="GZ191" i="2"/>
  <c r="GZ13" i="2"/>
  <c r="GZ90" i="2"/>
  <c r="GZ40" i="2"/>
  <c r="GZ9" i="2"/>
  <c r="GZ185" i="2"/>
  <c r="GZ51" i="2"/>
  <c r="GZ198" i="2"/>
  <c r="GZ94" i="2"/>
  <c r="GZ29" i="2"/>
  <c r="GZ7" i="2"/>
  <c r="GZ48" i="2"/>
  <c r="GZ30" i="2"/>
  <c r="GZ186" i="2"/>
  <c r="GZ3" i="2"/>
  <c r="C15" i="4" s="1"/>
  <c r="E15" i="4" s="1"/>
  <c r="F15" i="4" s="1"/>
  <c r="G15" i="4" s="1"/>
  <c r="L15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59" i="2" l="1"/>
  <c r="FJ39" i="2"/>
  <c r="FJ156" i="2"/>
  <c r="FJ55" i="2"/>
  <c r="FJ114" i="2"/>
  <c r="FJ6" i="2"/>
  <c r="FJ50" i="2"/>
  <c r="FJ80" i="2"/>
  <c r="FJ148" i="2"/>
  <c r="FJ19" i="2"/>
  <c r="FJ95" i="2"/>
  <c r="FJ43" i="2"/>
  <c r="FJ57" i="2"/>
  <c r="FJ54" i="2"/>
  <c r="FJ166" i="2"/>
  <c r="FJ195" i="2"/>
  <c r="FJ27" i="2"/>
  <c r="FJ101" i="2"/>
  <c r="FJ16" i="2"/>
  <c r="FJ199" i="2"/>
  <c r="FJ83" i="2"/>
  <c r="FJ11" i="2"/>
  <c r="FJ100" i="2"/>
  <c r="FJ177" i="2"/>
  <c r="FJ182" i="2"/>
  <c r="FJ155" i="2"/>
  <c r="FJ123" i="2"/>
  <c r="FJ26" i="2"/>
  <c r="FJ203" i="2"/>
  <c r="FJ183" i="2"/>
  <c r="FJ5" i="2"/>
  <c r="FJ198" i="2"/>
  <c r="FJ73" i="2"/>
  <c r="FJ160" i="2"/>
  <c r="FJ91" i="2"/>
  <c r="FJ33" i="2"/>
  <c r="FJ47" i="2"/>
  <c r="FJ151" i="2"/>
  <c r="FJ12" i="2"/>
  <c r="FJ163" i="2"/>
  <c r="FJ87" i="2"/>
  <c r="FJ96" i="2"/>
  <c r="FJ99" i="2"/>
  <c r="FJ121" i="2"/>
  <c r="FJ150" i="2"/>
  <c r="FJ112" i="2"/>
  <c r="FJ94" i="2"/>
  <c r="FJ85" i="2"/>
  <c r="FJ135" i="2"/>
  <c r="FJ32" i="2"/>
  <c r="FJ78" i="2"/>
  <c r="FJ68" i="2"/>
  <c r="FJ29" i="2"/>
  <c r="FJ9" i="2"/>
  <c r="FJ169" i="2"/>
  <c r="FJ60" i="2"/>
  <c r="FJ141" i="2"/>
  <c r="FJ90" i="2"/>
  <c r="FJ149" i="2"/>
  <c r="FJ72" i="2"/>
  <c r="FJ171" i="2"/>
  <c r="FJ191" i="2"/>
  <c r="FJ202" i="2"/>
  <c r="FJ145" i="2"/>
  <c r="FJ142" i="2"/>
  <c r="FJ89" i="2"/>
  <c r="FJ129" i="2"/>
  <c r="FJ124" i="2"/>
  <c r="FJ34" i="2"/>
  <c r="FJ131" i="2"/>
  <c r="FJ185" i="2"/>
  <c r="FJ14" i="2"/>
  <c r="FJ164" i="2"/>
  <c r="FJ20" i="2"/>
  <c r="FJ24" i="2"/>
  <c r="FJ53" i="2"/>
  <c r="FJ25" i="2"/>
  <c r="FJ79" i="2"/>
  <c r="FJ120" i="2"/>
  <c r="FJ115" i="2"/>
  <c r="FJ69" i="2"/>
  <c r="FJ62" i="2"/>
  <c r="FJ36" i="2"/>
  <c r="FJ111" i="2"/>
  <c r="FJ180" i="2"/>
  <c r="FJ187" i="2"/>
  <c r="FJ172" i="2"/>
  <c r="FJ97" i="2"/>
  <c r="FJ21" i="2"/>
  <c r="FJ146" i="2"/>
  <c r="FJ74" i="2"/>
  <c r="FJ88" i="2"/>
  <c r="FJ118" i="2"/>
  <c r="FJ174" i="2"/>
  <c r="FJ175" i="2"/>
  <c r="FJ170" i="2"/>
  <c r="FJ63" i="2"/>
  <c r="FJ178" i="2"/>
  <c r="FJ77" i="2"/>
  <c r="FJ152" i="2"/>
  <c r="FJ128" i="2"/>
  <c r="FJ109" i="2"/>
  <c r="FJ98" i="2"/>
  <c r="FJ15" i="2"/>
  <c r="FJ173" i="2"/>
  <c r="FJ132" i="2"/>
  <c r="FJ137" i="2"/>
  <c r="FJ40" i="2"/>
  <c r="FJ51" i="2"/>
  <c r="FJ7" i="2"/>
  <c r="FJ126" i="2"/>
  <c r="FJ134" i="2"/>
  <c r="FJ136" i="2"/>
  <c r="FJ35" i="2"/>
  <c r="FJ81" i="2"/>
  <c r="FJ117" i="2"/>
  <c r="FJ58" i="2"/>
  <c r="FJ133" i="2"/>
  <c r="FJ200" i="2"/>
  <c r="FJ104" i="2"/>
  <c r="FJ46" i="2"/>
  <c r="FJ158" i="2"/>
  <c r="FJ67" i="2"/>
  <c r="FJ31" i="2"/>
  <c r="FJ108" i="2"/>
  <c r="FJ201" i="2"/>
  <c r="FJ71" i="2"/>
  <c r="FJ110" i="2"/>
  <c r="FJ122" i="2"/>
  <c r="FJ22" i="2"/>
  <c r="FJ86" i="2"/>
  <c r="FJ138" i="2"/>
  <c r="FJ125" i="2"/>
  <c r="FJ167" i="2"/>
  <c r="FJ165" i="2"/>
  <c r="FJ28" i="2"/>
  <c r="FJ143" i="2"/>
  <c r="FJ52" i="2"/>
  <c r="FJ162" i="2"/>
  <c r="FJ186" i="2"/>
  <c r="FJ61" i="2"/>
  <c r="FJ130" i="2"/>
  <c r="FJ44" i="2"/>
  <c r="FJ93" i="2"/>
  <c r="FJ10" i="2"/>
  <c r="FJ18" i="2"/>
  <c r="FJ82" i="2"/>
  <c r="FJ30" i="2"/>
  <c r="FJ116" i="2"/>
  <c r="FJ105" i="2"/>
  <c r="FJ66" i="2"/>
  <c r="FJ65" i="2"/>
  <c r="FJ192" i="2"/>
  <c r="FJ119" i="2"/>
  <c r="FJ59" i="2"/>
  <c r="FJ157" i="2"/>
  <c r="FJ41" i="2"/>
  <c r="FJ196" i="2"/>
  <c r="FJ45" i="2"/>
  <c r="FJ56" i="2"/>
  <c r="FJ190" i="2"/>
  <c r="FJ38" i="2"/>
  <c r="FJ113" i="2"/>
  <c r="FJ23" i="2"/>
  <c r="FJ127" i="2"/>
  <c r="FJ106" i="2"/>
  <c r="FJ107" i="2"/>
  <c r="FJ147" i="2"/>
  <c r="FJ76" i="2"/>
  <c r="FJ4" i="2"/>
  <c r="FJ193" i="2"/>
  <c r="FJ42" i="2"/>
  <c r="FJ92" i="2"/>
  <c r="FJ188" i="2"/>
  <c r="FJ103" i="2"/>
  <c r="FJ197" i="2"/>
  <c r="FJ184" i="2"/>
  <c r="FJ64" i="2"/>
  <c r="FJ179" i="2"/>
  <c r="FJ8" i="2"/>
  <c r="FJ70" i="2"/>
  <c r="FJ194" i="2"/>
  <c r="FJ3" i="2"/>
  <c r="C13" i="4" s="1"/>
  <c r="E13" i="4" s="1"/>
  <c r="F13" i="4" s="1"/>
  <c r="G13" i="4" s="1"/>
  <c r="L13" i="4" s="1"/>
  <c r="FJ84" i="2"/>
  <c r="FJ140" i="2"/>
  <c r="FJ181" i="2"/>
  <c r="FJ176" i="2"/>
  <c r="FJ153" i="2"/>
  <c r="FJ139" i="2"/>
  <c r="FJ37" i="2"/>
  <c r="FJ154" i="2"/>
  <c r="FJ144" i="2"/>
  <c r="FJ49" i="2"/>
  <c r="FJ48" i="2"/>
  <c r="FJ189" i="2"/>
  <c r="FJ75" i="2"/>
  <c r="FJ102" i="2"/>
  <c r="FJ168" i="2"/>
  <c r="FJ17" i="2"/>
  <c r="FJ161" i="2"/>
  <c r="FJ1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GE11" i="2" l="1"/>
  <c r="GE159" i="2"/>
  <c r="GE86" i="2"/>
  <c r="GE186" i="2"/>
  <c r="GE92" i="2"/>
  <c r="GE119" i="2"/>
  <c r="GE193" i="2"/>
  <c r="GE164" i="2"/>
  <c r="GE30" i="2"/>
  <c r="GE60" i="2"/>
  <c r="GE10" i="2"/>
  <c r="GE47" i="2"/>
  <c r="GE191" i="2"/>
  <c r="GE129" i="2"/>
  <c r="GE194" i="2"/>
  <c r="GE70" i="2"/>
  <c r="GE153" i="2"/>
  <c r="GE97" i="2"/>
  <c r="GE108" i="2"/>
  <c r="GE29" i="2"/>
  <c r="GE51" i="2"/>
  <c r="GE96" i="2"/>
  <c r="GE45" i="2"/>
  <c r="GE62" i="2"/>
  <c r="GE118" i="2"/>
  <c r="GE178" i="2"/>
  <c r="GE120" i="2"/>
  <c r="GE148" i="2"/>
  <c r="GE163" i="2"/>
  <c r="GE32" i="2"/>
  <c r="GE203" i="2"/>
  <c r="GE162" i="2"/>
  <c r="GE85" i="2"/>
  <c r="GE151" i="2"/>
  <c r="GE56" i="2"/>
  <c r="GE7" i="2"/>
  <c r="GE101" i="2"/>
  <c r="GE106" i="2"/>
  <c r="GE75" i="2"/>
  <c r="GE107" i="2"/>
  <c r="GE155" i="2"/>
  <c r="GE63" i="2"/>
  <c r="GE65" i="2"/>
  <c r="GE169" i="2"/>
  <c r="GE117" i="2"/>
  <c r="GE181" i="2"/>
  <c r="GE64" i="2"/>
  <c r="GE76" i="2"/>
  <c r="GE39" i="2"/>
  <c r="GE72" i="2"/>
  <c r="GE93" i="2"/>
  <c r="GE150" i="2"/>
  <c r="GE36" i="2"/>
  <c r="GE17" i="2"/>
  <c r="GE179" i="2"/>
  <c r="GE68" i="2"/>
  <c r="GE28" i="2"/>
  <c r="GE114" i="2"/>
  <c r="GE177" i="2"/>
  <c r="GE125" i="2"/>
  <c r="GE199" i="2"/>
  <c r="GE3" i="2"/>
  <c r="C14" i="4" s="1"/>
  <c r="E14" i="4" s="1"/>
  <c r="F14" i="4" s="1"/>
  <c r="G14" i="4" s="1"/>
  <c r="L14" i="4" s="1"/>
  <c r="GE166" i="2"/>
  <c r="GE5" i="2"/>
  <c r="GE143" i="2"/>
  <c r="GE102" i="2"/>
  <c r="GE38" i="2"/>
  <c r="GE126" i="2"/>
  <c r="GE180" i="2"/>
  <c r="GE123" i="2"/>
  <c r="GE173" i="2"/>
  <c r="GE184" i="2"/>
  <c r="GE26" i="2"/>
  <c r="GE201" i="2"/>
  <c r="GE110" i="2"/>
  <c r="GE149" i="2"/>
  <c r="GE198" i="2"/>
  <c r="GE12" i="2"/>
  <c r="GE24" i="2"/>
  <c r="GE154" i="2"/>
  <c r="GE182" i="2"/>
  <c r="GE122" i="2"/>
  <c r="GE54" i="2"/>
  <c r="GE48" i="2"/>
  <c r="GE9" i="2"/>
  <c r="GE135" i="2"/>
  <c r="GE95" i="2"/>
  <c r="GE131" i="2"/>
  <c r="GE18" i="2"/>
  <c r="GE132" i="2"/>
  <c r="GE94" i="2"/>
  <c r="GE192" i="2"/>
  <c r="GE77" i="2"/>
  <c r="GE37" i="2"/>
  <c r="GE172" i="2"/>
  <c r="GE157" i="2"/>
  <c r="GE46" i="2"/>
  <c r="GE128" i="2"/>
  <c r="GE42" i="2"/>
  <c r="GE174" i="2"/>
  <c r="GE99" i="2"/>
  <c r="GE109" i="2"/>
  <c r="GE196" i="2"/>
  <c r="GE146" i="2"/>
  <c r="GE21" i="2"/>
  <c r="GE27" i="2"/>
  <c r="GE25" i="2"/>
  <c r="GE200" i="2"/>
  <c r="GE20" i="2"/>
  <c r="GE53" i="2"/>
  <c r="GE138" i="2"/>
  <c r="GE147" i="2"/>
  <c r="GE4" i="2"/>
  <c r="GE175" i="2"/>
  <c r="GE74" i="2"/>
  <c r="GE142" i="2"/>
  <c r="GE188" i="2"/>
  <c r="GE168" i="2"/>
  <c r="GE34" i="2"/>
  <c r="GE189" i="2"/>
  <c r="GE187" i="2"/>
  <c r="GE23" i="2"/>
  <c r="GE40" i="2"/>
  <c r="GE202" i="2"/>
  <c r="GE50" i="2"/>
  <c r="GE170" i="2"/>
  <c r="GE105" i="2"/>
  <c r="GE176" i="2"/>
  <c r="GE81" i="2"/>
  <c r="GE31" i="2"/>
  <c r="GE104" i="2"/>
  <c r="GE161" i="2"/>
  <c r="GE165" i="2"/>
  <c r="GE16" i="2"/>
  <c r="GE69" i="2"/>
  <c r="GE13" i="2"/>
  <c r="GE133" i="2"/>
  <c r="GE116" i="2"/>
  <c r="GE43" i="2"/>
  <c r="GE15" i="2"/>
  <c r="GE71" i="2"/>
  <c r="GE22" i="2"/>
  <c r="GE111" i="2"/>
  <c r="GE121" i="2"/>
  <c r="GE130" i="2"/>
  <c r="GE140" i="2"/>
  <c r="GE52" i="2"/>
  <c r="GE19" i="2"/>
  <c r="GE88" i="2"/>
  <c r="GE183" i="2"/>
  <c r="GE80" i="2"/>
  <c r="GE171" i="2"/>
  <c r="GE134" i="2"/>
  <c r="GE73" i="2"/>
  <c r="GE113" i="2"/>
  <c r="GE89" i="2"/>
  <c r="GE139" i="2"/>
  <c r="GE90" i="2"/>
  <c r="GE141" i="2"/>
  <c r="GE61" i="2"/>
  <c r="GE8" i="2"/>
  <c r="GE57" i="2"/>
  <c r="GE197" i="2"/>
  <c r="GE66" i="2"/>
  <c r="GE167" i="2"/>
  <c r="GE82" i="2"/>
  <c r="GE98" i="2"/>
  <c r="GE59" i="2"/>
  <c r="GE79" i="2"/>
  <c r="GE87" i="2"/>
  <c r="GE44" i="2"/>
  <c r="GE160" i="2"/>
  <c r="GE137" i="2"/>
  <c r="GE195" i="2"/>
  <c r="GE136" i="2"/>
  <c r="GE41" i="2"/>
  <c r="GE67" i="2"/>
  <c r="GE156" i="2"/>
  <c r="GE190" i="2"/>
  <c r="GE124" i="2"/>
  <c r="GE185" i="2"/>
  <c r="GE91" i="2"/>
  <c r="GE49" i="2"/>
  <c r="GE35" i="2"/>
  <c r="GE55" i="2"/>
  <c r="GE14" i="2"/>
  <c r="GE83" i="2"/>
  <c r="GE33" i="2"/>
  <c r="GE58" i="2"/>
  <c r="GE145" i="2"/>
  <c r="GE115" i="2"/>
  <c r="GE6" i="2"/>
  <c r="GE78" i="2"/>
  <c r="GE84" i="2"/>
  <c r="GE144" i="2"/>
  <c r="GE112" i="2"/>
  <c r="GE103" i="2"/>
  <c r="GE127" i="2"/>
  <c r="GE152" i="2"/>
  <c r="GE158" i="2"/>
  <c r="GE100" i="2"/>
  <c r="CY24" i="2"/>
  <c r="CY93" i="2"/>
  <c r="CY187" i="2"/>
  <c r="CY104" i="2"/>
  <c r="CY31" i="2"/>
  <c r="CY79" i="2"/>
  <c r="CY35" i="2"/>
  <c r="CY87" i="2"/>
  <c r="CY103" i="2"/>
  <c r="CY71" i="2"/>
  <c r="CY21" i="2"/>
  <c r="CY78" i="2"/>
  <c r="CY179" i="2"/>
  <c r="CY167" i="2"/>
  <c r="CY46" i="2"/>
  <c r="CY157" i="2"/>
  <c r="CY164" i="2"/>
  <c r="CY14" i="2"/>
  <c r="CY110" i="2"/>
  <c r="CY152" i="2"/>
  <c r="CY22" i="2"/>
  <c r="CY193" i="2"/>
  <c r="CY86" i="2"/>
  <c r="CY57" i="2"/>
  <c r="CY140" i="2"/>
  <c r="CY122" i="2"/>
  <c r="CY50" i="2"/>
  <c r="CY75" i="2"/>
  <c r="CY151" i="2"/>
  <c r="CY200" i="2"/>
  <c r="CY82" i="2"/>
  <c r="CY161" i="2"/>
  <c r="CY28" i="2"/>
  <c r="CY3" i="2"/>
  <c r="C10" i="4" s="1"/>
  <c r="E10" i="4" s="1"/>
  <c r="F10" i="4" s="1"/>
  <c r="G10" i="4" s="1"/>
  <c r="L10" i="4" s="1"/>
  <c r="CY160" i="2"/>
  <c r="CY136" i="2"/>
  <c r="CY23" i="2"/>
  <c r="CY165" i="2"/>
  <c r="CY41" i="2"/>
  <c r="CY117" i="2"/>
  <c r="CY132" i="2"/>
  <c r="CY170" i="2"/>
  <c r="CY201" i="2"/>
  <c r="CY12" i="2"/>
  <c r="CY70" i="2"/>
  <c r="CY198" i="2"/>
  <c r="CY159" i="2"/>
  <c r="CY130" i="2"/>
  <c r="CY163" i="2"/>
  <c r="CY202" i="2"/>
  <c r="CY61" i="2"/>
  <c r="CY49" i="2"/>
  <c r="CY173" i="2"/>
  <c r="CY13" i="2"/>
  <c r="CY144" i="2"/>
  <c r="CY59" i="2"/>
  <c r="CY64" i="2"/>
  <c r="CY38" i="2"/>
  <c r="CY45" i="2"/>
  <c r="CY178" i="2"/>
  <c r="CY158" i="2"/>
  <c r="CY155" i="2"/>
  <c r="CY81" i="2"/>
  <c r="CY188" i="2"/>
  <c r="CY100" i="2"/>
  <c r="CY199" i="2"/>
  <c r="CY153" i="2"/>
  <c r="CY77" i="2"/>
  <c r="CY42" i="2"/>
  <c r="CY107" i="2"/>
  <c r="CY15" i="2"/>
  <c r="CY98" i="2"/>
  <c r="CY84" i="2"/>
  <c r="CY102" i="2"/>
  <c r="CY43" i="2"/>
  <c r="CY180" i="2"/>
  <c r="CY119" i="2"/>
  <c r="CY58" i="2"/>
  <c r="CY194" i="2"/>
  <c r="CY114" i="2"/>
  <c r="CY177" i="2"/>
  <c r="CY147" i="2"/>
  <c r="CY47" i="2"/>
  <c r="CY145" i="2"/>
  <c r="CY197" i="2"/>
  <c r="CY34" i="2"/>
  <c r="CY128" i="2"/>
  <c r="CY10" i="2"/>
  <c r="CY69" i="2"/>
  <c r="CY76" i="2"/>
  <c r="CY44" i="2"/>
  <c r="CY62" i="2"/>
  <c r="CY37" i="2"/>
  <c r="CY162" i="2"/>
  <c r="CY99" i="2"/>
  <c r="CY63" i="2"/>
  <c r="CY134" i="2"/>
  <c r="CY115" i="2"/>
  <c r="CY131" i="2"/>
  <c r="CY181" i="2"/>
  <c r="CY5" i="2"/>
  <c r="CY148" i="2"/>
  <c r="CY186" i="2"/>
  <c r="CY65" i="2"/>
  <c r="CY175" i="2"/>
  <c r="CY203" i="2"/>
  <c r="CY176" i="2"/>
  <c r="CY192" i="2"/>
  <c r="CY149" i="2"/>
  <c r="CY133" i="2"/>
  <c r="CY113" i="2"/>
  <c r="CY169" i="2"/>
  <c r="CY154" i="2"/>
  <c r="CY8" i="2"/>
  <c r="CY4" i="2"/>
  <c r="CY39" i="2"/>
  <c r="CY121" i="2"/>
  <c r="CY105" i="2"/>
  <c r="CY182" i="2"/>
  <c r="CY190" i="2"/>
  <c r="CY27" i="2"/>
  <c r="CY89" i="2"/>
  <c r="CY101" i="2"/>
  <c r="CY139" i="2"/>
  <c r="CY73" i="2"/>
  <c r="CY94" i="2"/>
  <c r="CY67" i="2"/>
  <c r="CY138" i="2"/>
  <c r="CY127" i="2"/>
  <c r="CY120" i="2"/>
  <c r="CY166" i="2"/>
  <c r="CY90" i="2"/>
  <c r="CY129" i="2"/>
  <c r="CY40" i="2"/>
  <c r="CY19" i="2"/>
  <c r="CY185" i="2"/>
  <c r="CY126" i="2"/>
  <c r="CY125" i="2"/>
  <c r="CY141" i="2"/>
  <c r="CY143" i="2"/>
  <c r="CY112" i="2"/>
  <c r="CY116" i="2"/>
  <c r="CY56" i="2"/>
  <c r="CY52" i="2"/>
  <c r="CY51" i="2"/>
  <c r="CY91" i="2"/>
  <c r="CY97" i="2"/>
  <c r="CY48" i="2"/>
  <c r="CY88" i="2"/>
  <c r="CY16" i="2"/>
  <c r="CY191" i="2"/>
  <c r="CY26" i="2"/>
  <c r="CY36" i="2"/>
  <c r="CY137" i="2"/>
  <c r="CY109" i="2"/>
  <c r="CY53" i="2"/>
  <c r="CY174" i="2"/>
  <c r="CY74" i="2"/>
  <c r="CY85" i="2"/>
  <c r="CY83" i="2"/>
  <c r="CY150" i="2"/>
  <c r="CY6" i="2"/>
  <c r="CY72" i="2"/>
  <c r="CY30" i="2"/>
  <c r="CY17" i="2"/>
  <c r="CY146" i="2"/>
  <c r="CY11" i="2"/>
  <c r="CY195" i="2"/>
  <c r="CY54" i="2"/>
  <c r="CY95" i="2"/>
  <c r="CY118" i="2"/>
  <c r="CY106" i="2"/>
  <c r="CY7" i="2"/>
  <c r="CY108" i="2"/>
  <c r="CY135" i="2"/>
  <c r="CY124" i="2"/>
  <c r="CY32" i="2"/>
  <c r="CY29" i="2"/>
  <c r="CY183" i="2"/>
  <c r="CY68" i="2"/>
  <c r="CY96" i="2"/>
  <c r="CY172" i="2"/>
  <c r="CY142" i="2"/>
  <c r="CY184" i="2"/>
  <c r="CY25" i="2"/>
  <c r="CY111" i="2"/>
  <c r="CY80" i="2"/>
  <c r="CY168" i="2"/>
  <c r="CY33" i="2"/>
  <c r="CY123" i="2"/>
  <c r="CY60" i="2"/>
  <c r="CY156" i="2"/>
  <c r="CY92" i="2"/>
  <c r="CY18" i="2"/>
  <c r="CY189" i="2"/>
  <c r="CY196" i="2"/>
  <c r="CY55" i="2"/>
  <c r="CY20" i="2"/>
  <c r="CY66" i="2"/>
  <c r="CY171" i="2"/>
  <c r="CY9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18" i="2" l="1"/>
  <c r="BI176" i="2"/>
  <c r="BI112" i="2"/>
  <c r="BI117" i="2"/>
  <c r="BI101" i="2"/>
  <c r="BI61" i="2"/>
  <c r="BI42" i="2"/>
  <c r="BI5" i="2"/>
  <c r="BI76" i="2"/>
  <c r="BI18" i="2"/>
  <c r="BI58" i="2"/>
  <c r="BI94" i="2"/>
  <c r="BI170" i="2"/>
  <c r="BI149" i="2"/>
  <c r="BI82" i="2"/>
  <c r="BI139" i="2"/>
  <c r="BI162" i="2"/>
  <c r="BI103" i="2"/>
  <c r="BI11" i="2"/>
  <c r="BI121" i="2"/>
  <c r="BI148" i="2"/>
  <c r="BI144" i="2"/>
  <c r="BI195" i="2"/>
  <c r="BI152" i="2"/>
  <c r="BI20" i="2"/>
  <c r="BI129" i="2"/>
  <c r="BI168" i="2"/>
  <c r="BI194" i="2"/>
  <c r="BI197" i="2"/>
  <c r="BI169" i="2"/>
  <c r="BI142" i="2"/>
  <c r="BI92" i="2"/>
  <c r="BI182" i="2"/>
  <c r="BI115" i="2"/>
  <c r="BI41" i="2"/>
  <c r="BI32" i="2"/>
  <c r="BI83" i="2"/>
  <c r="BI71" i="2"/>
  <c r="BI99" i="2"/>
  <c r="BI132" i="2"/>
  <c r="BI59" i="2"/>
  <c r="BI126" i="2"/>
  <c r="BI38" i="2"/>
  <c r="BI51" i="2"/>
  <c r="BI151" i="2"/>
  <c r="BI52" i="2"/>
  <c r="BI22" i="2"/>
  <c r="BI177" i="2"/>
  <c r="BI6" i="2"/>
  <c r="BI165" i="2"/>
  <c r="BI111" i="2"/>
  <c r="BI116" i="2"/>
  <c r="BI198" i="2"/>
  <c r="BI64" i="2"/>
  <c r="BI96" i="2"/>
  <c r="BI133" i="2"/>
  <c r="BI23" i="2"/>
  <c r="BI73" i="2"/>
  <c r="BI155" i="2"/>
  <c r="BI122" i="2"/>
  <c r="BI203" i="2"/>
  <c r="BI186" i="2"/>
  <c r="BI150" i="2"/>
  <c r="BI93" i="2"/>
  <c r="BI107" i="2"/>
  <c r="BI66" i="2"/>
  <c r="BI14" i="2"/>
  <c r="BI167" i="2"/>
  <c r="BI44" i="2"/>
  <c r="BI35" i="2"/>
  <c r="BI187" i="2"/>
  <c r="BI90" i="2"/>
  <c r="BI120" i="2"/>
  <c r="BI147" i="2"/>
  <c r="BI192" i="2"/>
  <c r="BI130" i="2"/>
  <c r="BI50" i="2"/>
  <c r="BI97" i="2"/>
  <c r="BI141" i="2"/>
  <c r="BI108" i="2"/>
  <c r="BI137" i="2"/>
  <c r="BI34" i="2"/>
  <c r="BI47" i="2"/>
  <c r="BI46" i="2"/>
  <c r="BI10" i="2"/>
  <c r="BI160" i="2"/>
  <c r="BI84" i="2"/>
  <c r="BI80" i="2"/>
  <c r="BI16" i="2"/>
  <c r="BI48" i="2"/>
  <c r="BI200" i="2"/>
  <c r="BI114" i="2"/>
  <c r="BI72" i="2"/>
  <c r="BI33" i="2"/>
  <c r="BI56" i="2"/>
  <c r="BI15" i="2"/>
  <c r="BI70" i="2"/>
  <c r="BI104" i="2"/>
  <c r="BI163" i="2"/>
  <c r="BI196" i="2"/>
  <c r="BI40" i="2"/>
  <c r="BI113" i="2"/>
  <c r="BI127" i="2"/>
  <c r="BI25" i="2"/>
  <c r="BI81" i="2"/>
  <c r="BI75" i="2"/>
  <c r="BI201" i="2"/>
  <c r="BI171" i="2"/>
  <c r="BI199" i="2"/>
  <c r="BI87" i="2"/>
  <c r="BI26" i="2"/>
  <c r="BI28" i="2"/>
  <c r="BI110" i="2"/>
  <c r="BI31" i="2"/>
  <c r="BI36" i="2"/>
  <c r="BI154" i="2"/>
  <c r="BI193" i="2"/>
  <c r="BI3" i="2"/>
  <c r="C8" i="4" s="1"/>
  <c r="E8" i="4" s="1"/>
  <c r="F8" i="4" s="1"/>
  <c r="G8" i="4" s="1"/>
  <c r="L8" i="4" s="1"/>
  <c r="BI19" i="2"/>
  <c r="BI30" i="2"/>
  <c r="BI189" i="2"/>
  <c r="BI178" i="2"/>
  <c r="BI181" i="2"/>
  <c r="BI202" i="2"/>
  <c r="BI102" i="2"/>
  <c r="BI174" i="2"/>
  <c r="BI60" i="2"/>
  <c r="BI184" i="2"/>
  <c r="BI164" i="2"/>
  <c r="BI143" i="2"/>
  <c r="BI123" i="2"/>
  <c r="BI138" i="2"/>
  <c r="BI146" i="2"/>
  <c r="BI29" i="2"/>
  <c r="BI12" i="2"/>
  <c r="BI68" i="2"/>
  <c r="BI145" i="2"/>
  <c r="BI106" i="2"/>
  <c r="BI8" i="2"/>
  <c r="BI173" i="2"/>
  <c r="BI172" i="2"/>
  <c r="BI43" i="2"/>
  <c r="BI136" i="2"/>
  <c r="BI95" i="2"/>
  <c r="BI7" i="2"/>
  <c r="BI98" i="2"/>
  <c r="BI153" i="2"/>
  <c r="BI183" i="2"/>
  <c r="BI158" i="2"/>
  <c r="BI100" i="2"/>
  <c r="BI180" i="2"/>
  <c r="BI37" i="2"/>
  <c r="BI89" i="2"/>
  <c r="BI140" i="2"/>
  <c r="BI77" i="2"/>
  <c r="BI88" i="2"/>
  <c r="BI91" i="2"/>
  <c r="BI4" i="2"/>
  <c r="BI135" i="2"/>
  <c r="BI119" i="2"/>
  <c r="BI49" i="2"/>
  <c r="BI79" i="2"/>
  <c r="BI53" i="2"/>
  <c r="BI78" i="2"/>
  <c r="BI157" i="2"/>
  <c r="BI39" i="2"/>
  <c r="BI62" i="2"/>
  <c r="BI125" i="2"/>
  <c r="BI131" i="2"/>
  <c r="BI65" i="2"/>
  <c r="BI185" i="2"/>
  <c r="BI54" i="2"/>
  <c r="BI57" i="2"/>
  <c r="BI128" i="2"/>
  <c r="BI55" i="2"/>
  <c r="BI190" i="2"/>
  <c r="BI24" i="2"/>
  <c r="BI109" i="2"/>
  <c r="BI13" i="2"/>
  <c r="BI159" i="2"/>
  <c r="BI27" i="2"/>
  <c r="BI45" i="2"/>
  <c r="BI63" i="2"/>
  <c r="BI85" i="2"/>
  <c r="BI175" i="2"/>
  <c r="BI67" i="2"/>
  <c r="BI188" i="2"/>
  <c r="BI21" i="2"/>
  <c r="BI17" i="2"/>
  <c r="BI86" i="2"/>
  <c r="BI105" i="2"/>
  <c r="BI179" i="2"/>
  <c r="BI156" i="2"/>
  <c r="BI191" i="2"/>
  <c r="BI74" i="2"/>
  <c r="BI161" i="2"/>
  <c r="BI134" i="2"/>
  <c r="BI166" i="2"/>
  <c r="BI69" i="2"/>
  <c r="BI9" i="2"/>
  <c r="BI12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<sst xmlns="http://schemas.openxmlformats.org/spreadsheetml/2006/main" count="1189" uniqueCount="325">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</sst>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2.6675160418536286</c:v>
                </c:pt>
                <c:pt idx="2">
                  <c:v>3.0797796475450805</c:v>
                </c:pt>
                <c:pt idx="3">
                  <c:v>3.5559878385241297</c:v>
                </c:pt>
                <c:pt idx="4">
                  <c:v>4.1060924310282987</c:v>
                </c:pt>
                <c:pt idx="5">
                  <c:v>4.7415989717169795</c:v>
                </c:pt>
                <c:pt idx="6">
                  <c:v>5.4758100290537763</c:v>
                </c:pt>
                <c:pt idx="7">
                  <c:v>6.3241066842509426</c:v>
                </c:pt>
                <c:pt idx="8">
                  <c:v>7.3042742345512766</c:v>
                </c:pt>
                <c:pt idx="9">
                  <c:v>8.4368790702238972</c:v>
                </c:pt>
                <c:pt idx="10">
                  <c:v>9.7457047852182921</c:v>
                </c:pt>
                <c:pt idx="11">
                  <c:v>11.258256853709192</c:v>
                </c:pt>
                <c:pt idx="12">
                  <c:v>13.006346678295186</c:v>
                </c:pt>
                <c:pt idx="13">
                  <c:v>15.026767522276629</c:v>
                </c:pt>
                <c:pt idx="14">
                  <c:v>17.362076815184228</c:v>
                </c:pt>
                <c:pt idx="15">
                  <c:v>20.061501610376787</c:v>
                </c:pt>
                <c:pt idx="16">
                  <c:v>23.181986625692318</c:v>
                </c:pt>
                <c:pt idx="17">
                  <c:v>26.78940737031709</c:v>
                </c:pt>
                <c:pt idx="18">
                  <c:v>30.95997441986454</c:v>
                </c:pt>
                <c:pt idx="19">
                  <c:v>35.781859024346574</c:v>
                </c:pt>
                <c:pt idx="20">
                  <c:v>41.357075009762639</c:v>
                </c:pt>
                <c:pt idx="21">
                  <c:v>47.803657467139118</c:v>
                </c:pt>
                <c:pt idx="22">
                  <c:v>55.258185133222831</c:v>
                </c:pt>
                <c:pt idx="23">
                  <c:v>63.87870079397883</c:v>
                </c:pt>
                <c:pt idx="24">
                  <c:v>73.848092647032104</c:v>
                </c:pt>
                <c:pt idx="25">
                  <c:v>85.378009529373216</c:v>
                </c:pt>
                <c:pt idx="26">
                  <c:v>98.713394468943918</c:v>
                </c:pt>
                <c:pt idx="27">
                  <c:v>114.13773440456593</c:v>
                </c:pt>
                <c:pt idx="28">
                  <c:v>131.97913942952923</c:v>
                </c:pt>
                <c:pt idx="29">
                  <c:v>152.61738288785739</c:v>
                </c:pt>
                <c:pt idx="30">
                  <c:v>176.49205448043975</c:v>
                </c:pt>
                <c:pt idx="31">
                  <c:v>192.45716419633104</c:v>
                </c:pt>
                <c:pt idx="32">
                  <c:v>208.39146048328556</c:v>
                </c:pt>
                <c:pt idx="33">
                  <c:v>224.29763175513935</c:v>
                </c:pt>
                <c:pt idx="34">
                  <c:v>240.17795365516986</c:v>
                </c:pt>
                <c:pt idx="35">
                  <c:v>256.03437612683177</c:v>
                </c:pt>
                <c:pt idx="36">
                  <c:v>271.86858774771321</c:v>
                </c:pt>
                <c:pt idx="37">
                  <c:v>287.68206426995692</c:v>
                </c:pt>
                <c:pt idx="38">
                  <c:v>303.47610591726431</c:v>
                </c:pt>
                <c:pt idx="39">
                  <c:v>319.25186650438303</c:v>
                </c:pt>
                <c:pt idx="40">
                  <c:v>335.01037649574283</c:v>
                </c:pt>
                <c:pt idx="41">
                  <c:v>350.75256149626176</c:v>
                </c:pt>
                <c:pt idx="42">
                  <c:v>366.47925724772773</c:v>
                </c:pt>
                <c:pt idx="43">
                  <c:v>382.19122191577304</c:v>
                </c:pt>
                <c:pt idx="44">
                  <c:v>397.88914625045004</c:v>
                </c:pt>
                <c:pt idx="45">
                  <c:v>272.77844520578708</c:v>
                </c:pt>
                <c:pt idx="46">
                  <c:v>290.82315267599421</c:v>
                </c:pt>
                <c:pt idx="47">
                  <c:v>308.84285406450209</c:v>
                </c:pt>
                <c:pt idx="48">
                  <c:v>326.8392133189576</c:v>
                </c:pt>
                <c:pt idx="49">
                  <c:v>344.81369619605817</c:v>
                </c:pt>
                <c:pt idx="50">
                  <c:v>362.76760318445668</c:v>
                </c:pt>
                <c:pt idx="51">
                  <c:v>380.70209556651093</c:v>
                </c:pt>
                <c:pt idx="52">
                  <c:v>308.62359963400928</c:v>
                </c:pt>
                <c:pt idx="53">
                  <c:v>325.69937960503381</c:v>
                </c:pt>
                <c:pt idx="54">
                  <c:v>342.7553882386535</c:v>
                </c:pt>
                <c:pt idx="55">
                  <c:v>359.79274762854851</c:v>
                </c:pt>
                <c:pt idx="56">
                  <c:v>376.8124649407186</c:v>
                </c:pt>
                <c:pt idx="57">
                  <c:v>393.81544895197794</c:v>
                </c:pt>
                <c:pt idx="58">
                  <c:v>410.80252358265381</c:v>
                </c:pt>
                <c:pt idx="59">
                  <c:v>427.77443907396031</c:v>
                </c:pt>
                <c:pt idx="60">
                  <c:v>349.02400472703494</c:v>
                </c:pt>
                <c:pt idx="61">
                  <c:v>364.64625680044338</c:v>
                </c:pt>
                <c:pt idx="62">
                  <c:v>380.25389243385894</c:v>
                </c:pt>
                <c:pt idx="63">
                  <c:v>395.84759592897041</c:v>
                </c:pt>
                <c:pt idx="64">
                  <c:v>411.42799328311548</c:v>
                </c:pt>
                <c:pt idx="65">
                  <c:v>426.99565922276582</c:v>
                </c:pt>
                <c:pt idx="66">
                  <c:v>442.55112315780548</c:v>
                </c:pt>
                <c:pt idx="67">
                  <c:v>458.09487425506472</c:v>
                </c:pt>
                <c:pt idx="68">
                  <c:v>394.97120015463889</c:v>
                </c:pt>
                <c:pt idx="69">
                  <c:v>409.99900540187951</c:v>
                </c:pt>
                <c:pt idx="70">
                  <c:v>425.01492080609302</c:v>
                </c:pt>
                <c:pt idx="71">
                  <c:v>440.01942551073108</c:v>
                </c:pt>
                <c:pt idx="72">
                  <c:v>455.01296332341457</c:v>
                </c:pt>
                <c:pt idx="73">
                  <c:v>469.99594642463717</c:v>
                </c:pt>
                <c:pt idx="74">
                  <c:v>484.96875857898323</c:v>
                </c:pt>
                <c:pt idx="75">
                  <c:v>499.9317579291997</c:v>
                </c:pt>
                <c:pt idx="76">
                  <c:v>438.64001803659852</c:v>
                </c:pt>
                <c:pt idx="77">
                  <c:v>453.24511717726642</c:v>
                </c:pt>
                <c:pt idx="78">
                  <c:v>467.84015836832464</c:v>
                </c:pt>
                <c:pt idx="79">
                  <c:v>482.42549950033452</c:v>
                </c:pt>
                <c:pt idx="80">
                  <c:v>497.0014750642901</c:v>
                </c:pt>
                <c:pt idx="81">
                  <c:v>511.56839833720818</c:v>
                </c:pt>
                <c:pt idx="82">
                  <c:v>526.12656330588186</c:v>
                </c:pt>
                <c:pt idx="83">
                  <c:v>540.67624636669279</c:v>
                </c:pt>
                <c:pt idx="84">
                  <c:v>555.21770783299189</c:v>
                </c:pt>
                <c:pt idx="85">
                  <c:v>482.97530225028254</c:v>
                </c:pt>
                <c:pt idx="86">
                  <c:v>496.71396397035846</c:v>
                </c:pt>
                <c:pt idx="87">
                  <c:v>510.44457828758954</c:v>
                </c:pt>
                <c:pt idx="88">
                  <c:v>524.16739211216634</c:v>
                </c:pt>
                <c:pt idx="89">
                  <c:v>537.88263837533532</c:v>
                </c:pt>
                <c:pt idx="90">
                  <c:v>551.59053716453127</c:v>
                </c:pt>
                <c:pt idx="91">
                  <c:v>565.29129673983505</c:v>
                </c:pt>
                <c:pt idx="92">
                  <c:v>578.98511444679809</c:v>
                </c:pt>
                <c:pt idx="93">
                  <c:v>592.67217753845</c:v>
                </c:pt>
                <c:pt idx="94">
                  <c:v>532.87485253040416</c:v>
                </c:pt>
                <c:pt idx="95">
                  <c:v>546.82537004150879</c:v>
                </c:pt>
                <c:pt idx="96">
                  <c:v>560.76842251172638</c:v>
                </c:pt>
                <c:pt idx="97">
                  <c:v>574.7042216330276</c:v>
                </c:pt>
                <c:pt idx="98">
                  <c:v>588.6329679979043</c:v>
                </c:pt>
                <c:pt idx="99">
                  <c:v>602.5548519356812</c:v>
                </c:pt>
                <c:pt idx="100">
                  <c:v>616.47005426755209</c:v>
                </c:pt>
                <c:pt idx="101">
                  <c:v>630.37874698992925</c:v>
                </c:pt>
                <c:pt idx="102">
                  <c:v>644.28109389438293</c:v>
                </c:pt>
                <c:pt idx="103">
                  <c:v>658.17725113131553</c:v>
                </c:pt>
                <c:pt idx="104">
                  <c:v>574.93543737626817</c:v>
                </c:pt>
                <c:pt idx="105">
                  <c:v>588.08863330521115</c:v>
                </c:pt>
                <c:pt idx="106">
                  <c:v>601.23570340333129</c:v>
                </c:pt>
                <c:pt idx="107">
                  <c:v>614.37680044501735</c:v>
                </c:pt>
                <c:pt idx="108">
                  <c:v>627.5120701390166</c:v>
                </c:pt>
                <c:pt idx="109">
                  <c:v>640.64165159935828</c:v>
                </c:pt>
                <c:pt idx="110">
                  <c:v>653.76567777568584</c:v>
                </c:pt>
                <c:pt idx="111">
                  <c:v>666.88427584725321</c:v>
                </c:pt>
                <c:pt idx="112">
                  <c:v>679.99756758432682</c:v>
                </c:pt>
                <c:pt idx="113">
                  <c:v>693.10566968027672</c:v>
                </c:pt>
                <c:pt idx="114">
                  <c:v>630.11555039886127</c:v>
                </c:pt>
                <c:pt idx="115">
                  <c:v>644.2639367041096</c:v>
                </c:pt>
                <c:pt idx="116">
                  <c:v>658.4059121591248</c:v>
                </c:pt>
                <c:pt idx="117">
                  <c:v>672.54163378451642</c:v>
                </c:pt>
                <c:pt idx="118">
                  <c:v>686.67125146609214</c:v>
                </c:pt>
                <c:pt idx="119">
                  <c:v>700.79490842223277</c:v>
                </c:pt>
                <c:pt idx="120">
                  <c:v>714.9127416316602</c:v>
                </c:pt>
                <c:pt idx="121">
                  <c:v>729.02488222568172</c:v>
                </c:pt>
                <c:pt idx="122">
                  <c:v>743.13145584850588</c:v>
                </c:pt>
                <c:pt idx="123">
                  <c:v>757.23258298879875</c:v>
                </c:pt>
                <c:pt idx="124">
                  <c:v>771.32837928528045</c:v>
                </c:pt>
                <c:pt idx="125">
                  <c:v>785.41895580883727</c:v>
                </c:pt>
                <c:pt idx="126">
                  <c:v>681.94300689172019</c:v>
                </c:pt>
                <c:pt idx="127">
                  <c:v>695.41516167981661</c:v>
                </c:pt>
                <c:pt idx="128">
                  <c:v>708.88197241935677</c:v>
                </c:pt>
                <c:pt idx="129">
                  <c:v>722.34355487509731</c:v>
                </c:pt>
                <c:pt idx="130">
                  <c:v>735.80002014800675</c:v>
                </c:pt>
                <c:pt idx="131">
                  <c:v>749.25147494678095</c:v>
                </c:pt>
                <c:pt idx="132">
                  <c:v>762.69802183885724</c:v>
                </c:pt>
                <c:pt idx="133">
                  <c:v>776.1397594828228</c:v>
                </c:pt>
                <c:pt idx="134">
                  <c:v>789.57678284389965</c:v>
                </c:pt>
                <c:pt idx="135">
                  <c:v>803.00918339400721</c:v>
                </c:pt>
                <c:pt idx="136">
                  <c:v>816.43704929775834</c:v>
                </c:pt>
                <c:pt idx="137">
                  <c:v>829.86046558559167</c:v>
                </c:pt>
                <c:pt idx="138">
                  <c:v>718.3905828882215</c:v>
                </c:pt>
                <c:pt idx="139">
                  <c:v>731.39537513401831</c:v>
                </c:pt>
                <c:pt idx="140">
                  <c:v>744.39545655459915</c:v>
                </c:pt>
                <c:pt idx="141">
                  <c:v>757.39092095942249</c:v>
                </c:pt>
                <c:pt idx="142">
                  <c:v>770.38185867844732</c:v>
                </c:pt>
                <c:pt idx="143">
                  <c:v>783.36835674890756</c:v>
                </c:pt>
                <c:pt idx="144">
                  <c:v>796.35049908906774</c:v>
                </c:pt>
                <c:pt idx="145">
                  <c:v>809.32836666006722</c:v>
                </c:pt>
                <c:pt idx="146">
                  <c:v>822.30203761685414</c:v>
                </c:pt>
                <c:pt idx="147">
                  <c:v>835.27158744910628</c:v>
                </c:pt>
                <c:pt idx="148">
                  <c:v>848.23708911295319</c:v>
                </c:pt>
                <c:pt idx="149">
                  <c:v>861.19861315423123</c:v>
                </c:pt>
                <c:pt idx="150">
                  <c:v>566.79393900309731</c:v>
                </c:pt>
                <c:pt idx="151">
                  <c:v>564.54790927322654</c:v>
                </c:pt>
                <c:pt idx="152">
                  <c:v>562.30169262411789</c:v>
                </c:pt>
                <c:pt idx="153">
                  <c:v>560.05528820263737</c:v>
                </c:pt>
                <c:pt idx="154">
                  <c:v>387.52012307257957</c:v>
                </c:pt>
                <c:pt idx="155">
                  <c:v>386.32053329186289</c:v>
                </c:pt>
                <c:pt idx="156">
                  <c:v>385.12086257878133</c:v>
                </c:pt>
                <c:pt idx="157">
                  <c:v>383.92111064505684</c:v>
                </c:pt>
                <c:pt idx="158">
                  <c:v>270.70795761656854</c:v>
                </c:pt>
                <c:pt idx="159">
                  <c:v>269.58620813542433</c:v>
                </c:pt>
                <c:pt idx="160">
                  <c:v>268.46435354322199</c:v>
                </c:pt>
                <c:pt idx="161">
                  <c:v>267.34239333724798</c:v>
                </c:pt>
                <c:pt idx="162">
                  <c:v>39.504150020946049</c:v>
                </c:pt>
                <c:pt idx="163">
                  <c:v>39.504150020946049</c:v>
                </c:pt>
                <c:pt idx="164">
                  <c:v>39.504150020946049</c:v>
                </c:pt>
                <c:pt idx="165">
                  <c:v>39.504150020946049</c:v>
                </c:pt>
                <c:pt idx="166">
                  <c:v>39.504150020946049</c:v>
                </c:pt>
                <c:pt idx="167">
                  <c:v>39.504150020946049</c:v>
                </c:pt>
                <c:pt idx="168">
                  <c:v>39.504150020946049</c:v>
                </c:pt>
                <c:pt idx="169">
                  <c:v>39.504150020946049</c:v>
                </c:pt>
                <c:pt idx="170">
                  <c:v>39.504150020946049</c:v>
                </c:pt>
                <c:pt idx="171">
                  <c:v>39.504150020946049</c:v>
                </c:pt>
                <c:pt idx="172">
                  <c:v>39.504150020946049</c:v>
                </c:pt>
                <c:pt idx="173">
                  <c:v>39.504150020946049</c:v>
                </c:pt>
                <c:pt idx="174">
                  <c:v>39.504150020946049</c:v>
                </c:pt>
                <c:pt idx="175">
                  <c:v>39.504150020946049</c:v>
                </c:pt>
                <c:pt idx="176">
                  <c:v>39.504150020946049</c:v>
                </c:pt>
                <c:pt idx="177">
                  <c:v>39.504150020946049</c:v>
                </c:pt>
                <c:pt idx="178">
                  <c:v>39.504150020946049</c:v>
                </c:pt>
                <c:pt idx="179">
                  <c:v>39.504150020946049</c:v>
                </c:pt>
                <c:pt idx="180">
                  <c:v>39.504150020946049</c:v>
                </c:pt>
                <c:pt idx="181">
                  <c:v>39.504150020946049</c:v>
                </c:pt>
                <c:pt idx="182">
                  <c:v>39.504150020946049</c:v>
                </c:pt>
                <c:pt idx="183">
                  <c:v>39.504150020946049</c:v>
                </c:pt>
                <c:pt idx="184">
                  <c:v>39.504150020946049</c:v>
                </c:pt>
                <c:pt idx="185">
                  <c:v>39.504150020946049</c:v>
                </c:pt>
                <c:pt idx="186">
                  <c:v>39.504150020946049</c:v>
                </c:pt>
                <c:pt idx="187">
                  <c:v>39.504150020946049</c:v>
                </c:pt>
                <c:pt idx="188">
                  <c:v>39.504150020946049</c:v>
                </c:pt>
                <c:pt idx="189">
                  <c:v>39.504150020946049</c:v>
                </c:pt>
                <c:pt idx="190">
                  <c:v>39.504150020946049</c:v>
                </c:pt>
                <c:pt idx="191">
                  <c:v>39.504150020946049</c:v>
                </c:pt>
                <c:pt idx="192">
                  <c:v>39.504150020946049</c:v>
                </c:pt>
                <c:pt idx="193">
                  <c:v>39.504150020946049</c:v>
                </c:pt>
                <c:pt idx="194">
                  <c:v>39.504150020946049</c:v>
                </c:pt>
                <c:pt idx="195">
                  <c:v>39.504150020946049</c:v>
                </c:pt>
                <c:pt idx="196">
                  <c:v>39.504150020946049</c:v>
                </c:pt>
                <c:pt idx="197">
                  <c:v>39.504150020946049</c:v>
                </c:pt>
                <c:pt idx="198">
                  <c:v>39.504150020946049</c:v>
                </c:pt>
                <c:pt idx="199">
                  <c:v>39.504150020946049</c:v>
                </c:pt>
                <c:pt idx="200">
                  <c:v>39.504150020946049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405.37002304691242</c:v>
                </c:pt>
                <c:pt idx="82">
                  <c:v>405.37002304691242</c:v>
                </c:pt>
                <c:pt idx="83">
                  <c:v>405.37002304691242</c:v>
                </c:pt>
                <c:pt idx="84">
                  <c:v>405.37002304691242</c:v>
                </c:pt>
                <c:pt idx="85">
                  <c:v>405.37002304691242</c:v>
                </c:pt>
                <c:pt idx="86">
                  <c:v>405.37002304691242</c:v>
                </c:pt>
                <c:pt idx="87">
                  <c:v>405.37002304691242</c:v>
                </c:pt>
                <c:pt idx="88">
                  <c:v>405.37002304691242</c:v>
                </c:pt>
                <c:pt idx="89">
                  <c:v>405.37002304691242</c:v>
                </c:pt>
                <c:pt idx="90">
                  <c:v>405.37002304691242</c:v>
                </c:pt>
                <c:pt idx="91">
                  <c:v>405.37002304691242</c:v>
                </c:pt>
                <c:pt idx="92">
                  <c:v>405.37002304691242</c:v>
                </c:pt>
                <c:pt idx="93">
                  <c:v>405.37002304691242</c:v>
                </c:pt>
                <c:pt idx="94">
                  <c:v>405.37002304691242</c:v>
                </c:pt>
                <c:pt idx="95">
                  <c:v>405.37002304691242</c:v>
                </c:pt>
                <c:pt idx="96">
                  <c:v>405.37002304691242</c:v>
                </c:pt>
                <c:pt idx="97">
                  <c:v>405.37002304691242</c:v>
                </c:pt>
                <c:pt idx="98">
                  <c:v>405.37002304691242</c:v>
                </c:pt>
                <c:pt idx="99">
                  <c:v>405.37002304691242</c:v>
                </c:pt>
                <c:pt idx="100">
                  <c:v>405.37002304691242</c:v>
                </c:pt>
                <c:pt idx="101">
                  <c:v>405.37002304691242</c:v>
                </c:pt>
                <c:pt idx="102">
                  <c:v>405.37002304691242</c:v>
                </c:pt>
                <c:pt idx="103">
                  <c:v>405.37002304691242</c:v>
                </c:pt>
                <c:pt idx="104">
                  <c:v>405.37002304691242</c:v>
                </c:pt>
                <c:pt idx="105">
                  <c:v>405.37002304691242</c:v>
                </c:pt>
                <c:pt idx="106">
                  <c:v>405.37002304691242</c:v>
                </c:pt>
                <c:pt idx="107">
                  <c:v>405.37002304691242</c:v>
                </c:pt>
                <c:pt idx="108">
                  <c:v>405.37002304691242</c:v>
                </c:pt>
                <c:pt idx="109">
                  <c:v>405.37002304691242</c:v>
                </c:pt>
                <c:pt idx="110">
                  <c:v>405.37002304691242</c:v>
                </c:pt>
                <c:pt idx="111">
                  <c:v>405.37002304691242</c:v>
                </c:pt>
                <c:pt idx="112">
                  <c:v>405.37002304691242</c:v>
                </c:pt>
                <c:pt idx="113">
                  <c:v>405.37002304691242</c:v>
                </c:pt>
                <c:pt idx="114">
                  <c:v>405.37002304691242</c:v>
                </c:pt>
                <c:pt idx="115">
                  <c:v>405.37002304691242</c:v>
                </c:pt>
                <c:pt idx="116">
                  <c:v>405.37002304691242</c:v>
                </c:pt>
                <c:pt idx="117">
                  <c:v>405.37002304691242</c:v>
                </c:pt>
                <c:pt idx="118">
                  <c:v>405.37002304691242</c:v>
                </c:pt>
                <c:pt idx="119">
                  <c:v>405.37002304691242</c:v>
                </c:pt>
                <c:pt idx="120">
                  <c:v>405.37002304691242</c:v>
                </c:pt>
                <c:pt idx="121">
                  <c:v>405.37002304691242</c:v>
                </c:pt>
                <c:pt idx="122">
                  <c:v>405.37002304691242</c:v>
                </c:pt>
                <c:pt idx="123">
                  <c:v>405.37002304691242</c:v>
                </c:pt>
                <c:pt idx="124">
                  <c:v>405.37002304691242</c:v>
                </c:pt>
                <c:pt idx="125">
                  <c:v>405.37002304691242</c:v>
                </c:pt>
                <c:pt idx="126">
                  <c:v>405.37002304691242</c:v>
                </c:pt>
                <c:pt idx="127">
                  <c:v>405.37002304691242</c:v>
                </c:pt>
                <c:pt idx="128">
                  <c:v>405.37002304691242</c:v>
                </c:pt>
                <c:pt idx="129">
                  <c:v>405.37002304691242</c:v>
                </c:pt>
                <c:pt idx="130">
                  <c:v>405.37002304691242</c:v>
                </c:pt>
                <c:pt idx="131">
                  <c:v>405.37002304691242</c:v>
                </c:pt>
                <c:pt idx="132">
                  <c:v>405.37002304691242</c:v>
                </c:pt>
                <c:pt idx="133">
                  <c:v>405.37002304691242</c:v>
                </c:pt>
                <c:pt idx="134">
                  <c:v>405.37002304691242</c:v>
                </c:pt>
                <c:pt idx="135">
                  <c:v>405.37002304691242</c:v>
                </c:pt>
                <c:pt idx="136">
                  <c:v>405.37002304691242</c:v>
                </c:pt>
                <c:pt idx="137">
                  <c:v>405.37002304691242</c:v>
                </c:pt>
                <c:pt idx="138">
                  <c:v>405.37002304691242</c:v>
                </c:pt>
                <c:pt idx="139">
                  <c:v>405.37002304691242</c:v>
                </c:pt>
                <c:pt idx="140">
                  <c:v>405.37002304691242</c:v>
                </c:pt>
                <c:pt idx="141">
                  <c:v>405.37002304691242</c:v>
                </c:pt>
                <c:pt idx="142">
                  <c:v>405.37002304691242</c:v>
                </c:pt>
                <c:pt idx="143">
                  <c:v>405.37002304691242</c:v>
                </c:pt>
                <c:pt idx="144">
                  <c:v>405.37002304691242</c:v>
                </c:pt>
                <c:pt idx="145">
                  <c:v>405.37002304691242</c:v>
                </c:pt>
                <c:pt idx="146">
                  <c:v>405.37002304691242</c:v>
                </c:pt>
                <c:pt idx="147">
                  <c:v>405.37002304691242</c:v>
                </c:pt>
                <c:pt idx="148">
                  <c:v>405.37002304691242</c:v>
                </c:pt>
                <c:pt idx="149">
                  <c:v>405.37002304691242</c:v>
                </c:pt>
                <c:pt idx="150">
                  <c:v>405.37002304691242</c:v>
                </c:pt>
                <c:pt idx="151">
                  <c:v>405.37002304691242</c:v>
                </c:pt>
                <c:pt idx="152">
                  <c:v>405.37002304691242</c:v>
                </c:pt>
                <c:pt idx="153">
                  <c:v>405.37002304691242</c:v>
                </c:pt>
                <c:pt idx="154">
                  <c:v>405.37002304691242</c:v>
                </c:pt>
                <c:pt idx="155">
                  <c:v>405.37002304691242</c:v>
                </c:pt>
                <c:pt idx="156">
                  <c:v>405.37002304691242</c:v>
                </c:pt>
                <c:pt idx="157">
                  <c:v>405.37002304691242</c:v>
                </c:pt>
                <c:pt idx="158">
                  <c:v>405.37002304691242</c:v>
                </c:pt>
                <c:pt idx="159">
                  <c:v>405.37002304691242</c:v>
                </c:pt>
                <c:pt idx="160">
                  <c:v>405.37002304691242</c:v>
                </c:pt>
                <c:pt idx="161">
                  <c:v>405.37002304691242</c:v>
                </c:pt>
                <c:pt idx="162">
                  <c:v>405.37002304691242</c:v>
                </c:pt>
                <c:pt idx="163">
                  <c:v>405.37002304691242</c:v>
                </c:pt>
                <c:pt idx="164">
                  <c:v>405.37002304691242</c:v>
                </c:pt>
                <c:pt idx="165">
                  <c:v>405.37002304691242</c:v>
                </c:pt>
                <c:pt idx="166">
                  <c:v>405.37002304691242</c:v>
                </c:pt>
                <c:pt idx="167">
                  <c:v>405.37002304691242</c:v>
                </c:pt>
                <c:pt idx="168">
                  <c:v>405.37002304691242</c:v>
                </c:pt>
                <c:pt idx="169">
                  <c:v>405.37002304691242</c:v>
                </c:pt>
                <c:pt idx="170">
                  <c:v>405.37002304691242</c:v>
                </c:pt>
                <c:pt idx="171">
                  <c:v>405.37002304691242</c:v>
                </c:pt>
                <c:pt idx="172">
                  <c:v>405.37002304691242</c:v>
                </c:pt>
                <c:pt idx="173">
                  <c:v>405.37002304691242</c:v>
                </c:pt>
                <c:pt idx="174">
                  <c:v>405.37002304691242</c:v>
                </c:pt>
                <c:pt idx="175">
                  <c:v>405.37002304691242</c:v>
                </c:pt>
                <c:pt idx="176">
                  <c:v>405.37002304691242</c:v>
                </c:pt>
                <c:pt idx="177">
                  <c:v>405.37002304691242</c:v>
                </c:pt>
                <c:pt idx="178">
                  <c:v>405.37002304691242</c:v>
                </c:pt>
                <c:pt idx="179">
                  <c:v>405.37002304691242</c:v>
                </c:pt>
                <c:pt idx="180">
                  <c:v>405.37002304691242</c:v>
                </c:pt>
                <c:pt idx="181">
                  <c:v>405.37002304691242</c:v>
                </c:pt>
                <c:pt idx="182">
                  <c:v>405.37002304691242</c:v>
                </c:pt>
                <c:pt idx="183">
                  <c:v>405.37002304691242</c:v>
                </c:pt>
                <c:pt idx="184">
                  <c:v>405.37002304691242</c:v>
                </c:pt>
                <c:pt idx="185">
                  <c:v>405.37002304691242</c:v>
                </c:pt>
                <c:pt idx="186">
                  <c:v>405.37002304691242</c:v>
                </c:pt>
                <c:pt idx="187">
                  <c:v>405.37002304691242</c:v>
                </c:pt>
                <c:pt idx="188">
                  <c:v>405.37002304691242</c:v>
                </c:pt>
                <c:pt idx="189">
                  <c:v>405.37002304691242</c:v>
                </c:pt>
                <c:pt idx="190">
                  <c:v>405.37002304691242</c:v>
                </c:pt>
                <c:pt idx="191">
                  <c:v>405.37002304691242</c:v>
                </c:pt>
                <c:pt idx="192">
                  <c:v>405.37002304691242</c:v>
                </c:pt>
                <c:pt idx="193">
                  <c:v>405.37002304691242</c:v>
                </c:pt>
                <c:pt idx="194">
                  <c:v>405.37002304691242</c:v>
                </c:pt>
                <c:pt idx="195">
                  <c:v>405.37002304691242</c:v>
                </c:pt>
                <c:pt idx="196">
                  <c:v>405.37002304691242</c:v>
                </c:pt>
                <c:pt idx="197">
                  <c:v>405.37002304691242</c:v>
                </c:pt>
                <c:pt idx="198">
                  <c:v>405.37002304691242</c:v>
                </c:pt>
                <c:pt idx="199">
                  <c:v>405.37002304691242</c:v>
                </c:pt>
                <c:pt idx="200">
                  <c:v>405.37002304691242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2.9770808019652861</c:v>
                </c:pt>
                <c:pt idx="2">
                  <c:v>3.4373570828837412</c:v>
                </c:pt>
                <c:pt idx="3">
                  <c:v>3.969049858374099</c:v>
                </c:pt>
                <c:pt idx="4">
                  <c:v>4.5832774415311199</c:v>
                </c:pt>
                <c:pt idx="5">
                  <c:v>5.2928945238442866</c:v>
                </c:pt>
                <c:pt idx="6">
                  <c:v>6.1127641432222219</c:v>
                </c:pt>
                <c:pt idx="7">
                  <c:v>7.0600723652324042</c:v>
                </c:pt>
                <c:pt idx="8">
                  <c:v>8.1546924023997711</c:v>
                </c:pt>
                <c:pt idx="9">
                  <c:v>9.4196059575779945</c:v>
                </c:pt>
                <c:pt idx="10">
                  <c:v>10.881390806373746</c:v>
                </c:pt>
                <c:pt idx="11">
                  <c:v>12.570785056949093</c:v>
                </c:pt>
                <c:pt idx="12">
                  <c:v>14.523340174050759</c:v>
                </c:pt>
                <c:pt idx="13">
                  <c:v>16.780176763506326</c:v>
                </c:pt>
                <c:pt idx="14">
                  <c:v>19.388859325040851</c:v>
                </c:pt>
                <c:pt idx="15">
                  <c:v>22.404408743024366</c:v>
                </c:pt>
                <c:pt idx="16">
                  <c:v>25.890474252192604</c:v>
                </c:pt>
                <c:pt idx="17">
                  <c:v>29.920690052842847</c:v>
                </c:pt>
                <c:pt idx="18">
                  <c:v>34.580245732070885</c:v>
                </c:pt>
                <c:pt idx="19">
                  <c:v>39.967704260711201</c:v>
                </c:pt>
                <c:pt idx="20">
                  <c:v>46.197106679935416</c:v>
                </c:pt>
                <c:pt idx="21">
                  <c:v>53.400408783039701</c:v>
                </c:pt>
                <c:pt idx="22">
                  <c:v>61.730302271356322</c:v>
                </c:pt>
                <c:pt idx="23">
                  <c:v>71.36348117439654</c:v>
                </c:pt>
                <c:pt idx="24">
                  <c:v>82.504423954015564</c:v>
                </c:pt>
                <c:pt idx="25">
                  <c:v>95.389772870081046</c:v>
                </c:pt>
                <c:pt idx="26">
                  <c:v>110.29340511365326</c:v>
                </c:pt>
                <c:pt idx="27">
                  <c:v>127.53230519451735</c:v>
                </c:pt>
                <c:pt idx="28">
                  <c:v>147.47336542931785</c:v>
                </c:pt>
                <c:pt idx="29">
                  <c:v>170.54126149274177</c:v>
                </c:pt>
                <c:pt idx="30">
                  <c:v>197.22757330560339</c:v>
                </c:pt>
                <c:pt idx="31">
                  <c:v>215.07335192392463</c:v>
                </c:pt>
                <c:pt idx="32">
                  <c:v>232.88505323292625</c:v>
                </c:pt>
                <c:pt idx="33">
                  <c:v>250.66565041388108</c:v>
                </c:pt>
                <c:pt idx="34">
                  <c:v>268.41766015521176</c:v>
                </c:pt>
                <c:pt idx="35">
                  <c:v>286.14323894610345</c:v>
                </c:pt>
                <c:pt idx="36">
                  <c:v>303.84425422496753</c:v>
                </c:pt>
                <c:pt idx="37">
                  <c:v>321.52233806145614</c:v>
                </c:pt>
                <c:pt idx="38">
                  <c:v>339.17892840411287</c:v>
                </c:pt>
                <c:pt idx="39">
                  <c:v>356.81530128431109</c:v>
                </c:pt>
                <c:pt idx="40">
                  <c:v>374.43259631735282</c:v>
                </c:pt>
                <c:pt idx="41">
                  <c:v>392.03183715189334</c:v>
                </c:pt>
                <c:pt idx="42">
                  <c:v>409.61394805479932</c:v>
                </c:pt>
                <c:pt idx="43">
                  <c:v>427.17976749960877</c:v>
                </c:pt>
                <c:pt idx="44">
                  <c:v>444.73005940335389</c:v>
                </c:pt>
                <c:pt idx="45">
                  <c:v>304.8613887163238</c:v>
                </c:pt>
                <c:pt idx="46">
                  <c:v>325.03382843049724</c:v>
                </c:pt>
                <c:pt idx="47">
                  <c:v>345.17861331979901</c:v>
                </c:pt>
                <c:pt idx="48">
                  <c:v>365.29758358379837</c:v>
                </c:pt>
                <c:pt idx="49">
                  <c:v>385.39236023794496</c:v>
                </c:pt>
                <c:pt idx="50">
                  <c:v>405.46438152379852</c:v>
                </c:pt>
                <c:pt idx="51">
                  <c:v>425.51493173134185</c:v>
                </c:pt>
                <c:pt idx="52">
                  <c:v>344.93350024615029</c:v>
                </c:pt>
                <c:pt idx="53">
                  <c:v>364.02330227549265</c:v>
                </c:pt>
                <c:pt idx="54">
                  <c:v>383.09123870909769</c:v>
                </c:pt>
                <c:pt idx="55">
                  <c:v>402.13855049725061</c:v>
                </c:pt>
                <c:pt idx="56">
                  <c:v>421.16635148896142</c:v>
                </c:pt>
                <c:pt idx="57">
                  <c:v>440.17564672228195</c:v>
                </c:pt>
                <c:pt idx="58">
                  <c:v>459.1673473904425</c:v>
                </c:pt>
                <c:pt idx="59">
                  <c:v>478.14228320317687</c:v>
                </c:pt>
                <c:pt idx="60">
                  <c:v>390.09935870742078</c:v>
                </c:pt>
                <c:pt idx="61">
                  <c:v>407.56468328064005</c:v>
                </c:pt>
                <c:pt idx="62">
                  <c:v>425.01384318267583</c:v>
                </c:pt>
                <c:pt idx="63">
                  <c:v>442.44759519916147</c:v>
                </c:pt>
                <c:pt idx="64">
                  <c:v>459.86663163555068</c:v>
                </c:pt>
                <c:pt idx="65">
                  <c:v>477.2715880956182</c:v>
                </c:pt>
                <c:pt idx="66">
                  <c:v>494.66305006643915</c:v>
                </c:pt>
                <c:pt idx="67">
                  <c:v>512.04155852933104</c:v>
                </c:pt>
                <c:pt idx="68">
                  <c:v>441.46778086992737</c:v>
                </c:pt>
                <c:pt idx="69">
                  <c:v>458.26900271312144</c:v>
                </c:pt>
                <c:pt idx="70">
                  <c:v>475.05707529404305</c:v>
                </c:pt>
                <c:pt idx="71">
                  <c:v>491.8325285089154</c:v>
                </c:pt>
                <c:pt idx="72">
                  <c:v>508.59585317521964</c:v>
                </c:pt>
                <c:pt idx="73">
                  <c:v>525.347505133239</c:v>
                </c:pt>
                <c:pt idx="74">
                  <c:v>542.08790879742207</c:v>
                </c:pt>
                <c:pt idx="75">
                  <c:v>558.81746024641325</c:v>
                </c:pt>
                <c:pt idx="76">
                  <c:v>490.29030699982837</c:v>
                </c:pt>
                <c:pt idx="77">
                  <c:v>506.61932966296098</c:v>
                </c:pt>
                <c:pt idx="78">
                  <c:v>522.93722899864167</c:v>
                </c:pt>
                <c:pt idx="79">
                  <c:v>539.24440080661736</c:v>
                </c:pt>
                <c:pt idx="80">
                  <c:v>555.54121500849214</c:v>
                </c:pt>
                <c:pt idx="81">
                  <c:v>571.82801806482496</c:v>
                </c:pt>
                <c:pt idx="82">
                  <c:v>588.10513510265389</c:v>
                </c:pt>
                <c:pt idx="83">
                  <c:v>604.37287179535929</c:v>
                </c:pt>
                <c:pt idx="84">
                  <c:v>620.631516029713</c:v>
                </c:pt>
                <c:pt idx="85">
                  <c:v>539.85911119256582</c:v>
                </c:pt>
                <c:pt idx="86">
                  <c:v>555.21975930074007</c:v>
                </c:pt>
                <c:pt idx="87">
                  <c:v>570.57150759330045</c:v>
                </c:pt>
                <c:pt idx="88">
                  <c:v>585.9146291341425</c:v>
                </c:pt>
                <c:pt idx="89">
                  <c:v>601.24938152751258</c:v>
                </c:pt>
                <c:pt idx="90">
                  <c:v>616.57600817337777</c:v>
                </c:pt>
                <c:pt idx="91">
                  <c:v>631.8947393915513</c:v>
                </c:pt>
                <c:pt idx="92">
                  <c:v>647.20579343120664</c:v>
                </c:pt>
                <c:pt idx="93">
                  <c:v>662.50937737995605</c:v>
                </c:pt>
                <c:pt idx="94">
                  <c:v>595.65026224157634</c:v>
                </c:pt>
                <c:pt idx="95">
                  <c:v>611.24812567027914</c:v>
                </c:pt>
                <c:pt idx="96">
                  <c:v>626.83773333141039</c:v>
                </c:pt>
                <c:pt idx="97">
                  <c:v>642.41931934019169</c:v>
                </c:pt>
                <c:pt idx="98">
                  <c:v>657.99310553666646</c:v>
                </c:pt>
                <c:pt idx="99">
                  <c:v>673.55930241059502</c:v>
                </c:pt>
                <c:pt idx="100">
                  <c:v>689.11810993646702</c:v>
                </c:pt>
                <c:pt idx="101">
                  <c:v>704.66971832923673</c:v>
                </c:pt>
                <c:pt idx="102">
                  <c:v>720.21430872992516</c:v>
                </c:pt>
                <c:pt idx="103">
                  <c:v>735.75205382900401</c:v>
                </c:pt>
                <c:pt idx="104">
                  <c:v>642.67784187940549</c:v>
                </c:pt>
                <c:pt idx="105">
                  <c:v>657.38448118736198</c:v>
                </c:pt>
                <c:pt idx="106">
                  <c:v>672.08434579224274</c:v>
                </c:pt>
                <c:pt idx="107">
                  <c:v>686.77760465090466</c:v>
                </c:pt>
                <c:pt idx="108">
                  <c:v>701.46441890614233</c:v>
                </c:pt>
                <c:pt idx="109">
                  <c:v>716.14494240749411</c:v>
                </c:pt>
                <c:pt idx="110">
                  <c:v>730.81932218715531</c:v>
                </c:pt>
                <c:pt idx="111">
                  <c:v>745.48769889571065</c:v>
                </c:pt>
                <c:pt idx="112">
                  <c:v>760.15020720181485</c:v>
                </c:pt>
                <c:pt idx="113">
                  <c:v>774.80697615946156</c:v>
                </c:pt>
                <c:pt idx="114">
                  <c:v>704.37543183679225</c:v>
                </c:pt>
                <c:pt idx="115">
                  <c:v>720.19512476410307</c:v>
                </c:pt>
                <c:pt idx="116">
                  <c:v>736.00772777854388</c:v>
                </c:pt>
                <c:pt idx="117">
                  <c:v>751.81341453296864</c:v>
                </c:pt>
                <c:pt idx="118">
                  <c:v>767.61235078968275</c:v>
                </c:pt>
                <c:pt idx="119">
                  <c:v>783.40469493732542</c:v>
                </c:pt>
                <c:pt idx="120">
                  <c:v>799.19059846394703</c:v>
                </c:pt>
                <c:pt idx="121">
                  <c:v>814.97020639080176</c:v>
                </c:pt>
                <c:pt idx="122">
                  <c:v>830.74365767083043</c:v>
                </c:pt>
                <c:pt idx="123">
                  <c:v>846.51108555533563</c:v>
                </c:pt>
                <c:pt idx="124">
                  <c:v>862.27261793194805</c:v>
                </c:pt>
                <c:pt idx="125">
                  <c:v>878.02837763662262</c:v>
                </c:pt>
                <c:pt idx="126">
                  <c:v>762.32548796712365</c:v>
                </c:pt>
                <c:pt idx="127">
                  <c:v>777.38933134776391</c:v>
                </c:pt>
                <c:pt idx="128">
                  <c:v>792.44726461706807</c:v>
                </c:pt>
                <c:pt idx="129">
                  <c:v>807.49941580205348</c:v>
                </c:pt>
                <c:pt idx="130">
                  <c:v>822.5459077719438</c:v>
                </c:pt>
                <c:pt idx="131">
                  <c:v>837.58685853844179</c:v>
                </c:pt>
                <c:pt idx="132">
                  <c:v>852.62238153333408</c:v>
                </c:pt>
                <c:pt idx="133">
                  <c:v>867.65258586551636</c:v>
                </c:pt>
                <c:pt idx="134">
                  <c:v>882.67757655930211</c:v>
                </c:pt>
                <c:pt idx="135">
                  <c:v>897.69745477567938</c:v>
                </c:pt>
                <c:pt idx="136">
                  <c:v>912.71231801800559</c:v>
                </c:pt>
                <c:pt idx="137">
                  <c:v>927.72226032347999</c:v>
                </c:pt>
                <c:pt idx="138">
                  <c:v>803.07936932009852</c:v>
                </c:pt>
                <c:pt idx="139">
                  <c:v>817.6207995679955</c:v>
                </c:pt>
                <c:pt idx="140">
                  <c:v>832.15702000141948</c:v>
                </c:pt>
                <c:pt idx="141">
                  <c:v>846.68813436649805</c:v>
                </c:pt>
                <c:pt idx="142">
                  <c:v>861.21424256129728</c:v>
                </c:pt>
                <c:pt idx="143">
                  <c:v>875.73544084237983</c:v>
                </c:pt>
                <c:pt idx="144">
                  <c:v>890.25182201696441</c:v>
                </c:pt>
                <c:pt idx="145">
                  <c:v>904.76347562191495</c:v>
                </c:pt>
                <c:pt idx="146">
                  <c:v>919.27048809066116</c:v>
                </c:pt>
                <c:pt idx="147">
                  <c:v>933.77294290904672</c:v>
                </c:pt>
                <c:pt idx="148">
                  <c:v>948.27092076100234</c:v>
                </c:pt>
                <c:pt idx="149">
                  <c:v>962.76449966485961</c:v>
                </c:pt>
                <c:pt idx="150">
                  <c:v>633.57483923230041</c:v>
                </c:pt>
                <c:pt idx="151">
                  <c:v>631.06356045419966</c:v>
                </c:pt>
                <c:pt idx="152">
                  <c:v>628.55207495763545</c:v>
                </c:pt>
                <c:pt idx="153">
                  <c:v>626.0403817991064</c:v>
                </c:pt>
                <c:pt idx="154">
                  <c:v>433.1374646234288</c:v>
                </c:pt>
                <c:pt idx="155">
                  <c:v>431.79632479690872</c:v>
                </c:pt>
                <c:pt idx="156">
                  <c:v>430.45509546534737</c:v>
                </c:pt>
                <c:pt idx="157">
                  <c:v>429.1137763099311</c:v>
                </c:pt>
                <c:pt idx="158">
                  <c:v>302.54678082036344</c:v>
                </c:pt>
                <c:pt idx="159">
                  <c:v>301.29277353626509</c:v>
                </c:pt>
                <c:pt idx="160">
                  <c:v>300.03865000732907</c:v>
                </c:pt>
                <c:pt idx="161">
                  <c:v>298.78440967759252</c:v>
                </c:pt>
                <c:pt idx="162">
                  <c:v>44.126735043514884</c:v>
                </c:pt>
                <c:pt idx="163">
                  <c:v>44.126735043514884</c:v>
                </c:pt>
                <c:pt idx="164">
                  <c:v>44.126735043514884</c:v>
                </c:pt>
                <c:pt idx="165">
                  <c:v>44.126735043514884</c:v>
                </c:pt>
                <c:pt idx="166">
                  <c:v>44.126735043514884</c:v>
                </c:pt>
                <c:pt idx="167">
                  <c:v>44.126735043514884</c:v>
                </c:pt>
                <c:pt idx="168">
                  <c:v>44.126735043514884</c:v>
                </c:pt>
                <c:pt idx="169">
                  <c:v>44.126735043514884</c:v>
                </c:pt>
                <c:pt idx="170">
                  <c:v>44.126735043514884</c:v>
                </c:pt>
                <c:pt idx="171">
                  <c:v>44.126735043514884</c:v>
                </c:pt>
                <c:pt idx="172">
                  <c:v>44.126735043514884</c:v>
                </c:pt>
                <c:pt idx="173">
                  <c:v>44.126735043514884</c:v>
                </c:pt>
                <c:pt idx="174">
                  <c:v>44.126735043514884</c:v>
                </c:pt>
                <c:pt idx="175">
                  <c:v>44.126735043514884</c:v>
                </c:pt>
                <c:pt idx="176">
                  <c:v>44.126735043514884</c:v>
                </c:pt>
                <c:pt idx="177">
                  <c:v>44.126735043514884</c:v>
                </c:pt>
                <c:pt idx="178">
                  <c:v>44.126735043514884</c:v>
                </c:pt>
                <c:pt idx="179">
                  <c:v>44.126735043514884</c:v>
                </c:pt>
                <c:pt idx="180">
                  <c:v>44.126735043514884</c:v>
                </c:pt>
                <c:pt idx="181">
                  <c:v>44.126735043514884</c:v>
                </c:pt>
                <c:pt idx="182">
                  <c:v>44.126735043514884</c:v>
                </c:pt>
                <c:pt idx="183">
                  <c:v>44.126735043514884</c:v>
                </c:pt>
                <c:pt idx="184">
                  <c:v>44.126735043514884</c:v>
                </c:pt>
                <c:pt idx="185">
                  <c:v>44.126735043514884</c:v>
                </c:pt>
                <c:pt idx="186">
                  <c:v>44.126735043514884</c:v>
                </c:pt>
                <c:pt idx="187">
                  <c:v>44.126735043514884</c:v>
                </c:pt>
                <c:pt idx="188">
                  <c:v>44.126735043514884</c:v>
                </c:pt>
                <c:pt idx="189">
                  <c:v>44.126735043514884</c:v>
                </c:pt>
                <c:pt idx="190">
                  <c:v>44.126735043514884</c:v>
                </c:pt>
                <c:pt idx="191">
                  <c:v>44.126735043514884</c:v>
                </c:pt>
                <c:pt idx="192">
                  <c:v>44.126735043514884</c:v>
                </c:pt>
                <c:pt idx="193">
                  <c:v>44.126735043514884</c:v>
                </c:pt>
                <c:pt idx="194">
                  <c:v>44.126735043514884</c:v>
                </c:pt>
                <c:pt idx="195">
                  <c:v>44.126735043514884</c:v>
                </c:pt>
                <c:pt idx="196">
                  <c:v>44.126735043514884</c:v>
                </c:pt>
                <c:pt idx="197">
                  <c:v>44.126735043514884</c:v>
                </c:pt>
                <c:pt idx="198">
                  <c:v>44.126735043514884</c:v>
                </c:pt>
                <c:pt idx="199">
                  <c:v>44.126735043514884</c:v>
                </c:pt>
                <c:pt idx="200">
                  <c:v>44.126735043514884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1.9996683594199018</c:v>
                </c:pt>
                <c:pt idx="2">
                  <c:v>2.3084145929272091</c:v>
                </c:pt>
                <c:pt idx="3">
                  <c:v>2.6650050098694242</c:v>
                </c:pt>
                <c:pt idx="4">
                  <c:v>3.0768792310910893</c:v>
                </c:pt>
                <c:pt idx="5">
                  <c:v>3.5526374503716003</c:v>
                </c:pt>
                <c:pt idx="6">
                  <c:v>4.1022220267002405</c:v>
                </c:pt>
                <c:pt idx="7">
                  <c:v>4.7371275689050618</c:v>
                </c:pt>
                <c:pt idx="8">
                  <c:v>5.4706439946075323</c:v>
                </c:pt>
                <c:pt idx="9">
                  <c:v>6.318137752160041</c:v>
                </c:pt>
                <c:pt idx="10">
                  <c:v>7.2973772125716154</c:v>
                </c:pt>
                <c:pt idx="11">
                  <c:v>8.4289091861161634</c:v>
                </c:pt>
                <c:pt idx="12">
                  <c:v>9.7364946158289616</c:v>
                </c:pt>
                <c:pt idx="13">
                  <c:v>11.247612771161378</c:v>
                </c:pt>
                <c:pt idx="14">
                  <c:v>12.994044737176502</c:v>
                </c:pt>
                <c:pt idx="15">
                  <c:v>15.012548699688246</c:v>
                </c:pt>
                <c:pt idx="16">
                  <c:v>17.345641501589679</c:v>
                </c:pt>
                <c:pt idx="17">
                  <c:v>20.042503233058763</c:v>
                </c:pt>
                <c:pt idx="18">
                  <c:v>23.160024267941115</c:v>
                </c:pt>
                <c:pt idx="19">
                  <c:v>26.764017227830692</c:v>
                </c:pt>
                <c:pt idx="20">
                  <c:v>30.930619910767444</c:v>
                </c:pt>
                <c:pt idx="21">
                  <c:v>35.747919340188886</c:v>
                </c:pt>
                <c:pt idx="22">
                  <c:v>41.317831861211715</c:v>
                </c:pt>
                <c:pt idx="23">
                  <c:v>47.75827973909221</c:v>
                </c:pt>
                <c:pt idx="24">
                  <c:v>55.205711118904368</c:v>
                </c:pt>
                <c:pt idx="25">
                  <c:v>63.81801762525712</c:v>
                </c:pt>
                <c:pt idx="26">
                  <c:v>73.777912477561372</c:v>
                </c:pt>
                <c:pt idx="27">
                  <c:v>85.296841956917703</c:v>
                </c:pt>
                <c:pt idx="28">
                  <c:v>98.619514601842226</c:v>
                </c:pt>
                <c:pt idx="29">
                  <c:v>114.02914588297597</c:v>
                </c:pt>
                <c:pt idx="30">
                  <c:v>131.85353160280175</c:v>
                </c:pt>
                <c:pt idx="31">
                  <c:v>143.77187553326752</c:v>
                </c:pt>
                <c:pt idx="32">
                  <c:v>155.66656529002543</c:v>
                </c:pt>
                <c:pt idx="33">
                  <c:v>167.53966465533099</c:v>
                </c:pt>
                <c:pt idx="34">
                  <c:v>179.39292054483894</c:v>
                </c:pt>
                <c:pt idx="35">
                  <c:v>191.22782984814532</c:v>
                </c:pt>
                <c:pt idx="36">
                  <c:v>203.04568881526106</c:v>
                </c:pt>
                <c:pt idx="37">
                  <c:v>214.84763031905121</c:v>
                </c:pt>
                <c:pt idx="38">
                  <c:v>226.63465248657815</c:v>
                </c:pt>
                <c:pt idx="39">
                  <c:v>238.40764105290614</c:v>
                </c:pt>
                <c:pt idx="40">
                  <c:v>250.16738706224757</c:v>
                </c:pt>
                <c:pt idx="41">
                  <c:v>261.91460106257682</c:v>
                </c:pt>
                <c:pt idx="42">
                  <c:v>273.64992461772198</c:v>
                </c:pt>
                <c:pt idx="43">
                  <c:v>285.37393973955864</c:v>
                </c:pt>
                <c:pt idx="44">
                  <c:v>297.08717668785641</c:v>
                </c:pt>
                <c:pt idx="45">
                  <c:v>203.72474693473291</c:v>
                </c:pt>
                <c:pt idx="46">
                  <c:v>217.19184268994729</c:v>
                </c:pt>
                <c:pt idx="47">
                  <c:v>230.63974232773219</c:v>
                </c:pt>
                <c:pt idx="48">
                  <c:v>244.06972319072847</c:v>
                </c:pt>
                <c:pt idx="49">
                  <c:v>257.48291047871817</c:v>
                </c:pt>
                <c:pt idx="50">
                  <c:v>270.88030252215549</c:v>
                </c:pt>
                <c:pt idx="51">
                  <c:v>284.2627907886752</c:v>
                </c:pt>
                <c:pt idx="52">
                  <c:v>230.47611828960245</c:v>
                </c:pt>
                <c:pt idx="53">
                  <c:v>243.21912395850327</c:v>
                </c:pt>
                <c:pt idx="54">
                  <c:v>255.94695200305151</c:v>
                </c:pt>
                <c:pt idx="55">
                  <c:v>268.66046380738214</c:v>
                </c:pt>
                <c:pt idx="56">
                  <c:v>281.36043253048263</c:v>
                </c:pt>
                <c:pt idx="57">
                  <c:v>294.04755580209957</c:v>
                </c:pt>
                <c:pt idx="58">
                  <c:v>306.72246611122256</c:v>
                </c:pt>
                <c:pt idx="59">
                  <c:v>319.38573938648477</c:v>
                </c:pt>
                <c:pt idx="60">
                  <c:v>260.62472510828229</c:v>
                </c:pt>
                <c:pt idx="61">
                  <c:v>272.28214889452863</c:v>
                </c:pt>
                <c:pt idx="62">
                  <c:v>283.92835225440524</c:v>
                </c:pt>
                <c:pt idx="63">
                  <c:v>295.56386049754411</c:v>
                </c:pt>
                <c:pt idx="64">
                  <c:v>307.18915417577864</c:v>
                </c:pt>
                <c:pt idx="65">
                  <c:v>318.80467448245417</c:v>
                </c:pt>
                <c:pt idx="66">
                  <c:v>330.4108278232772</c:v>
                </c:pt>
                <c:pt idx="67">
                  <c:v>342.00798971105428</c:v>
                </c:pt>
                <c:pt idx="68">
                  <c:v>294.90993052691414</c:v>
                </c:pt>
                <c:pt idx="69">
                  <c:v>306.12292827503092</c:v>
                </c:pt>
                <c:pt idx="70">
                  <c:v>317.32679869061678</c:v>
                </c:pt>
                <c:pt idx="71">
                  <c:v>328.52190959195173</c:v>
                </c:pt>
                <c:pt idx="72">
                  <c:v>339.7086016714847</c:v>
                </c:pt>
                <c:pt idx="73">
                  <c:v>350.88719134284878</c:v>
                </c:pt>
                <c:pt idx="74">
                  <c:v>362.05797320597793</c:v>
                </c:pt>
                <c:pt idx="75">
                  <c:v>373.22122219199952</c:v>
                </c:pt>
                <c:pt idx="76">
                  <c:v>327.49272070164272</c:v>
                </c:pt>
                <c:pt idx="77">
                  <c:v>338.38962206971809</c:v>
                </c:pt>
                <c:pt idx="78">
                  <c:v>349.27880237280914</c:v>
                </c:pt>
                <c:pt idx="79">
                  <c:v>360.16053634845031</c:v>
                </c:pt>
                <c:pt idx="80">
                  <c:v>371.03508077131329</c:v>
                </c:pt>
                <c:pt idx="81">
                  <c:v>381.90267613099007</c:v>
                </c:pt>
                <c:pt idx="82">
                  <c:v>392.76354810878024</c:v>
                </c:pt>
                <c:pt idx="83">
                  <c:v>403.61790888256343</c:v>
                </c:pt>
                <c:pt idx="84">
                  <c:v>414.46595828395306</c:v>
                </c:pt>
                <c:pt idx="85">
                  <c:v>360.57072551607189</c:v>
                </c:pt>
                <c:pt idx="86">
                  <c:v>370.8205823128767</c:v>
                </c:pt>
                <c:pt idx="87">
                  <c:v>381.06426145690642</c:v>
                </c:pt>
                <c:pt idx="88">
                  <c:v>391.30195249073114</c:v>
                </c:pt>
                <c:pt idx="89">
                  <c:v>401.53383422587495</c:v>
                </c:pt>
                <c:pt idx="90">
                  <c:v>411.7600756142067</c:v>
                </c:pt>
                <c:pt idx="91">
                  <c:v>421.98083652823306</c:v>
                </c:pt>
                <c:pt idx="92">
                  <c:v>432.19626846183587</c:v>
                </c:pt>
                <c:pt idx="93">
                  <c:v>442.40651516129219</c:v>
                </c:pt>
                <c:pt idx="94">
                  <c:v>397.79793219025322</c:v>
                </c:pt>
                <c:pt idx="95">
                  <c:v>408.20522693207505</c:v>
                </c:pt>
                <c:pt idx="96">
                  <c:v>418.60679107590869</c:v>
                </c:pt>
                <c:pt idx="97">
                  <c:v>429.00278712877815</c:v>
                </c:pt>
                <c:pt idx="98">
                  <c:v>439.39336907710498</c:v>
                </c:pt>
                <c:pt idx="99">
                  <c:v>449.77868302870849</c:v>
                </c:pt>
                <c:pt idx="100">
                  <c:v>460.15886779241515</c:v>
                </c:pt>
                <c:pt idx="101">
                  <c:v>470.53405540263913</c:v>
                </c:pt>
                <c:pt idx="102">
                  <c:v>480.90437159528119</c:v>
                </c:pt>
                <c:pt idx="103">
                  <c:v>491.26993624043899</c:v>
                </c:pt>
                <c:pt idx="104">
                  <c:v>429.17527094595818</c:v>
                </c:pt>
                <c:pt idx="105">
                  <c:v>438.98730848801279</c:v>
                </c:pt>
                <c:pt idx="106">
                  <c:v>448.79464348733251</c:v>
                </c:pt>
                <c:pt idx="107">
                  <c:v>458.59739322239125</c:v>
                </c:pt>
                <c:pt idx="108">
                  <c:v>468.39566954766724</c:v>
                </c:pt>
                <c:pt idx="109">
                  <c:v>478.18957925515184</c:v>
                </c:pt>
                <c:pt idx="110">
                  <c:v>487.97922440469466</c:v>
                </c:pt>
                <c:pt idx="111">
                  <c:v>497.764702626462</c:v>
                </c:pt>
                <c:pt idx="112">
                  <c:v>507.54610739836681</c:v>
                </c:pt>
                <c:pt idx="113">
                  <c:v>517.32352830100217</c:v>
                </c:pt>
                <c:pt idx="114">
                  <c:v>470.33772522814451</c:v>
                </c:pt>
                <c:pt idx="115">
                  <c:v>480.89157344488018</c:v>
                </c:pt>
                <c:pt idx="116">
                  <c:v>491.44050032146453</c:v>
                </c:pt>
                <c:pt idx="117">
                  <c:v>501.98462639601712</c:v>
                </c:pt>
                <c:pt idx="118">
                  <c:v>512.52406672956897</c:v>
                </c:pt>
                <c:pt idx="119">
                  <c:v>523.05893126484966</c:v>
                </c:pt>
                <c:pt idx="120">
                  <c:v>533.5893251546637</c:v>
                </c:pt>
                <c:pt idx="121">
                  <c:v>544.11534906300199</c:v>
                </c:pt>
                <c:pt idx="122">
                  <c:v>554.63709944163975</c:v>
                </c:pt>
                <c:pt idx="123">
                  <c:v>565.15466878465986</c:v>
                </c:pt>
                <c:pt idx="124">
                  <c:v>575.66814586304474</c:v>
                </c:pt>
                <c:pt idx="125">
                  <c:v>586.17761594124386</c:v>
                </c:pt>
                <c:pt idx="126">
                  <c:v>508.99723064380083</c:v>
                </c:pt>
                <c:pt idx="127">
                  <c:v>519.04618229387575</c:v>
                </c:pt>
                <c:pt idx="128">
                  <c:v>529.09103154258844</c:v>
                </c:pt>
                <c:pt idx="129">
                  <c:v>539.13186725767389</c:v>
                </c:pt>
                <c:pt idx="130">
                  <c:v>549.168774726675</c:v>
                </c:pt>
                <c:pt idx="131">
                  <c:v>559.20183586536973</c:v>
                </c:pt>
                <c:pt idx="132">
                  <c:v>569.23112941046725</c:v>
                </c:pt>
                <c:pt idx="133">
                  <c:v>579.2567310980163</c:v>
                </c:pt>
                <c:pt idx="134">
                  <c:v>589.27871382882438</c:v>
                </c:pt>
                <c:pt idx="135">
                  <c:v>599.29714782203791</c:v>
                </c:pt>
                <c:pt idx="136">
                  <c:v>609.31210075792296</c:v>
                </c:pt>
                <c:pt idx="137">
                  <c:v>619.32363791077159</c:v>
                </c:pt>
                <c:pt idx="138">
                  <c:v>536.18340369707369</c:v>
                </c:pt>
                <c:pt idx="139">
                  <c:v>545.88345050657244</c:v>
                </c:pt>
                <c:pt idx="140">
                  <c:v>555.5798810136406</c:v>
                </c:pt>
                <c:pt idx="141">
                  <c:v>565.27276723185423</c:v>
                </c:pt>
                <c:pt idx="142">
                  <c:v>574.96217850372523</c:v>
                </c:pt>
                <c:pt idx="143">
                  <c:v>584.64818164407779</c:v>
                </c:pt>
                <c:pt idx="144">
                  <c:v>594.33084107343473</c:v>
                </c:pt>
                <c:pt idx="145">
                  <c:v>604.01021894225846</c:v>
                </c:pt>
                <c:pt idx="146">
                  <c:v>613.68637524681662</c:v>
                </c:pt>
                <c:pt idx="147">
                  <c:v>623.35936793736039</c:v>
                </c:pt>
                <c:pt idx="148">
                  <c:v>633.02925301924233</c:v>
                </c:pt>
                <c:pt idx="149">
                  <c:v>642.69608464753503</c:v>
                </c:pt>
                <c:pt idx="150">
                  <c:v>423.10179780124236</c:v>
                </c:pt>
                <c:pt idx="151">
                  <c:v>421.42627368501871</c:v>
                </c:pt>
                <c:pt idx="152">
                  <c:v>419.75060607875622</c:v>
                </c:pt>
                <c:pt idx="153">
                  <c:v>418.07479432753956</c:v>
                </c:pt>
                <c:pt idx="154">
                  <c:v>289.35021077830459</c:v>
                </c:pt>
                <c:pt idx="155">
                  <c:v>288.45511477830831</c:v>
                </c:pt>
                <c:pt idx="156">
                  <c:v>287.55995664993867</c:v>
                </c:pt>
                <c:pt idx="157">
                  <c:v>286.66473617189678</c:v>
                </c:pt>
                <c:pt idx="158">
                  <c:v>202.17946824748219</c:v>
                </c:pt>
                <c:pt idx="159">
                  <c:v>201.34226345671823</c:v>
                </c:pt>
                <c:pt idx="160">
                  <c:v>200.50497797661478</c:v>
                </c:pt>
                <c:pt idx="161">
                  <c:v>199.66761142125983</c:v>
                </c:pt>
                <c:pt idx="162">
                  <c:v>29.545897090334321</c:v>
                </c:pt>
                <c:pt idx="163">
                  <c:v>29.545897090334321</c:v>
                </c:pt>
                <c:pt idx="164">
                  <c:v>29.545897090334321</c:v>
                </c:pt>
                <c:pt idx="165">
                  <c:v>29.545897090334321</c:v>
                </c:pt>
                <c:pt idx="166">
                  <c:v>29.545897090334321</c:v>
                </c:pt>
                <c:pt idx="167">
                  <c:v>29.545897090334321</c:v>
                </c:pt>
                <c:pt idx="168">
                  <c:v>29.545897090334321</c:v>
                </c:pt>
                <c:pt idx="169">
                  <c:v>29.545897090334321</c:v>
                </c:pt>
                <c:pt idx="170">
                  <c:v>29.545897090334321</c:v>
                </c:pt>
                <c:pt idx="171">
                  <c:v>29.545897090334321</c:v>
                </c:pt>
                <c:pt idx="172">
                  <c:v>29.545897090334321</c:v>
                </c:pt>
                <c:pt idx="173">
                  <c:v>29.545897090334321</c:v>
                </c:pt>
                <c:pt idx="174">
                  <c:v>29.545897090334321</c:v>
                </c:pt>
                <c:pt idx="175">
                  <c:v>29.545897090334321</c:v>
                </c:pt>
                <c:pt idx="176">
                  <c:v>29.545897090334321</c:v>
                </c:pt>
                <c:pt idx="177">
                  <c:v>29.545897090334321</c:v>
                </c:pt>
                <c:pt idx="178">
                  <c:v>29.545897090334321</c:v>
                </c:pt>
                <c:pt idx="179">
                  <c:v>29.545897090334321</c:v>
                </c:pt>
                <c:pt idx="180">
                  <c:v>29.545897090334321</c:v>
                </c:pt>
                <c:pt idx="181">
                  <c:v>29.545897090334321</c:v>
                </c:pt>
                <c:pt idx="182">
                  <c:v>29.545897090334321</c:v>
                </c:pt>
                <c:pt idx="183">
                  <c:v>29.545897090334321</c:v>
                </c:pt>
                <c:pt idx="184">
                  <c:v>29.545897090334321</c:v>
                </c:pt>
                <c:pt idx="185">
                  <c:v>29.545897090334321</c:v>
                </c:pt>
                <c:pt idx="186">
                  <c:v>29.545897090334321</c:v>
                </c:pt>
                <c:pt idx="187">
                  <c:v>29.545897090334321</c:v>
                </c:pt>
                <c:pt idx="188">
                  <c:v>29.545897090334321</c:v>
                </c:pt>
                <c:pt idx="189">
                  <c:v>29.545897090334321</c:v>
                </c:pt>
                <c:pt idx="190">
                  <c:v>29.545897090334321</c:v>
                </c:pt>
                <c:pt idx="191">
                  <c:v>29.545897090334321</c:v>
                </c:pt>
                <c:pt idx="192">
                  <c:v>29.545897090334321</c:v>
                </c:pt>
                <c:pt idx="193">
                  <c:v>29.545897090334321</c:v>
                </c:pt>
                <c:pt idx="194">
                  <c:v>29.545897090334321</c:v>
                </c:pt>
                <c:pt idx="195">
                  <c:v>29.545897090334321</c:v>
                </c:pt>
                <c:pt idx="196">
                  <c:v>29.545897090334321</c:v>
                </c:pt>
                <c:pt idx="197">
                  <c:v>29.545897090334321</c:v>
                </c:pt>
                <c:pt idx="198">
                  <c:v>29.545897090334321</c:v>
                </c:pt>
                <c:pt idx="199">
                  <c:v>29.545897090334321</c:v>
                </c:pt>
                <c:pt idx="200">
                  <c:v>29.545897090334321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358.33646679039742</c:v>
                </c:pt>
                <c:pt idx="71">
                  <c:v>358.33646679039742</c:v>
                </c:pt>
                <c:pt idx="72">
                  <c:v>358.33646679039742</c:v>
                </c:pt>
                <c:pt idx="73">
                  <c:v>358.33646679039742</c:v>
                </c:pt>
                <c:pt idx="74">
                  <c:v>358.33646679039742</c:v>
                </c:pt>
                <c:pt idx="75">
                  <c:v>358.33646679039742</c:v>
                </c:pt>
                <c:pt idx="76">
                  <c:v>358.33646679039742</c:v>
                </c:pt>
                <c:pt idx="77">
                  <c:v>358.33646679039742</c:v>
                </c:pt>
                <c:pt idx="78">
                  <c:v>358.33646679039742</c:v>
                </c:pt>
                <c:pt idx="79">
                  <c:v>358.33646679039742</c:v>
                </c:pt>
                <c:pt idx="80">
                  <c:v>358.33646679039742</c:v>
                </c:pt>
                <c:pt idx="81">
                  <c:v>358.33646679039742</c:v>
                </c:pt>
                <c:pt idx="82">
                  <c:v>358.33646679039742</c:v>
                </c:pt>
                <c:pt idx="83">
                  <c:v>358.33646679039742</c:v>
                </c:pt>
                <c:pt idx="84">
                  <c:v>358.33646679039742</c:v>
                </c:pt>
                <c:pt idx="85">
                  <c:v>358.33646679039742</c:v>
                </c:pt>
                <c:pt idx="86">
                  <c:v>358.33646679039742</c:v>
                </c:pt>
                <c:pt idx="87">
                  <c:v>358.33646679039742</c:v>
                </c:pt>
                <c:pt idx="88">
                  <c:v>358.33646679039742</c:v>
                </c:pt>
                <c:pt idx="89">
                  <c:v>358.33646679039742</c:v>
                </c:pt>
                <c:pt idx="90">
                  <c:v>358.33646679039742</c:v>
                </c:pt>
                <c:pt idx="91">
                  <c:v>358.33646679039742</c:v>
                </c:pt>
                <c:pt idx="92">
                  <c:v>358.33646679039742</c:v>
                </c:pt>
                <c:pt idx="93">
                  <c:v>358.33646679039742</c:v>
                </c:pt>
                <c:pt idx="94">
                  <c:v>358.33646679039742</c:v>
                </c:pt>
                <c:pt idx="95">
                  <c:v>358.33646679039742</c:v>
                </c:pt>
                <c:pt idx="96">
                  <c:v>358.33646679039742</c:v>
                </c:pt>
                <c:pt idx="97">
                  <c:v>358.33646679039742</c:v>
                </c:pt>
                <c:pt idx="98">
                  <c:v>358.33646679039742</c:v>
                </c:pt>
                <c:pt idx="99">
                  <c:v>358.33646679039742</c:v>
                </c:pt>
                <c:pt idx="100">
                  <c:v>358.33646679039742</c:v>
                </c:pt>
                <c:pt idx="101">
                  <c:v>358.33646679039742</c:v>
                </c:pt>
                <c:pt idx="102">
                  <c:v>358.33646679039742</c:v>
                </c:pt>
                <c:pt idx="103">
                  <c:v>358.33646679039742</c:v>
                </c:pt>
                <c:pt idx="104">
                  <c:v>358.33646679039742</c:v>
                </c:pt>
                <c:pt idx="105">
                  <c:v>358.33646679039742</c:v>
                </c:pt>
                <c:pt idx="106">
                  <c:v>358.33646679039742</c:v>
                </c:pt>
                <c:pt idx="107">
                  <c:v>358.33646679039742</c:v>
                </c:pt>
                <c:pt idx="108">
                  <c:v>358.33646679039742</c:v>
                </c:pt>
                <c:pt idx="109">
                  <c:v>358.33646679039742</c:v>
                </c:pt>
                <c:pt idx="110">
                  <c:v>358.33646679039742</c:v>
                </c:pt>
                <c:pt idx="111">
                  <c:v>358.33646679039742</c:v>
                </c:pt>
                <c:pt idx="112">
                  <c:v>358.33646679039742</c:v>
                </c:pt>
                <c:pt idx="113">
                  <c:v>358.33646679039742</c:v>
                </c:pt>
                <c:pt idx="114">
                  <c:v>358.33646679039742</c:v>
                </c:pt>
                <c:pt idx="115">
                  <c:v>358.33646679039742</c:v>
                </c:pt>
                <c:pt idx="116">
                  <c:v>358.33646679039742</c:v>
                </c:pt>
                <c:pt idx="117">
                  <c:v>358.33646679039742</c:v>
                </c:pt>
                <c:pt idx="118">
                  <c:v>358.33646679039742</c:v>
                </c:pt>
                <c:pt idx="119">
                  <c:v>358.33646679039742</c:v>
                </c:pt>
                <c:pt idx="120">
                  <c:v>358.33646679039742</c:v>
                </c:pt>
                <c:pt idx="121">
                  <c:v>358.33646679039742</c:v>
                </c:pt>
                <c:pt idx="122">
                  <c:v>358.33646679039742</c:v>
                </c:pt>
                <c:pt idx="123">
                  <c:v>358.33646679039742</c:v>
                </c:pt>
                <c:pt idx="124">
                  <c:v>358.33646679039742</c:v>
                </c:pt>
                <c:pt idx="125">
                  <c:v>358.33646679039742</c:v>
                </c:pt>
                <c:pt idx="126">
                  <c:v>358.33646679039742</c:v>
                </c:pt>
                <c:pt idx="127">
                  <c:v>358.33646679039742</c:v>
                </c:pt>
                <c:pt idx="128">
                  <c:v>358.33646679039742</c:v>
                </c:pt>
                <c:pt idx="129">
                  <c:v>358.33646679039742</c:v>
                </c:pt>
                <c:pt idx="130">
                  <c:v>358.33646679039742</c:v>
                </c:pt>
                <c:pt idx="131">
                  <c:v>358.33646679039742</c:v>
                </c:pt>
                <c:pt idx="132">
                  <c:v>358.33646679039742</c:v>
                </c:pt>
                <c:pt idx="133">
                  <c:v>358.33646679039742</c:v>
                </c:pt>
                <c:pt idx="134">
                  <c:v>358.33646679039742</c:v>
                </c:pt>
                <c:pt idx="135">
                  <c:v>358.33646679039742</c:v>
                </c:pt>
                <c:pt idx="136">
                  <c:v>358.33646679039742</c:v>
                </c:pt>
                <c:pt idx="137">
                  <c:v>358.33646679039742</c:v>
                </c:pt>
                <c:pt idx="138">
                  <c:v>358.33646679039742</c:v>
                </c:pt>
                <c:pt idx="139">
                  <c:v>358.33646679039742</c:v>
                </c:pt>
                <c:pt idx="140">
                  <c:v>358.33646679039742</c:v>
                </c:pt>
                <c:pt idx="141">
                  <c:v>358.33646679039742</c:v>
                </c:pt>
                <c:pt idx="142">
                  <c:v>358.33646679039742</c:v>
                </c:pt>
                <c:pt idx="143">
                  <c:v>358.33646679039742</c:v>
                </c:pt>
                <c:pt idx="144">
                  <c:v>358.33646679039742</c:v>
                </c:pt>
                <c:pt idx="145">
                  <c:v>358.33646679039742</c:v>
                </c:pt>
                <c:pt idx="146">
                  <c:v>358.33646679039742</c:v>
                </c:pt>
                <c:pt idx="147">
                  <c:v>358.33646679039742</c:v>
                </c:pt>
                <c:pt idx="148">
                  <c:v>358.33646679039742</c:v>
                </c:pt>
                <c:pt idx="149">
                  <c:v>358.33646679039742</c:v>
                </c:pt>
                <c:pt idx="150">
                  <c:v>358.33646679039742</c:v>
                </c:pt>
                <c:pt idx="151">
                  <c:v>358.33646679039742</c:v>
                </c:pt>
                <c:pt idx="152">
                  <c:v>358.33646679039742</c:v>
                </c:pt>
                <c:pt idx="153">
                  <c:v>358.33646679039742</c:v>
                </c:pt>
                <c:pt idx="154">
                  <c:v>358.33646679039742</c:v>
                </c:pt>
                <c:pt idx="155">
                  <c:v>358.33646679039742</c:v>
                </c:pt>
                <c:pt idx="156">
                  <c:v>358.33646679039742</c:v>
                </c:pt>
                <c:pt idx="157">
                  <c:v>358.33646679039742</c:v>
                </c:pt>
                <c:pt idx="158">
                  <c:v>358.33646679039742</c:v>
                </c:pt>
                <c:pt idx="159">
                  <c:v>358.33646679039742</c:v>
                </c:pt>
                <c:pt idx="160">
                  <c:v>358.33646679039742</c:v>
                </c:pt>
                <c:pt idx="161">
                  <c:v>358.33646679039742</c:v>
                </c:pt>
                <c:pt idx="162">
                  <c:v>358.33646679039742</c:v>
                </c:pt>
                <c:pt idx="163">
                  <c:v>358.33646679039742</c:v>
                </c:pt>
                <c:pt idx="164">
                  <c:v>358.33646679039742</c:v>
                </c:pt>
                <c:pt idx="165">
                  <c:v>358.33646679039742</c:v>
                </c:pt>
                <c:pt idx="166">
                  <c:v>358.33646679039742</c:v>
                </c:pt>
                <c:pt idx="167">
                  <c:v>358.33646679039742</c:v>
                </c:pt>
                <c:pt idx="168">
                  <c:v>358.33646679039742</c:v>
                </c:pt>
                <c:pt idx="169">
                  <c:v>358.33646679039742</c:v>
                </c:pt>
                <c:pt idx="170">
                  <c:v>358.33646679039742</c:v>
                </c:pt>
                <c:pt idx="171">
                  <c:v>358.33646679039742</c:v>
                </c:pt>
                <c:pt idx="172">
                  <c:v>358.33646679039742</c:v>
                </c:pt>
                <c:pt idx="173">
                  <c:v>358.33646679039742</c:v>
                </c:pt>
                <c:pt idx="174">
                  <c:v>358.33646679039742</c:v>
                </c:pt>
                <c:pt idx="175">
                  <c:v>358.33646679039742</c:v>
                </c:pt>
                <c:pt idx="176">
                  <c:v>358.33646679039742</c:v>
                </c:pt>
                <c:pt idx="177">
                  <c:v>358.33646679039742</c:v>
                </c:pt>
                <c:pt idx="178">
                  <c:v>358.33646679039742</c:v>
                </c:pt>
                <c:pt idx="179">
                  <c:v>358.33646679039742</c:v>
                </c:pt>
                <c:pt idx="180">
                  <c:v>358.33646679039742</c:v>
                </c:pt>
                <c:pt idx="181">
                  <c:v>358.33646679039742</c:v>
                </c:pt>
                <c:pt idx="182">
                  <c:v>358.33646679039742</c:v>
                </c:pt>
                <c:pt idx="183">
                  <c:v>358.33646679039742</c:v>
                </c:pt>
                <c:pt idx="184">
                  <c:v>358.33646679039742</c:v>
                </c:pt>
                <c:pt idx="185">
                  <c:v>358.33646679039742</c:v>
                </c:pt>
                <c:pt idx="186">
                  <c:v>358.33646679039742</c:v>
                </c:pt>
                <c:pt idx="187">
                  <c:v>358.33646679039742</c:v>
                </c:pt>
                <c:pt idx="188">
                  <c:v>358.33646679039742</c:v>
                </c:pt>
                <c:pt idx="189">
                  <c:v>358.33646679039742</c:v>
                </c:pt>
                <c:pt idx="190">
                  <c:v>358.33646679039742</c:v>
                </c:pt>
                <c:pt idx="191">
                  <c:v>358.33646679039742</c:v>
                </c:pt>
                <c:pt idx="192">
                  <c:v>358.33646679039742</c:v>
                </c:pt>
                <c:pt idx="193">
                  <c:v>358.33646679039742</c:v>
                </c:pt>
                <c:pt idx="194">
                  <c:v>358.33646679039742</c:v>
                </c:pt>
                <c:pt idx="195">
                  <c:v>358.33646679039742</c:v>
                </c:pt>
                <c:pt idx="196">
                  <c:v>358.33646679039742</c:v>
                </c:pt>
                <c:pt idx="197">
                  <c:v>358.33646679039742</c:v>
                </c:pt>
                <c:pt idx="198">
                  <c:v>358.33646679039742</c:v>
                </c:pt>
                <c:pt idx="199">
                  <c:v>358.33646679039742</c:v>
                </c:pt>
                <c:pt idx="200">
                  <c:v>358.33646679039742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2.8003312125399855</c:v>
                </c:pt>
                <c:pt idx="2">
                  <c:v>3.2331920402137686</c:v>
                </c:pt>
                <c:pt idx="3">
                  <c:v>3.7332025678830316</c:v>
                </c:pt>
                <c:pt idx="4">
                  <c:v>4.3108149429496834</c:v>
                </c:pt>
                <c:pt idx="5">
                  <c:v>4.9781133778350988</c:v>
                </c:pt>
                <c:pt idx="6">
                  <c:v>5.7490697393655807</c:v>
                </c:pt>
                <c:pt idx="7">
                  <c:v>6.6398392732714306</c:v>
                </c:pt>
                <c:pt idx="8">
                  <c:v>7.6691027819060977</c:v>
                </c:pt>
                <c:pt idx="9">
                  <c:v>8.8584625701591815</c:v>
                </c:pt>
                <c:pt idx="10">
                  <c:v>10.232900629015736</c:v>
                </c:pt>
                <c:pt idx="11">
                  <c:v>11.821308863270147</c:v>
                </c:pt>
                <c:pt idx="12">
                  <c:v>13.657102718463641</c:v>
                </c:pt>
                <c:pt idx="13">
                  <c:v>15.778931355698667</c:v>
                </c:pt>
                <c:pt idx="14">
                  <c:v>18.231499600430144</c:v>
                </c:pt>
                <c:pt idx="15">
                  <c:v>21.066519297648501</c:v>
                </c:pt>
                <c:pt idx="16">
                  <c:v>24.343810493205584</c:v>
                </c:pt>
                <c:pt idx="17">
                  <c:v>28.1325760898273</c:v>
                </c:pt>
                <c:pt idx="18">
                  <c:v>32.512877366644709</c:v>
                </c:pt>
                <c:pt idx="19">
                  <c:v>37.577342084023471</c:v>
                </c:pt>
                <c:pt idx="20">
                  <c:v>43.433141915145256</c:v>
                </c:pt>
                <c:pt idx="21">
                  <c:v>50.204281761211853</c:v>
                </c:pt>
                <c:pt idx="22">
                  <c:v>58.034250244652092</c:v>
                </c:pt>
                <c:pt idx="23">
                  <c:v>67.089088480753915</c:v>
                </c:pt>
                <c:pt idx="24">
                  <c:v>77.560943272449364</c:v>
                </c:pt>
                <c:pt idx="25">
                  <c:v>89.672181352278031</c:v>
                </c:pt>
                <c:pt idx="26">
                  <c:v>103.68015343787452</c:v>
                </c:pt>
                <c:pt idx="27">
                  <c:v>119.88271093697669</c:v>
                </c:pt>
                <c:pt idx="28">
                  <c:v>138.62459444131827</c:v>
                </c:pt>
                <c:pt idx="29">
                  <c:v>160.30483204099406</c:v>
                </c:pt>
                <c:pt idx="30">
                  <c:v>185.38530738365804</c:v>
                </c:pt>
                <c:pt idx="31">
                  <c:v>202.15695713632087</c:v>
                </c:pt>
                <c:pt idx="32">
                  <c:v>218.896389340062</c:v>
                </c:pt>
                <c:pt idx="33">
                  <c:v>235.60641491555052</c:v>
                </c:pt>
                <c:pt idx="34">
                  <c:v>252.28941320358533</c:v>
                </c:pt>
                <c:pt idx="35">
                  <c:v>268.94742300350816</c:v>
                </c:pt>
                <c:pt idx="36">
                  <c:v>285.58220983875952</c:v>
                </c:pt>
                <c:pt idx="37">
                  <c:v>302.19531670920935</c:v>
                </c:pt>
                <c:pt idx="38">
                  <c:v>318.78810308772921</c:v>
                </c:pt>
                <c:pt idx="39">
                  <c:v>335.3617753666083</c:v>
                </c:pt>
                <c:pt idx="40">
                  <c:v>351.91741096693619</c:v>
                </c:pt>
                <c:pt idx="41">
                  <c:v>368.45597767200616</c:v>
                </c:pt>
                <c:pt idx="42">
                  <c:v>384.97834930705795</c:v>
                </c:pt>
                <c:pt idx="43">
                  <c:v>401.48531858615166</c:v>
                </c:pt>
                <c:pt idx="44">
                  <c:v>417.97760773574419</c:v>
                </c:pt>
                <c:pt idx="45">
                  <c:v>286.53807275731737</c:v>
                </c:pt>
                <c:pt idx="46">
                  <c:v>305.49525036873763</c:v>
                </c:pt>
                <c:pt idx="47">
                  <c:v>324.42628241024585</c:v>
                </c:pt>
                <c:pt idx="48">
                  <c:v>343.33290865299324</c:v>
                </c:pt>
                <c:pt idx="49">
                  <c:v>362.21666164592745</c:v>
                </c:pt>
                <c:pt idx="50">
                  <c:v>381.0789011389449</c:v>
                </c:pt>
                <c:pt idx="51">
                  <c:v>399.92084133223278</c:v>
                </c:pt>
                <c:pt idx="52">
                  <c:v>324.19593866003095</c:v>
                </c:pt>
                <c:pt idx="53">
                  <c:v>342.13541811743772</c:v>
                </c:pt>
                <c:pt idx="54">
                  <c:v>360.05422528837494</c:v>
                </c:pt>
                <c:pt idx="55">
                  <c:v>377.9535333985848</c:v>
                </c:pt>
                <c:pt idx="56">
                  <c:v>395.83439550905376</c:v>
                </c:pt>
                <c:pt idx="57">
                  <c:v>413.6977618081408</c:v>
                </c:pt>
                <c:pt idx="58">
                  <c:v>431.5444937609393</c:v>
                </c:pt>
                <c:pt idx="59">
                  <c:v>449.37537579598796</c:v>
                </c:pt>
                <c:pt idx="60">
                  <c:v>366.63997103610541</c:v>
                </c:pt>
                <c:pt idx="61">
                  <c:v>383.05260621790489</c:v>
                </c:pt>
                <c:pt idx="62">
                  <c:v>399.44995891129639</c:v>
                </c:pt>
                <c:pt idx="63">
                  <c:v>415.83274460053161</c:v>
                </c:pt>
                <c:pt idx="64">
                  <c:v>432.2016178086721</c:v>
                </c:pt>
                <c:pt idx="65">
                  <c:v>448.55717945158</c:v>
                </c:pt>
                <c:pt idx="66">
                  <c:v>464.89998306352408</c:v>
                </c:pt>
                <c:pt idx="67">
                  <c:v>481.23054010190486</c:v>
                </c:pt>
                <c:pt idx="68">
                  <c:v>414.9119991016837</c:v>
                </c:pt>
                <c:pt idx="69">
                  <c:v>430.70031054337193</c:v>
                </c:pt>
                <c:pt idx="70">
                  <c:v>446.47619034039707</c:v>
                </c:pt>
                <c:pt idx="71">
                  <c:v>462.24013947003141</c:v>
                </c:pt>
                <c:pt idx="72">
                  <c:v>477.99262196351879</c:v>
                </c:pt>
                <c:pt idx="73">
                  <c:v>493.73406878377614</c:v>
                </c:pt>
                <c:pt idx="74">
                  <c:v>509.46488118294218</c:v>
                </c:pt>
                <c:pt idx="75">
                  <c:v>525.18543362377125</c:v>
                </c:pt>
                <c:pt idx="76">
                  <c:v>460.79091173203955</c:v>
                </c:pt>
                <c:pt idx="77">
                  <c:v>476.1352879594624</c:v>
                </c:pt>
                <c:pt idx="78">
                  <c:v>491.46914791217046</c:v>
                </c:pt>
                <c:pt idx="79">
                  <c:v>506.79286578924075</c:v>
                </c:pt>
                <c:pt idx="80">
                  <c:v>522.10679132390158</c:v>
                </c:pt>
                <c:pt idx="81">
                  <c:v>537.41125206871482</c:v>
                </c:pt>
                <c:pt idx="82">
                  <c:v>552.70655540699499</c:v>
                </c:pt>
                <c:pt idx="83">
                  <c:v>567.99299033007594</c:v>
                </c:pt>
                <c:pt idx="84">
                  <c:v>583.27082901338281</c:v>
                </c:pt>
                <c:pt idx="85">
                  <c:v>507.3705030083218</c:v>
                </c:pt>
                <c:pt idx="86">
                  <c:v>521.80472372005397</c:v>
                </c:pt>
                <c:pt idx="87">
                  <c:v>536.23053032132236</c:v>
                </c:pt>
                <c:pt idx="88">
                  <c:v>550.64818097363013</c:v>
                </c:pt>
                <c:pt idx="89">
                  <c:v>565.0579192225382</c:v>
                </c:pt>
                <c:pt idx="90">
                  <c:v>579.45997518452327</c:v>
                </c:pt>
                <c:pt idx="91">
                  <c:v>593.85456660975365</c:v>
                </c:pt>
                <c:pt idx="92">
                  <c:v>608.24189983651058</c:v>
                </c:pt>
                <c:pt idx="93">
                  <c:v>622.62217065065283</c:v>
                </c:pt>
                <c:pt idx="94">
                  <c:v>559.79655228570277</c:v>
                </c:pt>
                <c:pt idx="95">
                  <c:v>574.45349960251963</c:v>
                </c:pt>
                <c:pt idx="96">
                  <c:v>589.10264170815833</c:v>
                </c:pt>
                <c:pt idx="97">
                  <c:v>603.74419994106245</c:v>
                </c:pt>
                <c:pt idx="98">
                  <c:v>618.37838403441208</c:v>
                </c:pt>
                <c:pt idx="99">
                  <c:v>633.00539299054276</c:v>
                </c:pt>
                <c:pt idx="100">
                  <c:v>647.62541587038834</c:v>
                </c:pt>
                <c:pt idx="101">
                  <c:v>662.23863250797024</c:v>
                </c:pt>
                <c:pt idx="102">
                  <c:v>676.84521415858501</c:v>
                </c:pt>
                <c:pt idx="103">
                  <c:v>691.44532408816588</c:v>
                </c:pt>
                <c:pt idx="104">
                  <c:v>603.98712558784928</c:v>
                </c:pt>
                <c:pt idx="105">
                  <c:v>617.8064802109642</c:v>
                </c:pt>
                <c:pt idx="106">
                  <c:v>631.61942985868268</c:v>
                </c:pt>
                <c:pt idx="107">
                  <c:v>645.42613426708465</c:v>
                </c:pt>
                <c:pt idx="108">
                  <c:v>659.22674578463784</c:v>
                </c:pt>
                <c:pt idx="109">
                  <c:v>673.02140986458164</c:v>
                </c:pt>
                <c:pt idx="110">
                  <c:v>686.8102655148673</c:v>
                </c:pt>
                <c:pt idx="111">
                  <c:v>700.59344571010945</c:v>
                </c:pt>
                <c:pt idx="112">
                  <c:v>714.37107776945629</c:v>
                </c:pt>
                <c:pt idx="113">
                  <c:v>728.1432837038127</c:v>
                </c:pt>
                <c:pt idx="114">
                  <c:v>661.96210378718581</c:v>
                </c:pt>
                <c:pt idx="115">
                  <c:v>676.8271878372434</c:v>
                </c:pt>
                <c:pt idx="116">
                  <c:v>691.68556890460331</c:v>
                </c:pt>
                <c:pt idx="117">
                  <c:v>706.53741116506023</c:v>
                </c:pt>
                <c:pt idx="118">
                  <c:v>721.38287133448409</c:v>
                </c:pt>
                <c:pt idx="119">
                  <c:v>736.22209915749488</c:v>
                </c:pt>
                <c:pt idx="120">
                  <c:v>751.05523785472121</c:v>
                </c:pt>
                <c:pt idx="121">
                  <c:v>765.88242453292025</c:v>
                </c:pt>
                <c:pt idx="122">
                  <c:v>780.70379056171123</c:v>
                </c:pt>
                <c:pt idx="123">
                  <c:v>795.51946192024172</c:v>
                </c:pt>
                <c:pt idx="124">
                  <c:v>810.32955951670726</c:v>
                </c:pt>
                <c:pt idx="125">
                  <c:v>825.13419948332239</c:v>
                </c:pt>
                <c:pt idx="126">
                  <c:v>716.4150784082957</c:v>
                </c:pt>
                <c:pt idx="127">
                  <c:v>730.56978561423057</c:v>
                </c:pt>
                <c:pt idx="128">
                  <c:v>744.71890525163633</c:v>
                </c:pt>
                <c:pt idx="129">
                  <c:v>758.86255836048906</c:v>
                </c:pt>
                <c:pt idx="130">
                  <c:v>773.00086110445602</c:v>
                </c:pt>
                <c:pt idx="131">
                  <c:v>787.13392505478203</c:v>
                </c:pt>
                <c:pt idx="132">
                  <c:v>801.26185745274233</c:v>
                </c:pt>
                <c:pt idx="133">
                  <c:v>815.38476145264315</c:v>
                </c:pt>
                <c:pt idx="134">
                  <c:v>829.50273634712312</c:v>
                </c:pt>
                <c:pt idx="135">
                  <c:v>843.61587777633497</c:v>
                </c:pt>
                <c:pt idx="136">
                  <c:v>857.72427792241604</c:v>
                </c:pt>
                <c:pt idx="137">
                  <c:v>871.82802569050909</c:v>
                </c:pt>
                <c:pt idx="138">
                  <c:v>754.70929469446401</c:v>
                </c:pt>
                <c:pt idx="139">
                  <c:v>768.37303041901862</c:v>
                </c:pt>
                <c:pt idx="140">
                  <c:v>782.03184065338644</c:v>
                </c:pt>
                <c:pt idx="141">
                  <c:v>795.68582348177642</c:v>
                </c:pt>
                <c:pt idx="142">
                  <c:v>809.33507335034358</c:v>
                </c:pt>
                <c:pt idx="143">
                  <c:v>822.97968126247281</c:v>
                </c:pt>
                <c:pt idx="144">
                  <c:v>836.61973496045312</c:v>
                </c:pt>
                <c:pt idx="145">
                  <c:v>850.25531909469748</c:v>
                </c:pt>
                <c:pt idx="146">
                  <c:v>863.88651538155307</c:v>
                </c:pt>
                <c:pt idx="147">
                  <c:v>877.51340275064501</c:v>
                </c:pt>
                <c:pt idx="148">
                  <c:v>891.13605748259954</c:v>
                </c:pt>
                <c:pt idx="149">
                  <c:v>904.7545533379174</c:v>
                </c:pt>
                <c:pt idx="150">
                  <c:v>595.43330762275843</c:v>
                </c:pt>
                <c:pt idx="151">
                  <c:v>593.07353171184252</c:v>
                </c:pt>
                <c:pt idx="152">
                  <c:v>590.71356036407008</c:v>
                </c:pt>
                <c:pt idx="153">
                  <c:v>588.35339268743132</c:v>
                </c:pt>
                <c:pt idx="154">
                  <c:v>407.08387130248093</c:v>
                </c:pt>
                <c:pt idx="155">
                  <c:v>405.82357951358364</c:v>
                </c:pt>
                <c:pt idx="156">
                  <c:v>404.56320310435973</c:v>
                </c:pt>
                <c:pt idx="157">
                  <c:v>403.30274177339476</c:v>
                </c:pt>
                <c:pt idx="158">
                  <c:v>284.36289483215313</c:v>
                </c:pt>
                <c:pt idx="159">
                  <c:v>283.18442692718742</c:v>
                </c:pt>
                <c:pt idx="160">
                  <c:v>282.00584912141625</c:v>
                </c:pt>
                <c:pt idx="161">
                  <c:v>280.82716088921825</c:v>
                </c:pt>
                <c:pt idx="162">
                  <c:v>41.486953298564259</c:v>
                </c:pt>
                <c:pt idx="163">
                  <c:v>41.486953298564259</c:v>
                </c:pt>
                <c:pt idx="164">
                  <c:v>41.486953298564259</c:v>
                </c:pt>
                <c:pt idx="165">
                  <c:v>41.486953298564259</c:v>
                </c:pt>
                <c:pt idx="166">
                  <c:v>41.486953298564259</c:v>
                </c:pt>
                <c:pt idx="167">
                  <c:v>41.486953298564259</c:v>
                </c:pt>
                <c:pt idx="168">
                  <c:v>41.486953298564259</c:v>
                </c:pt>
                <c:pt idx="169">
                  <c:v>41.486953298564259</c:v>
                </c:pt>
                <c:pt idx="170">
                  <c:v>41.486953298564259</c:v>
                </c:pt>
                <c:pt idx="171">
                  <c:v>41.486953298564259</c:v>
                </c:pt>
                <c:pt idx="172">
                  <c:v>41.486953298564259</c:v>
                </c:pt>
                <c:pt idx="173">
                  <c:v>41.486953298564259</c:v>
                </c:pt>
                <c:pt idx="174">
                  <c:v>41.486953298564259</c:v>
                </c:pt>
                <c:pt idx="175">
                  <c:v>41.486953298564259</c:v>
                </c:pt>
                <c:pt idx="176">
                  <c:v>41.486953298564259</c:v>
                </c:pt>
                <c:pt idx="177">
                  <c:v>41.486953298564259</c:v>
                </c:pt>
                <c:pt idx="178">
                  <c:v>41.486953298564259</c:v>
                </c:pt>
                <c:pt idx="179">
                  <c:v>41.486953298564259</c:v>
                </c:pt>
                <c:pt idx="180">
                  <c:v>41.486953298564259</c:v>
                </c:pt>
                <c:pt idx="181">
                  <c:v>41.486953298564259</c:v>
                </c:pt>
                <c:pt idx="182">
                  <c:v>41.486953298564259</c:v>
                </c:pt>
                <c:pt idx="183">
                  <c:v>41.486953298564259</c:v>
                </c:pt>
                <c:pt idx="184">
                  <c:v>41.486953298564259</c:v>
                </c:pt>
                <c:pt idx="185">
                  <c:v>41.486953298564259</c:v>
                </c:pt>
                <c:pt idx="186">
                  <c:v>41.486953298564259</c:v>
                </c:pt>
                <c:pt idx="187">
                  <c:v>41.486953298564259</c:v>
                </c:pt>
                <c:pt idx="188">
                  <c:v>41.486953298564259</c:v>
                </c:pt>
                <c:pt idx="189">
                  <c:v>41.486953298564259</c:v>
                </c:pt>
                <c:pt idx="190">
                  <c:v>41.486953298564259</c:v>
                </c:pt>
                <c:pt idx="191">
                  <c:v>41.486953298564259</c:v>
                </c:pt>
                <c:pt idx="192">
                  <c:v>41.486953298564259</c:v>
                </c:pt>
                <c:pt idx="193">
                  <c:v>41.486953298564259</c:v>
                </c:pt>
                <c:pt idx="194">
                  <c:v>41.486953298564259</c:v>
                </c:pt>
                <c:pt idx="195">
                  <c:v>41.486953298564259</c:v>
                </c:pt>
                <c:pt idx="196">
                  <c:v>41.486953298564259</c:v>
                </c:pt>
                <c:pt idx="197">
                  <c:v>41.486953298564259</c:v>
                </c:pt>
                <c:pt idx="198">
                  <c:v>41.486953298564259</c:v>
                </c:pt>
                <c:pt idx="199">
                  <c:v>41.486953298564259</c:v>
                </c:pt>
                <c:pt idx="200">
                  <c:v>41.486953298564259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B169" sqref="B16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2.15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0.1518987</v>
      </c>
      <c r="D9" s="33">
        <f t="shared" ref="D9:D18" si="0">C9*$C$5</f>
        <v>0.32658220499999996</v>
      </c>
      <c r="E9" s="265">
        <v>161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13</v>
      </c>
      <c r="C10" s="264">
        <v>0.1518987</v>
      </c>
      <c r="D10" s="33">
        <f t="shared" si="0"/>
        <v>0.32658220499999996</v>
      </c>
      <c r="E10" s="265">
        <v>100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0.1518987</v>
      </c>
      <c r="D11" s="33">
        <f t="shared" si="0"/>
        <v>0.32658220499999996</v>
      </c>
      <c r="E11" s="265">
        <v>161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22</v>
      </c>
      <c r="C12" s="264">
        <v>7.59494E-2</v>
      </c>
      <c r="D12" s="33">
        <f t="shared" si="0"/>
        <v>0.16329120999999999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50</v>
      </c>
      <c r="C13" s="32">
        <v>7.59494E-2</v>
      </c>
      <c r="D13" s="33">
        <f t="shared" si="0"/>
        <v>0.16329120999999999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32">
        <v>7.59494E-2</v>
      </c>
      <c r="D14" s="33">
        <f t="shared" si="0"/>
        <v>0.16329120999999999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25</v>
      </c>
      <c r="C15" s="32">
        <v>7.59494E-2</v>
      </c>
      <c r="D15" s="33">
        <f t="shared" si="0"/>
        <v>0.16329120999999999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98</v>
      </c>
      <c r="C16" s="32">
        <v>9.7046400000000005E-2</v>
      </c>
      <c r="D16" s="33">
        <f t="shared" si="0"/>
        <v>0.20864975999999999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324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6</v>
      </c>
      <c r="C17" s="32">
        <v>9.7046400000000005E-2</v>
      </c>
      <c r="D17" s="33">
        <f t="shared" si="0"/>
        <v>0.20864975999999999</v>
      </c>
      <c r="E17" s="34">
        <v>161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324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21</v>
      </c>
      <c r="C18" s="32">
        <v>4.6413500000000003E-2</v>
      </c>
      <c r="D18" s="33">
        <f t="shared" si="0"/>
        <v>9.9789025000000003E-2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2.1499999999999995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87.705128209999998</v>
      </c>
      <c r="C36" s="259"/>
      <c r="D36" s="259"/>
      <c r="E36" s="260"/>
      <c r="F36" s="260"/>
      <c r="G36" s="260"/>
      <c r="H36" s="260"/>
      <c r="I36" s="49">
        <f>IFERROR(B36/A36,"")</f>
        <v>2.9235042736666665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44</v>
      </c>
      <c r="B37" s="259">
        <v>201.77</v>
      </c>
      <c r="C37" s="259">
        <v>1</v>
      </c>
      <c r="D37" s="259">
        <v>74.010000000000005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8.147490842142858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51</v>
      </c>
      <c r="B38" s="259">
        <v>192.85</v>
      </c>
      <c r="C38" s="259">
        <v>2</v>
      </c>
      <c r="D38" s="259">
        <v>46.13</v>
      </c>
      <c r="E38" s="260">
        <v>1</v>
      </c>
      <c r="F38" s="260"/>
      <c r="G38" s="260"/>
      <c r="H38" s="260"/>
      <c r="I38" s="53">
        <f t="shared" si="1"/>
        <v>9.2985714285714263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59</v>
      </c>
      <c r="B39" s="259">
        <v>217.3</v>
      </c>
      <c r="C39" s="259">
        <v>3</v>
      </c>
      <c r="D39" s="259">
        <v>48.96</v>
      </c>
      <c r="E39" s="260">
        <v>1</v>
      </c>
      <c r="F39" s="260"/>
      <c r="G39" s="260"/>
      <c r="H39" s="260"/>
      <c r="I39" s="49">
        <f t="shared" si="1"/>
        <v>8.8225000000000016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67</v>
      </c>
      <c r="B40" s="259">
        <v>233.08</v>
      </c>
      <c r="C40" s="259">
        <v>4</v>
      </c>
      <c r="D40" s="259">
        <v>40.630000000000003</v>
      </c>
      <c r="E40" s="260">
        <v>1</v>
      </c>
      <c r="F40" s="260"/>
      <c r="G40" s="260"/>
      <c r="H40" s="260"/>
      <c r="I40" s="49">
        <f t="shared" si="1"/>
        <v>8.0925000000000011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75</v>
      </c>
      <c r="B41" s="259">
        <v>254.89</v>
      </c>
      <c r="C41" s="259">
        <v>5</v>
      </c>
      <c r="D41" s="259">
        <v>39.54</v>
      </c>
      <c r="E41" s="260">
        <v>1</v>
      </c>
      <c r="F41" s="260"/>
      <c r="G41" s="260"/>
      <c r="H41" s="260"/>
      <c r="I41" s="53">
        <f t="shared" si="1"/>
        <v>7.8049999999999962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283.77</v>
      </c>
      <c r="C42" s="259">
        <v>6</v>
      </c>
      <c r="D42" s="259">
        <v>44.89</v>
      </c>
      <c r="E42" s="260">
        <v>1</v>
      </c>
      <c r="F42" s="260"/>
      <c r="G42" s="260"/>
      <c r="H42" s="260"/>
      <c r="I42" s="53">
        <f t="shared" si="1"/>
        <v>7.6022222222222204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93</v>
      </c>
      <c r="B43" s="259">
        <v>303.37</v>
      </c>
      <c r="C43" s="259">
        <v>7</v>
      </c>
      <c r="D43" s="259">
        <v>38.57</v>
      </c>
      <c r="E43" s="260">
        <v>1</v>
      </c>
      <c r="F43" s="260"/>
      <c r="G43" s="260"/>
      <c r="H43" s="260"/>
      <c r="I43" s="49">
        <f t="shared" si="1"/>
        <v>7.1655555555555566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103</v>
      </c>
      <c r="B44" s="259">
        <v>337.71</v>
      </c>
      <c r="C44" s="259">
        <v>8</v>
      </c>
      <c r="D44" s="259">
        <v>50.51</v>
      </c>
      <c r="E44" s="260">
        <v>1</v>
      </c>
      <c r="F44" s="260"/>
      <c r="G44" s="260"/>
      <c r="H44" s="260"/>
      <c r="I44" s="49">
        <f t="shared" si="1"/>
        <v>7.2909999999999968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113</v>
      </c>
      <c r="B45" s="261">
        <v>356.05</v>
      </c>
      <c r="C45" s="259">
        <v>9</v>
      </c>
      <c r="D45" s="261">
        <v>40.479999999999997</v>
      </c>
      <c r="E45" s="260">
        <v>1</v>
      </c>
      <c r="F45" s="260"/>
      <c r="G45" s="260"/>
      <c r="H45" s="260"/>
      <c r="I45" s="49">
        <f t="shared" si="1"/>
        <v>6.8850000000000025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125</v>
      </c>
      <c r="B46" s="262">
        <v>404.61</v>
      </c>
      <c r="C46" s="259">
        <v>10</v>
      </c>
      <c r="D46" s="262">
        <v>61.5</v>
      </c>
      <c r="E46" s="260">
        <v>1</v>
      </c>
      <c r="F46" s="260"/>
      <c r="G46" s="260"/>
      <c r="H46" s="260"/>
      <c r="I46" s="49">
        <f t="shared" si="1"/>
        <v>7.4200000000000017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137</v>
      </c>
      <c r="B47" s="261">
        <v>428.03</v>
      </c>
      <c r="C47" s="259">
        <v>11</v>
      </c>
      <c r="D47" s="261">
        <v>65.53</v>
      </c>
      <c r="E47" s="260">
        <v>1</v>
      </c>
      <c r="F47" s="260"/>
      <c r="G47" s="260"/>
      <c r="H47" s="260"/>
      <c r="I47" s="49">
        <f t="shared" si="1"/>
        <v>7.0766666666666636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149</v>
      </c>
      <c r="B48" s="261">
        <v>444.56</v>
      </c>
      <c r="C48" s="259">
        <v>12</v>
      </c>
      <c r="D48" s="261">
        <v>153.56</v>
      </c>
      <c r="E48" s="260">
        <v>1</v>
      </c>
      <c r="F48" s="260"/>
      <c r="G48" s="260"/>
      <c r="H48" s="260"/>
      <c r="I48" s="49">
        <f t="shared" si="1"/>
        <v>6.8383333333333338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153</v>
      </c>
      <c r="B49" s="261">
        <v>286.3</v>
      </c>
      <c r="C49" s="259">
        <v>13</v>
      </c>
      <c r="D49" s="261">
        <v>89.29</v>
      </c>
      <c r="E49" s="260">
        <v>1</v>
      </c>
      <c r="F49" s="260"/>
      <c r="G49" s="260"/>
      <c r="H49" s="260"/>
      <c r="I49" s="49">
        <f t="shared" si="1"/>
        <v>-1.1749999999999972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157</v>
      </c>
      <c r="B50" s="261">
        <v>194.52</v>
      </c>
      <c r="C50" s="261">
        <v>14</v>
      </c>
      <c r="D50" s="261">
        <v>57.95</v>
      </c>
      <c r="E50" s="260">
        <v>1</v>
      </c>
      <c r="F50" s="260"/>
      <c r="G50" s="260"/>
      <c r="H50" s="260"/>
      <c r="I50" s="49">
        <f t="shared" si="1"/>
        <v>-0.62249999999999517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161</v>
      </c>
      <c r="B51" s="261">
        <v>134.26</v>
      </c>
      <c r="C51" s="261">
        <v>15</v>
      </c>
      <c r="D51" s="261">
        <v>115.43</v>
      </c>
      <c r="E51" s="260">
        <v>1</v>
      </c>
      <c r="F51" s="260"/>
      <c r="G51" s="260"/>
      <c r="H51" s="260"/>
      <c r="I51" s="49">
        <f t="shared" si="1"/>
        <v>-0.57750000000000057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18</v>
      </c>
      <c r="C62" s="261"/>
      <c r="D62" s="261">
        <v>0</v>
      </c>
      <c r="E62" s="260"/>
      <c r="F62" s="260"/>
      <c r="G62" s="260"/>
      <c r="H62" s="260"/>
      <c r="I62" s="53">
        <f>IFERROR(B62/A62,"")</f>
        <v>1.8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47</v>
      </c>
      <c r="C63" s="261"/>
      <c r="D63" s="261">
        <v>0</v>
      </c>
      <c r="E63" s="260"/>
      <c r="F63" s="260"/>
      <c r="G63" s="260"/>
      <c r="H63" s="260"/>
      <c r="I63" s="49">
        <f>IF(A63&lt;&gt;0,(B63-(B62-D62))/(A63-A62),"")</f>
        <v>5.8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87</v>
      </c>
      <c r="C64" s="261">
        <v>1</v>
      </c>
      <c r="D64" s="261">
        <v>29</v>
      </c>
      <c r="E64" s="260"/>
      <c r="F64" s="260"/>
      <c r="G64" s="260"/>
      <c r="H64" s="260">
        <v>1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98</v>
      </c>
      <c r="C65" s="261">
        <v>2</v>
      </c>
      <c r="D65" s="261">
        <v>19</v>
      </c>
      <c r="E65" s="260"/>
      <c r="F65" s="260"/>
      <c r="G65" s="260"/>
      <c r="H65" s="260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119</v>
      </c>
      <c r="C66" s="261">
        <v>3</v>
      </c>
      <c r="D66" s="261">
        <v>20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135</v>
      </c>
      <c r="C67" s="261">
        <v>4</v>
      </c>
      <c r="D67" s="261">
        <v>20</v>
      </c>
      <c r="E67" s="260">
        <v>1</v>
      </c>
      <c r="F67" s="260"/>
      <c r="G67" s="260"/>
      <c r="H67" s="260"/>
      <c r="I67" s="49">
        <f t="shared" si="2"/>
        <v>7.2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150</v>
      </c>
      <c r="C68" s="261">
        <v>5</v>
      </c>
      <c r="D68" s="261">
        <v>20</v>
      </c>
      <c r="E68" s="260">
        <v>1</v>
      </c>
      <c r="F68" s="260"/>
      <c r="G68" s="260"/>
      <c r="H68" s="260"/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162</v>
      </c>
      <c r="C69" s="261">
        <v>6</v>
      </c>
      <c r="D69" s="261">
        <v>19</v>
      </c>
      <c r="E69" s="260">
        <v>1</v>
      </c>
      <c r="F69" s="260"/>
      <c r="G69" s="260"/>
      <c r="H69" s="260"/>
      <c r="I69" s="49">
        <f t="shared" si="2"/>
        <v>6.4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173</v>
      </c>
      <c r="C70" s="261">
        <v>7</v>
      </c>
      <c r="D70" s="261">
        <v>18</v>
      </c>
      <c r="E70" s="260">
        <v>1</v>
      </c>
      <c r="F70" s="260"/>
      <c r="G70" s="260"/>
      <c r="H70" s="260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181</v>
      </c>
      <c r="C71" s="261">
        <v>8</v>
      </c>
      <c r="D71" s="261">
        <v>17</v>
      </c>
      <c r="E71" s="260">
        <v>1</v>
      </c>
      <c r="F71" s="260"/>
      <c r="G71" s="260"/>
      <c r="H71" s="260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189</v>
      </c>
      <c r="C72" s="261">
        <v>9</v>
      </c>
      <c r="D72" s="261">
        <v>16</v>
      </c>
      <c r="E72" s="260">
        <v>1</v>
      </c>
      <c r="F72" s="260"/>
      <c r="G72" s="260"/>
      <c r="H72" s="260"/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195</v>
      </c>
      <c r="C73" s="261">
        <v>10</v>
      </c>
      <c r="D73" s="261">
        <v>15</v>
      </c>
      <c r="E73" s="260">
        <v>1</v>
      </c>
      <c r="F73" s="260"/>
      <c r="G73" s="260"/>
      <c r="H73" s="260"/>
      <c r="I73" s="49">
        <f t="shared" si="2"/>
        <v>4.4000000000000004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201</v>
      </c>
      <c r="C74" s="261">
        <v>11</v>
      </c>
      <c r="D74" s="261">
        <v>14</v>
      </c>
      <c r="E74" s="260">
        <v>1</v>
      </c>
      <c r="F74" s="260"/>
      <c r="G74" s="260"/>
      <c r="H74" s="260"/>
      <c r="I74" s="49">
        <f t="shared" si="2"/>
        <v>4.2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204</v>
      </c>
      <c r="C75" s="261">
        <v>12</v>
      </c>
      <c r="D75" s="261">
        <v>12</v>
      </c>
      <c r="E75" s="260">
        <v>1</v>
      </c>
      <c r="F75" s="260"/>
      <c r="G75" s="260"/>
      <c r="H75" s="260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208</v>
      </c>
      <c r="C76" s="261">
        <v>13</v>
      </c>
      <c r="D76" s="261">
        <v>11</v>
      </c>
      <c r="E76" s="260">
        <v>1</v>
      </c>
      <c r="F76" s="260"/>
      <c r="G76" s="260"/>
      <c r="H76" s="260"/>
      <c r="I76" s="49">
        <f t="shared" si="2"/>
        <v>3.2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85</v>
      </c>
      <c r="B77" s="257">
        <v>211</v>
      </c>
      <c r="C77" s="256">
        <v>14</v>
      </c>
      <c r="D77" s="256">
        <v>10</v>
      </c>
      <c r="E77" s="255">
        <v>1</v>
      </c>
      <c r="F77" s="255"/>
      <c r="G77" s="255"/>
      <c r="H77" s="255"/>
      <c r="I77" s="49">
        <f t="shared" si="2"/>
        <v>2.8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90</v>
      </c>
      <c r="B78" s="257">
        <v>215</v>
      </c>
      <c r="C78" s="256">
        <v>15</v>
      </c>
      <c r="D78" s="256">
        <v>10</v>
      </c>
      <c r="E78" s="255">
        <v>1</v>
      </c>
      <c r="F78" s="255"/>
      <c r="G78" s="255"/>
      <c r="H78" s="255"/>
      <c r="I78" s="49">
        <f t="shared" si="2"/>
        <v>2.8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95</v>
      </c>
      <c r="B79" s="257">
        <v>219</v>
      </c>
      <c r="C79" s="256">
        <v>16</v>
      </c>
      <c r="D79" s="256">
        <v>11</v>
      </c>
      <c r="E79" s="255">
        <v>1</v>
      </c>
      <c r="F79" s="255"/>
      <c r="G79" s="255"/>
      <c r="H79" s="255"/>
      <c r="I79" s="49">
        <f t="shared" si="2"/>
        <v>2.8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100</v>
      </c>
      <c r="B80" s="257">
        <v>223</v>
      </c>
      <c r="C80" s="256">
        <v>17</v>
      </c>
      <c r="D80" s="256">
        <v>11</v>
      </c>
      <c r="E80" s="255">
        <v>1</v>
      </c>
      <c r="F80" s="255"/>
      <c r="G80" s="255"/>
      <c r="H80" s="255"/>
      <c r="I80" s="49">
        <f t="shared" si="2"/>
        <v>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87.705128209999998</v>
      </c>
      <c r="C88" s="261"/>
      <c r="D88" s="261"/>
      <c r="E88" s="260"/>
      <c r="F88" s="260"/>
      <c r="G88" s="260"/>
      <c r="H88" s="260"/>
      <c r="I88" s="53">
        <f>IFERROR(B88/A88,"")</f>
        <v>2.9235042736666665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44</v>
      </c>
      <c r="B89" s="261">
        <v>201.77</v>
      </c>
      <c r="C89" s="261">
        <v>1</v>
      </c>
      <c r="D89" s="261">
        <v>74.010000000000005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8.147490842142858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51</v>
      </c>
      <c r="B90" s="261">
        <v>192.85</v>
      </c>
      <c r="C90" s="261">
        <v>2</v>
      </c>
      <c r="D90" s="261">
        <v>46.13</v>
      </c>
      <c r="E90" s="260">
        <v>1</v>
      </c>
      <c r="F90" s="260"/>
      <c r="G90" s="260"/>
      <c r="H90" s="260"/>
      <c r="I90" s="53">
        <f t="shared" si="3"/>
        <v>9.2985714285714263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59</v>
      </c>
      <c r="B91" s="261">
        <v>217.3</v>
      </c>
      <c r="C91" s="261">
        <v>3</v>
      </c>
      <c r="D91" s="261">
        <v>48.96</v>
      </c>
      <c r="E91" s="260">
        <v>1</v>
      </c>
      <c r="F91" s="260"/>
      <c r="G91" s="260"/>
      <c r="H91" s="260"/>
      <c r="I91" s="53">
        <f t="shared" si="3"/>
        <v>8.8225000000000016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67</v>
      </c>
      <c r="B92" s="261">
        <v>233.08</v>
      </c>
      <c r="C92" s="261">
        <v>4</v>
      </c>
      <c r="D92" s="261">
        <v>40.630000000000003</v>
      </c>
      <c r="E92" s="260">
        <v>1</v>
      </c>
      <c r="F92" s="260"/>
      <c r="G92" s="260"/>
      <c r="H92" s="260"/>
      <c r="I92" s="53">
        <f t="shared" si="3"/>
        <v>8.0925000000000011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75</v>
      </c>
      <c r="B93" s="261">
        <v>254.89</v>
      </c>
      <c r="C93" s="261">
        <v>5</v>
      </c>
      <c r="D93" s="261">
        <v>39.54</v>
      </c>
      <c r="E93" s="260">
        <v>1</v>
      </c>
      <c r="F93" s="260"/>
      <c r="G93" s="260"/>
      <c r="H93" s="260"/>
      <c r="I93" s="53">
        <f t="shared" si="3"/>
        <v>7.8049999999999962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283.77</v>
      </c>
      <c r="C94" s="261">
        <v>6</v>
      </c>
      <c r="D94" s="261">
        <v>44.89</v>
      </c>
      <c r="E94" s="260">
        <v>1</v>
      </c>
      <c r="F94" s="260"/>
      <c r="G94" s="260"/>
      <c r="H94" s="260"/>
      <c r="I94" s="53">
        <f t="shared" si="3"/>
        <v>7.6022222222222204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93</v>
      </c>
      <c r="B95" s="261">
        <v>303.37</v>
      </c>
      <c r="C95" s="261">
        <v>7</v>
      </c>
      <c r="D95" s="261">
        <v>38.57</v>
      </c>
      <c r="E95" s="260">
        <v>1</v>
      </c>
      <c r="F95" s="260"/>
      <c r="G95" s="260"/>
      <c r="H95" s="260"/>
      <c r="I95" s="53">
        <f t="shared" si="3"/>
        <v>7.1655555555555566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103</v>
      </c>
      <c r="B96" s="261">
        <v>337.71</v>
      </c>
      <c r="C96" s="261">
        <v>8</v>
      </c>
      <c r="D96" s="261">
        <v>50.51</v>
      </c>
      <c r="E96" s="260">
        <v>1</v>
      </c>
      <c r="F96" s="260"/>
      <c r="G96" s="260"/>
      <c r="H96" s="260"/>
      <c r="I96" s="53">
        <f t="shared" si="3"/>
        <v>7.2909999999999968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113</v>
      </c>
      <c r="B97" s="261">
        <v>356.05</v>
      </c>
      <c r="C97" s="261">
        <v>9</v>
      </c>
      <c r="D97" s="261">
        <v>40.479999999999997</v>
      </c>
      <c r="E97" s="260">
        <v>1</v>
      </c>
      <c r="F97" s="260"/>
      <c r="G97" s="260"/>
      <c r="H97" s="260"/>
      <c r="I97" s="53">
        <f t="shared" si="3"/>
        <v>6.8850000000000025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125</v>
      </c>
      <c r="B98" s="261">
        <v>404.61</v>
      </c>
      <c r="C98" s="261">
        <v>10</v>
      </c>
      <c r="D98" s="261">
        <v>61.5</v>
      </c>
      <c r="E98" s="260">
        <v>1</v>
      </c>
      <c r="F98" s="260"/>
      <c r="G98" s="260"/>
      <c r="H98" s="260"/>
      <c r="I98" s="53">
        <f t="shared" si="3"/>
        <v>7.4200000000000017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137</v>
      </c>
      <c r="B99" s="261">
        <v>428.03</v>
      </c>
      <c r="C99" s="261">
        <v>11</v>
      </c>
      <c r="D99" s="261">
        <v>65.53</v>
      </c>
      <c r="E99" s="260">
        <v>1</v>
      </c>
      <c r="F99" s="260"/>
      <c r="G99" s="260"/>
      <c r="H99" s="260"/>
      <c r="I99" s="53">
        <f t="shared" si="3"/>
        <v>7.0766666666666636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149</v>
      </c>
      <c r="B100" s="261">
        <v>444.56</v>
      </c>
      <c r="C100" s="261">
        <v>12</v>
      </c>
      <c r="D100" s="261">
        <v>153.56</v>
      </c>
      <c r="E100" s="260">
        <v>1</v>
      </c>
      <c r="F100" s="260"/>
      <c r="G100" s="260"/>
      <c r="H100" s="260"/>
      <c r="I100" s="53">
        <f t="shared" si="3"/>
        <v>6.8383333333333338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153</v>
      </c>
      <c r="B101" s="261">
        <v>286.3</v>
      </c>
      <c r="C101" s="261">
        <v>13</v>
      </c>
      <c r="D101" s="261">
        <v>89.29</v>
      </c>
      <c r="E101" s="260">
        <v>1</v>
      </c>
      <c r="F101" s="260"/>
      <c r="G101" s="260"/>
      <c r="H101" s="260"/>
      <c r="I101" s="53">
        <f t="shared" si="3"/>
        <v>-1.1749999999999972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157</v>
      </c>
      <c r="B102" s="261">
        <v>194.52</v>
      </c>
      <c r="C102" s="261">
        <v>14</v>
      </c>
      <c r="D102" s="261">
        <v>57.95</v>
      </c>
      <c r="E102" s="260">
        <v>1</v>
      </c>
      <c r="F102" s="260"/>
      <c r="G102" s="260"/>
      <c r="H102" s="260"/>
      <c r="I102" s="53">
        <f t="shared" si="3"/>
        <v>-0.62249999999999517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161</v>
      </c>
      <c r="B103" s="257">
        <v>134.26</v>
      </c>
      <c r="C103" s="256">
        <v>15</v>
      </c>
      <c r="D103" s="256">
        <v>115.43</v>
      </c>
      <c r="E103" s="255">
        <v>1</v>
      </c>
      <c r="F103" s="255"/>
      <c r="G103" s="255"/>
      <c r="H103" s="255"/>
      <c r="I103" s="53">
        <f t="shared" si="3"/>
        <v>-0.57750000000000057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Tilleul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87.705128209999998</v>
      </c>
      <c r="C140" s="50"/>
      <c r="D140" s="60"/>
      <c r="E140" s="51"/>
      <c r="F140" s="51"/>
      <c r="G140" s="51"/>
      <c r="H140" s="51"/>
      <c r="I140" s="57">
        <f>IFERROR(B140/A140,"")</f>
        <v>2.9235042736666665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44</v>
      </c>
      <c r="B141" s="60">
        <v>201.77</v>
      </c>
      <c r="C141" s="50">
        <v>1</v>
      </c>
      <c r="D141" s="60">
        <v>74.010000000000005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8.147490842142858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51</v>
      </c>
      <c r="B142" s="60">
        <v>192.85</v>
      </c>
      <c r="C142" s="50">
        <v>2</v>
      </c>
      <c r="D142" s="60">
        <v>46.13</v>
      </c>
      <c r="E142" s="51">
        <v>1</v>
      </c>
      <c r="F142" s="51"/>
      <c r="G142" s="51"/>
      <c r="H142" s="51"/>
      <c r="I142" s="57">
        <f t="shared" si="5"/>
        <v>9.2985714285714263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59</v>
      </c>
      <c r="B143" s="60">
        <v>217.3</v>
      </c>
      <c r="C143" s="50">
        <v>3</v>
      </c>
      <c r="D143" s="60">
        <v>48.96</v>
      </c>
      <c r="E143" s="51">
        <v>1</v>
      </c>
      <c r="F143" s="51"/>
      <c r="G143" s="51"/>
      <c r="H143" s="51"/>
      <c r="I143" s="57">
        <f t="shared" si="5"/>
        <v>8.8225000000000016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67</v>
      </c>
      <c r="B144" s="60">
        <v>233.08</v>
      </c>
      <c r="C144" s="50">
        <v>4</v>
      </c>
      <c r="D144" s="60">
        <v>40.630000000000003</v>
      </c>
      <c r="E144" s="51">
        <v>1</v>
      </c>
      <c r="F144" s="51"/>
      <c r="G144" s="51"/>
      <c r="H144" s="51"/>
      <c r="I144" s="57">
        <f t="shared" si="5"/>
        <v>8.0925000000000011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v>254.89</v>
      </c>
      <c r="C145" s="50">
        <v>5</v>
      </c>
      <c r="D145" s="60">
        <v>39.54</v>
      </c>
      <c r="E145" s="51">
        <v>1</v>
      </c>
      <c r="F145" s="51"/>
      <c r="G145" s="51"/>
      <c r="H145" s="51"/>
      <c r="I145" s="57">
        <f t="shared" si="5"/>
        <v>7.8049999999999962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v>283.77</v>
      </c>
      <c r="C146" s="50">
        <v>6</v>
      </c>
      <c r="D146" s="60">
        <v>44.89</v>
      </c>
      <c r="E146" s="51">
        <v>1</v>
      </c>
      <c r="F146" s="51"/>
      <c r="G146" s="51"/>
      <c r="H146" s="51"/>
      <c r="I146" s="57">
        <f t="shared" si="5"/>
        <v>7.6022222222222204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93</v>
      </c>
      <c r="B147" s="60">
        <v>303.37</v>
      </c>
      <c r="C147" s="50">
        <v>7</v>
      </c>
      <c r="D147" s="60">
        <v>38.57</v>
      </c>
      <c r="E147" s="51">
        <v>1</v>
      </c>
      <c r="F147" s="51"/>
      <c r="G147" s="51"/>
      <c r="H147" s="51"/>
      <c r="I147" s="57">
        <f>IF(A147&lt;&gt;0,(B147-(B146-D146))/(A147-A146),"")</f>
        <v>7.1655555555555566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103</v>
      </c>
      <c r="B148" s="60">
        <v>337.71</v>
      </c>
      <c r="C148" s="50">
        <v>8</v>
      </c>
      <c r="D148" s="60">
        <v>50.51</v>
      </c>
      <c r="E148" s="51">
        <v>1</v>
      </c>
      <c r="F148" s="51"/>
      <c r="G148" s="51"/>
      <c r="H148" s="51"/>
      <c r="I148" s="57">
        <f t="shared" si="5"/>
        <v>7.2909999999999968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113</v>
      </c>
      <c r="B149" s="60">
        <v>356.05</v>
      </c>
      <c r="C149" s="50">
        <v>9</v>
      </c>
      <c r="D149" s="60">
        <v>40.479999999999997</v>
      </c>
      <c r="E149" s="51">
        <v>1</v>
      </c>
      <c r="F149" s="51"/>
      <c r="G149" s="51"/>
      <c r="H149" s="51"/>
      <c r="I149" s="57">
        <f t="shared" si="5"/>
        <v>6.8850000000000025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125</v>
      </c>
      <c r="B150" s="60">
        <v>404.61</v>
      </c>
      <c r="C150" s="50">
        <v>10</v>
      </c>
      <c r="D150" s="60">
        <v>61.5</v>
      </c>
      <c r="E150" s="51">
        <v>1</v>
      </c>
      <c r="F150" s="51"/>
      <c r="G150" s="51"/>
      <c r="H150" s="51"/>
      <c r="I150" s="57">
        <f t="shared" si="5"/>
        <v>7.4200000000000017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137</v>
      </c>
      <c r="B151" s="60">
        <v>428.03</v>
      </c>
      <c r="C151" s="50">
        <v>11</v>
      </c>
      <c r="D151" s="60">
        <v>65.53</v>
      </c>
      <c r="E151" s="51">
        <v>1</v>
      </c>
      <c r="F151" s="51"/>
      <c r="G151" s="51"/>
      <c r="H151" s="51"/>
      <c r="I151" s="57">
        <f t="shared" si="5"/>
        <v>7.0766666666666636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149</v>
      </c>
      <c r="B152" s="60">
        <v>444.56</v>
      </c>
      <c r="C152" s="50">
        <v>12</v>
      </c>
      <c r="D152" s="60">
        <v>153.56</v>
      </c>
      <c r="E152" s="54">
        <v>1</v>
      </c>
      <c r="F152" s="54"/>
      <c r="G152" s="54"/>
      <c r="H152" s="54"/>
      <c r="I152" s="57">
        <f t="shared" si="5"/>
        <v>6.8383333333333338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153</v>
      </c>
      <c r="B153" s="60">
        <v>286.3</v>
      </c>
      <c r="C153" s="50">
        <v>13</v>
      </c>
      <c r="D153" s="60">
        <v>89.29</v>
      </c>
      <c r="E153" s="54">
        <v>1</v>
      </c>
      <c r="F153" s="54"/>
      <c r="G153" s="54"/>
      <c r="H153" s="54"/>
      <c r="I153" s="57">
        <f t="shared" si="5"/>
        <v>-1.1749999999999972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157</v>
      </c>
      <c r="B154" s="56">
        <v>194.52</v>
      </c>
      <c r="C154" s="50">
        <v>14</v>
      </c>
      <c r="D154" s="50">
        <v>57.95</v>
      </c>
      <c r="E154" s="54">
        <v>1</v>
      </c>
      <c r="F154" s="54"/>
      <c r="G154" s="54"/>
      <c r="H154" s="54"/>
      <c r="I154" s="57">
        <f t="shared" si="5"/>
        <v>-0.62249999999999517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161</v>
      </c>
      <c r="B155" s="56">
        <v>134.26</v>
      </c>
      <c r="C155" s="50">
        <v>15</v>
      </c>
      <c r="D155" s="50">
        <v>115.43</v>
      </c>
      <c r="E155" s="54">
        <v>1</v>
      </c>
      <c r="F155" s="54"/>
      <c r="G155" s="54"/>
      <c r="H155" s="54"/>
      <c r="I155" s="57">
        <f t="shared" si="5"/>
        <v>-0.57750000000000057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25.641025641025639</v>
      </c>
      <c r="C166" s="60">
        <v>1</v>
      </c>
      <c r="D166" s="60">
        <v>1.9230769230769229</v>
      </c>
      <c r="E166" s="51"/>
      <c r="F166" s="51"/>
      <c r="G166" s="51"/>
      <c r="H166" s="51">
        <v>1</v>
      </c>
      <c r="I166" s="49">
        <f>IFERROR(B166/A166,"")</f>
        <v>1.7094017094017093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54.487179487179482</v>
      </c>
      <c r="C167" s="60">
        <v>2</v>
      </c>
      <c r="D167" s="60">
        <v>16.025641025641026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6.1538461538461533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72.435897435897431</v>
      </c>
      <c r="C168" s="60">
        <v>3</v>
      </c>
      <c r="D168" s="60">
        <v>17.307692307692307</v>
      </c>
      <c r="E168" s="51"/>
      <c r="F168" s="51"/>
      <c r="G168" s="51"/>
      <c r="H168" s="51">
        <v>1</v>
      </c>
      <c r="I168" s="49">
        <f t="shared" si="6"/>
        <v>6.7948717948717956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31</v>
      </c>
      <c r="B169" s="60">
        <v>99.358974358974351</v>
      </c>
      <c r="C169" s="60">
        <v>4</v>
      </c>
      <c r="D169" s="60">
        <v>23.076923076923077</v>
      </c>
      <c r="E169" s="51">
        <v>1</v>
      </c>
      <c r="F169" s="51"/>
      <c r="G169" s="51"/>
      <c r="H169" s="51"/>
      <c r="I169" s="49">
        <f t="shared" si="6"/>
        <v>7.3717948717948714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37</v>
      </c>
      <c r="B170" s="60">
        <v>120.51282051282051</v>
      </c>
      <c r="C170" s="60">
        <v>5</v>
      </c>
      <c r="D170" s="60">
        <v>23.076923076923077</v>
      </c>
      <c r="E170" s="51">
        <v>1</v>
      </c>
      <c r="F170" s="51"/>
      <c r="G170" s="51"/>
      <c r="H170" s="51"/>
      <c r="I170" s="49">
        <f t="shared" si="6"/>
        <v>7.3717948717948731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44</v>
      </c>
      <c r="B171" s="60">
        <v>147.43589743589743</v>
      </c>
      <c r="C171" s="60">
        <v>6</v>
      </c>
      <c r="D171" s="60">
        <v>27.564102564102562</v>
      </c>
      <c r="E171" s="51">
        <v>1</v>
      </c>
      <c r="F171" s="51"/>
      <c r="G171" s="51"/>
      <c r="H171" s="51"/>
      <c r="I171" s="49">
        <f t="shared" si="6"/>
        <v>7.1428571428571432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52</v>
      </c>
      <c r="B172" s="60">
        <v>173.07692307692307</v>
      </c>
      <c r="C172" s="60">
        <v>7</v>
      </c>
      <c r="D172" s="60">
        <v>30.769230769230766</v>
      </c>
      <c r="E172" s="51">
        <v>1</v>
      </c>
      <c r="F172" s="51"/>
      <c r="G172" s="51"/>
      <c r="H172" s="51"/>
      <c r="I172" s="49">
        <f t="shared" si="6"/>
        <v>6.6506410256410255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190.38461538461539</v>
      </c>
      <c r="C173" s="50">
        <v>8</v>
      </c>
      <c r="D173" s="50">
        <v>30.128205128205128</v>
      </c>
      <c r="E173" s="51">
        <v>1</v>
      </c>
      <c r="F173" s="51"/>
      <c r="G173" s="51"/>
      <c r="H173" s="51"/>
      <c r="I173" s="49">
        <f t="shared" si="6"/>
        <v>6.0096153846153868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69</v>
      </c>
      <c r="B174" s="50">
        <v>210.25641025641025</v>
      </c>
      <c r="C174" s="50"/>
      <c r="D174" s="50"/>
      <c r="E174" s="51"/>
      <c r="F174" s="51"/>
      <c r="G174" s="51"/>
      <c r="H174" s="51"/>
      <c r="I174" s="49">
        <f t="shared" si="6"/>
        <v>5.5555555555555554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Hêtre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32</v>
      </c>
      <c r="C192" s="60"/>
      <c r="D192" s="60">
        <v>0</v>
      </c>
      <c r="E192" s="51"/>
      <c r="F192" s="51"/>
      <c r="G192" s="51"/>
      <c r="H192" s="51"/>
      <c r="I192" s="49">
        <f>IFERROR(B192/A192,"")</f>
        <v>1.6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25</v>
      </c>
      <c r="B193" s="60">
        <v>76</v>
      </c>
      <c r="C193" s="60">
        <v>1</v>
      </c>
      <c r="D193" s="60">
        <v>7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8.8000000000000007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116</v>
      </c>
      <c r="C194" s="60">
        <v>2</v>
      </c>
      <c r="D194" s="60">
        <v>28</v>
      </c>
      <c r="E194" s="51"/>
      <c r="F194" s="51"/>
      <c r="G194" s="51"/>
      <c r="H194" s="51">
        <v>1</v>
      </c>
      <c r="I194" s="49">
        <f t="shared" si="7"/>
        <v>9.4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35</v>
      </c>
      <c r="B195" s="60">
        <v>139</v>
      </c>
      <c r="C195" s="60">
        <v>3</v>
      </c>
      <c r="D195" s="60">
        <v>28</v>
      </c>
      <c r="E195" s="51">
        <v>1</v>
      </c>
      <c r="F195" s="51"/>
      <c r="G195" s="51"/>
      <c r="H195" s="51"/>
      <c r="I195" s="49">
        <f t="shared" si="7"/>
        <v>10.199999999999999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40</v>
      </c>
      <c r="B196" s="60">
        <v>163</v>
      </c>
      <c r="C196" s="60">
        <v>4</v>
      </c>
      <c r="D196" s="60">
        <v>28</v>
      </c>
      <c r="E196" s="51">
        <v>1</v>
      </c>
      <c r="F196" s="51"/>
      <c r="G196" s="51"/>
      <c r="H196" s="51"/>
      <c r="I196" s="49">
        <f t="shared" si="7"/>
        <v>10.4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45</v>
      </c>
      <c r="B197" s="60">
        <v>190</v>
      </c>
      <c r="C197" s="60">
        <v>5</v>
      </c>
      <c r="D197" s="60">
        <v>28</v>
      </c>
      <c r="E197" s="51">
        <v>1</v>
      </c>
      <c r="F197" s="51"/>
      <c r="G197" s="51"/>
      <c r="H197" s="51"/>
      <c r="I197" s="49">
        <f t="shared" si="7"/>
        <v>11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50</v>
      </c>
      <c r="B198" s="60">
        <v>217</v>
      </c>
      <c r="C198" s="60">
        <v>6</v>
      </c>
      <c r="D198" s="60">
        <v>28</v>
      </c>
      <c r="E198" s="51">
        <v>1</v>
      </c>
      <c r="F198" s="51"/>
      <c r="G198" s="51"/>
      <c r="H198" s="51"/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55</v>
      </c>
      <c r="B199" s="50">
        <v>244</v>
      </c>
      <c r="C199" s="50">
        <v>7</v>
      </c>
      <c r="D199" s="50">
        <v>28</v>
      </c>
      <c r="E199" s="51">
        <v>1</v>
      </c>
      <c r="F199" s="51"/>
      <c r="G199" s="51"/>
      <c r="H199" s="51"/>
      <c r="I199" s="49">
        <f t="shared" si="7"/>
        <v>11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270</v>
      </c>
      <c r="C200" s="50">
        <v>8</v>
      </c>
      <c r="D200" s="50">
        <v>28</v>
      </c>
      <c r="E200" s="51">
        <v>1</v>
      </c>
      <c r="F200" s="51"/>
      <c r="G200" s="51"/>
      <c r="H200" s="51"/>
      <c r="I200" s="49">
        <f t="shared" si="7"/>
        <v>10.8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65</v>
      </c>
      <c r="B201" s="50">
        <v>294</v>
      </c>
      <c r="C201" s="50">
        <v>9</v>
      </c>
      <c r="D201" s="50">
        <v>28</v>
      </c>
      <c r="E201" s="51">
        <v>1</v>
      </c>
      <c r="F201" s="51"/>
      <c r="G201" s="51"/>
      <c r="H201" s="51"/>
      <c r="I201" s="49">
        <f t="shared" si="7"/>
        <v>10.4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70</v>
      </c>
      <c r="B202" s="50">
        <v>316</v>
      </c>
      <c r="C202" s="50">
        <v>10</v>
      </c>
      <c r="D202" s="50">
        <v>28</v>
      </c>
      <c r="E202" s="51">
        <v>1</v>
      </c>
      <c r="F202" s="51"/>
      <c r="G202" s="51"/>
      <c r="H202" s="51"/>
      <c r="I202" s="49">
        <f t="shared" si="7"/>
        <v>10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75</v>
      </c>
      <c r="B203" s="50">
        <v>335</v>
      </c>
      <c r="C203" s="50">
        <v>11</v>
      </c>
      <c r="D203" s="50">
        <v>28</v>
      </c>
      <c r="E203" s="51">
        <v>1</v>
      </c>
      <c r="F203" s="51"/>
      <c r="G203" s="51"/>
      <c r="H203" s="51"/>
      <c r="I203" s="49">
        <f t="shared" si="7"/>
        <v>9.4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80</v>
      </c>
      <c r="B204" s="50">
        <v>351</v>
      </c>
      <c r="C204" s="50">
        <v>12</v>
      </c>
      <c r="D204" s="50">
        <v>28</v>
      </c>
      <c r="E204" s="51">
        <v>1</v>
      </c>
      <c r="F204" s="51"/>
      <c r="G204" s="51"/>
      <c r="H204" s="51"/>
      <c r="I204" s="49">
        <f t="shared" si="7"/>
        <v>8.8000000000000007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85</v>
      </c>
      <c r="B205" s="50">
        <v>365</v>
      </c>
      <c r="C205" s="50">
        <v>13</v>
      </c>
      <c r="D205" s="50">
        <v>27</v>
      </c>
      <c r="E205" s="51">
        <v>1</v>
      </c>
      <c r="F205" s="51"/>
      <c r="G205" s="51"/>
      <c r="H205" s="51"/>
      <c r="I205" s="49">
        <f t="shared" si="7"/>
        <v>8.4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90</v>
      </c>
      <c r="B206" s="50">
        <v>377</v>
      </c>
      <c r="C206" s="50">
        <v>14</v>
      </c>
      <c r="D206" s="50">
        <v>26</v>
      </c>
      <c r="E206" s="51">
        <v>1</v>
      </c>
      <c r="F206" s="51"/>
      <c r="G206" s="51"/>
      <c r="H206" s="51"/>
      <c r="I206" s="49">
        <f t="shared" si="7"/>
        <v>7.8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95</v>
      </c>
      <c r="B207" s="50">
        <v>389</v>
      </c>
      <c r="C207" s="50">
        <v>15</v>
      </c>
      <c r="D207" s="50">
        <v>25</v>
      </c>
      <c r="E207" s="51">
        <v>1</v>
      </c>
      <c r="F207" s="51"/>
      <c r="G207" s="51"/>
      <c r="H207" s="51"/>
      <c r="I207" s="49">
        <f t="shared" si="7"/>
        <v>7.6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100</v>
      </c>
      <c r="B208" s="50">
        <v>400</v>
      </c>
      <c r="C208" s="50">
        <v>16</v>
      </c>
      <c r="D208" s="50">
        <v>24</v>
      </c>
      <c r="E208" s="51">
        <v>1</v>
      </c>
      <c r="F208" s="51"/>
      <c r="G208" s="51"/>
      <c r="H208" s="51"/>
      <c r="I208" s="49">
        <f t="shared" si="7"/>
        <v>7.2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105</v>
      </c>
      <c r="B209" s="50">
        <v>409</v>
      </c>
      <c r="C209" s="50">
        <v>17</v>
      </c>
      <c r="D209" s="50">
        <v>23</v>
      </c>
      <c r="E209" s="51">
        <v>1</v>
      </c>
      <c r="F209" s="51"/>
      <c r="G209" s="51"/>
      <c r="H209" s="51"/>
      <c r="I209" s="49">
        <f t="shared" si="7"/>
        <v>6.6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>
        <v>110</v>
      </c>
      <c r="B210" s="50">
        <v>420</v>
      </c>
      <c r="C210" s="50">
        <v>18</v>
      </c>
      <c r="D210" s="50">
        <v>22</v>
      </c>
      <c r="E210" s="51">
        <v>1</v>
      </c>
      <c r="F210" s="51"/>
      <c r="G210" s="51"/>
      <c r="H210" s="51"/>
      <c r="I210" s="49">
        <f t="shared" si="7"/>
        <v>6.8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>
        <v>115</v>
      </c>
      <c r="B211" s="50">
        <v>426</v>
      </c>
      <c r="C211" s="50">
        <v>19</v>
      </c>
      <c r="D211" s="50">
        <v>22</v>
      </c>
      <c r="E211" s="51">
        <v>1</v>
      </c>
      <c r="F211" s="51"/>
      <c r="G211" s="51"/>
      <c r="H211" s="51"/>
      <c r="I211" s="49">
        <f t="shared" si="7"/>
        <v>5.6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Aulne à feuilles en cœur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9</v>
      </c>
      <c r="C218" s="50">
        <v>1</v>
      </c>
      <c r="D218" s="60">
        <v>1</v>
      </c>
      <c r="E218" s="63"/>
      <c r="F218" s="63"/>
      <c r="G218" s="63"/>
      <c r="H218" s="63">
        <v>1</v>
      </c>
      <c r="I218" s="53">
        <f>IFERROR(B218/A218,"")</f>
        <v>0.9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36</v>
      </c>
      <c r="C219" s="50">
        <v>2</v>
      </c>
      <c r="D219" s="60">
        <v>3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5.6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84</v>
      </c>
      <c r="C220" s="50">
        <v>3</v>
      </c>
      <c r="D220" s="60">
        <v>9</v>
      </c>
      <c r="E220" s="63"/>
      <c r="F220" s="63"/>
      <c r="G220" s="63"/>
      <c r="H220" s="63">
        <v>1</v>
      </c>
      <c r="I220" s="53">
        <f t="shared" si="8"/>
        <v>10.199999999999999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25</v>
      </c>
      <c r="B221" s="55">
        <v>116</v>
      </c>
      <c r="C221" s="55">
        <v>4</v>
      </c>
      <c r="D221" s="55">
        <v>18</v>
      </c>
      <c r="E221" s="63"/>
      <c r="F221" s="63"/>
      <c r="G221" s="63"/>
      <c r="H221" s="63">
        <v>1</v>
      </c>
      <c r="I221" s="53">
        <f t="shared" si="8"/>
        <v>8.1999999999999993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30</v>
      </c>
      <c r="B222" s="55">
        <v>137</v>
      </c>
      <c r="C222" s="55">
        <v>5</v>
      </c>
      <c r="D222" s="55">
        <v>20</v>
      </c>
      <c r="E222" s="63"/>
      <c r="F222" s="63"/>
      <c r="G222" s="63"/>
      <c r="H222" s="63">
        <v>1</v>
      </c>
      <c r="I222" s="53">
        <f t="shared" si="8"/>
        <v>7.8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35</v>
      </c>
      <c r="B223" s="55">
        <v>153</v>
      </c>
      <c r="C223" s="55">
        <v>6</v>
      </c>
      <c r="D223" s="55">
        <v>21</v>
      </c>
      <c r="E223" s="63">
        <v>1</v>
      </c>
      <c r="F223" s="63"/>
      <c r="G223" s="63"/>
      <c r="H223" s="63"/>
      <c r="I223" s="53">
        <f t="shared" si="8"/>
        <v>7.2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40</v>
      </c>
      <c r="B224" s="55">
        <v>167</v>
      </c>
      <c r="C224" s="55">
        <v>7</v>
      </c>
      <c r="D224" s="55">
        <v>22</v>
      </c>
      <c r="E224" s="63">
        <v>1</v>
      </c>
      <c r="F224" s="63"/>
      <c r="G224" s="63"/>
      <c r="H224" s="63"/>
      <c r="I224" s="53">
        <f t="shared" si="8"/>
        <v>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45</v>
      </c>
      <c r="B225" s="55">
        <v>177</v>
      </c>
      <c r="C225" s="55">
        <v>8</v>
      </c>
      <c r="D225" s="55">
        <v>22</v>
      </c>
      <c r="E225" s="63">
        <v>1</v>
      </c>
      <c r="F225" s="63"/>
      <c r="G225" s="63"/>
      <c r="H225" s="63"/>
      <c r="I225" s="53">
        <f t="shared" si="8"/>
        <v>6.4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50</v>
      </c>
      <c r="B226" s="55">
        <v>184</v>
      </c>
      <c r="C226" s="55">
        <v>9</v>
      </c>
      <c r="D226" s="55">
        <v>21</v>
      </c>
      <c r="E226" s="63">
        <v>1</v>
      </c>
      <c r="F226" s="63"/>
      <c r="G226" s="63"/>
      <c r="H226" s="63"/>
      <c r="I226" s="53">
        <f t="shared" si="8"/>
        <v>5.8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55</v>
      </c>
      <c r="B227" s="55">
        <v>191</v>
      </c>
      <c r="C227" s="55">
        <v>10</v>
      </c>
      <c r="D227" s="55">
        <v>20</v>
      </c>
      <c r="E227" s="63">
        <v>1</v>
      </c>
      <c r="F227" s="63"/>
      <c r="G227" s="63"/>
      <c r="H227" s="63"/>
      <c r="I227" s="53">
        <f t="shared" si="8"/>
        <v>5.6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60</v>
      </c>
      <c r="B228" s="55">
        <v>196</v>
      </c>
      <c r="C228" s="55">
        <v>11</v>
      </c>
      <c r="D228" s="55">
        <v>19</v>
      </c>
      <c r="E228" s="63">
        <v>1</v>
      </c>
      <c r="F228" s="63"/>
      <c r="G228" s="63"/>
      <c r="H228" s="63"/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65</v>
      </c>
      <c r="B229" s="55">
        <v>201</v>
      </c>
      <c r="C229" s="55">
        <v>12</v>
      </c>
      <c r="D229" s="55">
        <v>18</v>
      </c>
      <c r="E229" s="63">
        <v>1</v>
      </c>
      <c r="F229" s="63"/>
      <c r="G229" s="63"/>
      <c r="H229" s="63"/>
      <c r="I229" s="53">
        <f t="shared" si="8"/>
        <v>4.8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70</v>
      </c>
      <c r="B230" s="55">
        <v>205</v>
      </c>
      <c r="C230" s="55">
        <v>13</v>
      </c>
      <c r="D230" s="55">
        <v>17</v>
      </c>
      <c r="E230" s="64">
        <v>1</v>
      </c>
      <c r="F230" s="64"/>
      <c r="G230" s="64"/>
      <c r="H230" s="64"/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75</v>
      </c>
      <c r="B231" s="60">
        <v>208</v>
      </c>
      <c r="C231" s="86">
        <v>14</v>
      </c>
      <c r="D231" s="60">
        <v>16</v>
      </c>
      <c r="E231" s="54">
        <v>1</v>
      </c>
      <c r="F231" s="54"/>
      <c r="G231" s="54"/>
      <c r="H231" s="54"/>
      <c r="I231" s="53">
        <f t="shared" si="8"/>
        <v>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211</v>
      </c>
      <c r="C232" s="50">
        <v>15</v>
      </c>
      <c r="D232" s="50">
        <v>15</v>
      </c>
      <c r="E232" s="54">
        <v>1</v>
      </c>
      <c r="F232" s="54"/>
      <c r="G232" s="54"/>
      <c r="H232" s="54"/>
      <c r="I232" s="53">
        <f t="shared" si="8"/>
        <v>3.8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85</v>
      </c>
      <c r="B233" s="50">
        <v>214</v>
      </c>
      <c r="C233" s="50">
        <v>16</v>
      </c>
      <c r="D233" s="50">
        <v>14</v>
      </c>
      <c r="E233" s="54">
        <v>1</v>
      </c>
      <c r="F233" s="54"/>
      <c r="G233" s="54"/>
      <c r="H233" s="54"/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90</v>
      </c>
      <c r="B234" s="50">
        <v>217</v>
      </c>
      <c r="C234" s="50">
        <v>17</v>
      </c>
      <c r="D234" s="50">
        <v>13</v>
      </c>
      <c r="E234" s="54">
        <v>1</v>
      </c>
      <c r="F234" s="54"/>
      <c r="G234" s="54"/>
      <c r="H234" s="54"/>
      <c r="I234" s="53">
        <f t="shared" si="8"/>
        <v>3.4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Charme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30</v>
      </c>
      <c r="B244" s="60">
        <v>87.705128209999998</v>
      </c>
      <c r="C244" s="60"/>
      <c r="D244" s="60"/>
      <c r="E244" s="51"/>
      <c r="F244" s="51"/>
      <c r="G244" s="51"/>
      <c r="H244" s="63"/>
      <c r="I244" s="53">
        <f>IFERROR(B244/A244,"")</f>
        <v>2.9235042736666665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44</v>
      </c>
      <c r="B245" s="60">
        <v>201.77</v>
      </c>
      <c r="C245" s="60">
        <v>1</v>
      </c>
      <c r="D245" s="60">
        <v>74.010000000000005</v>
      </c>
      <c r="E245" s="63">
        <v>1</v>
      </c>
      <c r="F245" s="63"/>
      <c r="G245" s="63"/>
      <c r="H245" s="63"/>
      <c r="I245" s="53">
        <f>IF(A245&lt;&gt;0,(B245-(B244-D244))/(A245-A244),"")</f>
        <v>8.147490842142858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51</v>
      </c>
      <c r="B246" s="60">
        <v>192.85</v>
      </c>
      <c r="C246" s="60">
        <v>2</v>
      </c>
      <c r="D246" s="60">
        <v>46.13</v>
      </c>
      <c r="E246" s="63">
        <v>1</v>
      </c>
      <c r="F246" s="63"/>
      <c r="G246" s="63"/>
      <c r="H246" s="63"/>
      <c r="I246" s="53">
        <f>IF(A246&lt;&gt;0,(B246-(B245-D245))/(A246-A245),"")</f>
        <v>9.2985714285714263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59</v>
      </c>
      <c r="B247" s="60">
        <v>217.3</v>
      </c>
      <c r="C247" s="60">
        <v>3</v>
      </c>
      <c r="D247" s="60">
        <v>48.96</v>
      </c>
      <c r="E247" s="63">
        <v>1</v>
      </c>
      <c r="F247" s="63"/>
      <c r="G247" s="63"/>
      <c r="H247" s="63"/>
      <c r="I247" s="53">
        <f t="shared" ref="I247:I263" si="9">IF(A247&lt;&gt;0,(B247-(B246-D246))/(A247-A246),"")</f>
        <v>8.8225000000000016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67</v>
      </c>
      <c r="B248" s="60">
        <v>233.08</v>
      </c>
      <c r="C248" s="60">
        <v>4</v>
      </c>
      <c r="D248" s="60">
        <v>40.630000000000003</v>
      </c>
      <c r="E248" s="63">
        <v>1</v>
      </c>
      <c r="F248" s="63"/>
      <c r="G248" s="63"/>
      <c r="H248" s="63"/>
      <c r="I248" s="53">
        <f t="shared" si="9"/>
        <v>8.0925000000000011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75</v>
      </c>
      <c r="B249" s="60">
        <v>254.89</v>
      </c>
      <c r="C249" s="60">
        <v>5</v>
      </c>
      <c r="D249" s="60">
        <v>39.54</v>
      </c>
      <c r="E249" s="63">
        <v>1</v>
      </c>
      <c r="F249" s="63"/>
      <c r="G249" s="63"/>
      <c r="H249" s="63"/>
      <c r="I249" s="53">
        <f t="shared" si="9"/>
        <v>7.8049999999999962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84</v>
      </c>
      <c r="B250" s="60">
        <v>283.77</v>
      </c>
      <c r="C250" s="60">
        <v>6</v>
      </c>
      <c r="D250" s="60">
        <v>44.89</v>
      </c>
      <c r="E250" s="63">
        <v>1</v>
      </c>
      <c r="F250" s="63"/>
      <c r="G250" s="63"/>
      <c r="H250" s="63"/>
      <c r="I250" s="53">
        <f t="shared" si="9"/>
        <v>7.6022222222222204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93</v>
      </c>
      <c r="B251" s="55">
        <v>303.37</v>
      </c>
      <c r="C251" s="55">
        <v>7</v>
      </c>
      <c r="D251" s="55">
        <v>38.57</v>
      </c>
      <c r="E251" s="63">
        <v>1</v>
      </c>
      <c r="F251" s="63"/>
      <c r="G251" s="63"/>
      <c r="H251" s="63"/>
      <c r="I251" s="53">
        <f t="shared" si="9"/>
        <v>7.1655555555555566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103</v>
      </c>
      <c r="B252" s="55">
        <v>337.71</v>
      </c>
      <c r="C252" s="55">
        <v>8</v>
      </c>
      <c r="D252" s="55">
        <v>50.51</v>
      </c>
      <c r="E252" s="63">
        <v>1</v>
      </c>
      <c r="F252" s="63"/>
      <c r="G252" s="63"/>
      <c r="H252" s="63"/>
      <c r="I252" s="53">
        <f t="shared" si="9"/>
        <v>7.2909999999999968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113</v>
      </c>
      <c r="B253" s="55">
        <v>356.05</v>
      </c>
      <c r="C253" s="55">
        <v>9</v>
      </c>
      <c r="D253" s="55">
        <v>40.479999999999997</v>
      </c>
      <c r="E253" s="63">
        <v>1</v>
      </c>
      <c r="F253" s="63"/>
      <c r="G253" s="63"/>
      <c r="H253" s="63"/>
      <c r="I253" s="53">
        <f t="shared" si="9"/>
        <v>6.8850000000000025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125</v>
      </c>
      <c r="B254" s="55">
        <v>404.61</v>
      </c>
      <c r="C254" s="55">
        <v>10</v>
      </c>
      <c r="D254" s="55">
        <v>61.5</v>
      </c>
      <c r="E254" s="63">
        <v>1</v>
      </c>
      <c r="F254" s="63"/>
      <c r="G254" s="63"/>
      <c r="H254" s="63"/>
      <c r="I254" s="53">
        <f t="shared" si="9"/>
        <v>7.4200000000000017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137</v>
      </c>
      <c r="B255" s="55">
        <v>428.03</v>
      </c>
      <c r="C255" s="55">
        <v>11</v>
      </c>
      <c r="D255" s="55">
        <v>65.53</v>
      </c>
      <c r="E255" s="63">
        <v>1</v>
      </c>
      <c r="F255" s="63"/>
      <c r="G255" s="63"/>
      <c r="H255" s="63"/>
      <c r="I255" s="53">
        <f t="shared" si="9"/>
        <v>7.0766666666666636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149</v>
      </c>
      <c r="B256" s="55">
        <v>444.56</v>
      </c>
      <c r="C256" s="55">
        <v>12</v>
      </c>
      <c r="D256" s="55">
        <v>153.56</v>
      </c>
      <c r="E256" s="64">
        <v>1</v>
      </c>
      <c r="F256" s="64"/>
      <c r="G256" s="64"/>
      <c r="H256" s="64"/>
      <c r="I256" s="53">
        <f t="shared" si="9"/>
        <v>6.8383333333333338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153</v>
      </c>
      <c r="B257" s="60">
        <v>286.3</v>
      </c>
      <c r="C257" s="86">
        <v>13</v>
      </c>
      <c r="D257" s="60">
        <v>89.29</v>
      </c>
      <c r="E257" s="54">
        <v>1</v>
      </c>
      <c r="F257" s="54"/>
      <c r="G257" s="54"/>
      <c r="H257" s="54"/>
      <c r="I257" s="53">
        <f t="shared" si="9"/>
        <v>-1.1749999999999972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157</v>
      </c>
      <c r="B258" s="50">
        <v>194.52</v>
      </c>
      <c r="C258" s="50">
        <v>14</v>
      </c>
      <c r="D258" s="50">
        <v>57.95</v>
      </c>
      <c r="E258" s="54">
        <v>1</v>
      </c>
      <c r="F258" s="54"/>
      <c r="G258" s="54"/>
      <c r="H258" s="54"/>
      <c r="I258" s="53">
        <f t="shared" si="9"/>
        <v>-0.62249999999999517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161</v>
      </c>
      <c r="B259" s="50">
        <v>134.26</v>
      </c>
      <c r="C259" s="50">
        <v>15</v>
      </c>
      <c r="D259" s="50">
        <v>115.43</v>
      </c>
      <c r="E259" s="54">
        <v>1</v>
      </c>
      <c r="F259" s="54"/>
      <c r="G259" s="54"/>
      <c r="H259" s="54"/>
      <c r="I259" s="53">
        <f t="shared" si="9"/>
        <v>-0.57750000000000057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Erable champêtre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9</v>
      </c>
      <c r="C270" s="50"/>
      <c r="D270" s="60">
        <v>0</v>
      </c>
      <c r="E270" s="51"/>
      <c r="F270" s="51"/>
      <c r="G270" s="51"/>
      <c r="H270" s="51">
        <v>1</v>
      </c>
      <c r="I270" s="53">
        <f>IFERROR(B270/A270,"")</f>
        <v>0.6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57</v>
      </c>
      <c r="C271" s="50">
        <v>1</v>
      </c>
      <c r="D271" s="60">
        <v>21</v>
      </c>
      <c r="E271" s="51"/>
      <c r="F271" s="51"/>
      <c r="G271" s="51"/>
      <c r="H271" s="51">
        <v>1</v>
      </c>
      <c r="I271" s="53">
        <f>IF(A271&lt;&gt;0,(B271-(B270-D270))/(A271-A270),"")</f>
        <v>9.6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60">
        <v>86</v>
      </c>
      <c r="C272" s="50">
        <v>2</v>
      </c>
      <c r="D272" s="60">
        <v>21</v>
      </c>
      <c r="E272" s="51"/>
      <c r="F272" s="51"/>
      <c r="G272" s="51"/>
      <c r="H272" s="51">
        <v>1</v>
      </c>
      <c r="I272" s="53">
        <f t="shared" ref="I272:I289" si="10">IF(A272&lt;&gt;0,(B272-(B271-D271))/(A272-A271),"")</f>
        <v>10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60">
        <v>114</v>
      </c>
      <c r="C273" s="50">
        <v>3</v>
      </c>
      <c r="D273" s="60">
        <v>21</v>
      </c>
      <c r="E273" s="51"/>
      <c r="F273" s="51"/>
      <c r="G273" s="51"/>
      <c r="H273" s="51">
        <v>1</v>
      </c>
      <c r="I273" s="53">
        <f t="shared" si="10"/>
        <v>9.8000000000000007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60">
        <v>136</v>
      </c>
      <c r="C274" s="50">
        <v>4</v>
      </c>
      <c r="D274" s="60">
        <v>21</v>
      </c>
      <c r="E274" s="51">
        <v>1</v>
      </c>
      <c r="F274" s="51"/>
      <c r="G274" s="51"/>
      <c r="H274" s="51"/>
      <c r="I274" s="53">
        <f t="shared" si="10"/>
        <v>8.6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60">
        <v>153</v>
      </c>
      <c r="C275" s="50">
        <v>5</v>
      </c>
      <c r="D275" s="60">
        <v>21</v>
      </c>
      <c r="E275" s="63">
        <v>1</v>
      </c>
      <c r="F275" s="63"/>
      <c r="G275" s="63"/>
      <c r="H275" s="63"/>
      <c r="I275" s="53">
        <f t="shared" si="10"/>
        <v>7.6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60">
        <v>164</v>
      </c>
      <c r="C276" s="50">
        <v>6</v>
      </c>
      <c r="D276" s="60">
        <v>18</v>
      </c>
      <c r="E276" s="63">
        <v>1</v>
      </c>
      <c r="F276" s="63"/>
      <c r="G276" s="63"/>
      <c r="H276" s="63"/>
      <c r="I276" s="53">
        <f t="shared" si="10"/>
        <v>6.4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50</v>
      </c>
      <c r="B277" s="55">
        <v>174</v>
      </c>
      <c r="C277" s="55">
        <v>7</v>
      </c>
      <c r="D277" s="55">
        <v>13</v>
      </c>
      <c r="E277" s="63">
        <v>1</v>
      </c>
      <c r="F277" s="63"/>
      <c r="G277" s="63"/>
      <c r="H277" s="63"/>
      <c r="I277" s="53">
        <f t="shared" si="10"/>
        <v>5.6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55</v>
      </c>
      <c r="B278" s="55">
        <v>185</v>
      </c>
      <c r="C278" s="55">
        <v>8</v>
      </c>
      <c r="D278" s="55">
        <v>11</v>
      </c>
      <c r="E278" s="63">
        <v>1</v>
      </c>
      <c r="F278" s="63"/>
      <c r="G278" s="63"/>
      <c r="H278" s="63"/>
      <c r="I278" s="53">
        <f t="shared" si="10"/>
        <v>4.8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60</v>
      </c>
      <c r="B279" s="55">
        <v>194</v>
      </c>
      <c r="C279" s="55">
        <v>9</v>
      </c>
      <c r="D279" s="55">
        <v>9</v>
      </c>
      <c r="E279" s="63">
        <v>1</v>
      </c>
      <c r="F279" s="63"/>
      <c r="G279" s="63"/>
      <c r="H279" s="63"/>
      <c r="I279" s="53">
        <f t="shared" si="10"/>
        <v>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65</v>
      </c>
      <c r="B280" s="55">
        <v>202</v>
      </c>
      <c r="C280" s="55">
        <v>10</v>
      </c>
      <c r="D280" s="55">
        <v>8</v>
      </c>
      <c r="E280" s="63">
        <v>1</v>
      </c>
      <c r="F280" s="63"/>
      <c r="G280" s="63"/>
      <c r="H280" s="63"/>
      <c r="I280" s="53">
        <f t="shared" si="10"/>
        <v>3.4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70</v>
      </c>
      <c r="B281" s="55">
        <v>209</v>
      </c>
      <c r="C281" s="55">
        <v>11</v>
      </c>
      <c r="D281" s="55">
        <v>8</v>
      </c>
      <c r="E281" s="63">
        <v>1</v>
      </c>
      <c r="F281" s="63"/>
      <c r="G281" s="63"/>
      <c r="H281" s="63"/>
      <c r="I281" s="53">
        <f t="shared" si="10"/>
        <v>3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75</v>
      </c>
      <c r="B282" s="55">
        <v>214</v>
      </c>
      <c r="C282" s="55">
        <v>12</v>
      </c>
      <c r="D282" s="55">
        <v>7</v>
      </c>
      <c r="E282" s="64">
        <v>1</v>
      </c>
      <c r="F282" s="64"/>
      <c r="G282" s="64"/>
      <c r="H282" s="64"/>
      <c r="I282" s="53">
        <f t="shared" si="10"/>
        <v>2.6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80</v>
      </c>
      <c r="B283" s="60">
        <v>219</v>
      </c>
      <c r="C283" s="86">
        <v>13</v>
      </c>
      <c r="D283" s="60">
        <v>6</v>
      </c>
      <c r="E283" s="54">
        <v>1</v>
      </c>
      <c r="F283" s="54"/>
      <c r="G283" s="54"/>
      <c r="H283" s="54"/>
      <c r="I283" s="53">
        <f t="shared" si="10"/>
        <v>2.4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rouge d'Amérique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plane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Tilleul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Merisier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Hêtre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Aulne à feuilles en cœur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Charme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Erable champêtre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514.0255035951318</v>
      </c>
      <c r="T3" s="59">
        <f>IF('Données projet'!E9&gt;30,$R$33-$H$33,LOOKUP('Données projet'!$E$9,$A$3:$A$203,R3:R203)-LOOKUP('Données projet'!$E$9,$A$3:$A$203,$H$3:$H$203))</f>
        <v>232.26614608014839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330.58463337575432</v>
      </c>
      <c r="AO3" s="59">
        <f>IF('Données projet'!E10&gt;30,$AM$33-$H$33,LOOKUP('Données projet'!$E$10,$A$3:$A$203,AM3:AM203)-LOOKUP('Données projet'!$E$10,$A$3:$A$203,$H$3:$H$203))</f>
        <v>285.43250599232192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565.65323074569903</v>
      </c>
      <c r="BJ3" s="59">
        <f>IF('Données projet'!E11&gt;30,$BH$33-$H$33,LOOKUP('Données projet'!$E$11,$A$3:$A$203,BH3:BH203)-LOOKUP('Données projet'!$E$11,$A$3:$A$203,$H$3:$H$203))</f>
        <v>253.00166490531203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323.01113210765487</v>
      </c>
      <c r="CE3" s="59">
        <f>IF('Données projet'!E12&gt;30,$CC$33-$H$33,LOOKUP('Données projet'!$E$12,$A$3:$A$203,CC3:CC203)-LOOKUP('Données projet'!$E$12,$A$3:$A$203,$H$3:$H$203))</f>
        <v>311.68541696405975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402.93606094395136</v>
      </c>
      <c r="CZ3" s="59">
        <f>IF('Données projet'!E13&gt;30,$CX$33-$H$33,LOOKUP('Données projet'!$E$13,$A$3:$A$203,CX3:CX203)-LOOKUP('Données projet'!$E$13,$A$3:$A$203,$H$3:$H$203))</f>
        <v>187.62762320251036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217.53602321474159</v>
      </c>
      <c r="DU3" s="59">
        <f>IF('Données projet'!E14&gt;30,$DS$33-$H$33,LOOKUP('Données projet'!$E$14,$A$3:$A$203,DS3:DS203)-LOOKUP('Données projet'!$E$14,$A$3:$A$203,$H$3:$H$203))</f>
        <v>215.75909414893025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481.23392184981651</v>
      </c>
      <c r="EP3" s="59">
        <f>IF('Données projet'!E15&gt;30,$EN$33-$H$33,LOOKUP('Données projet'!$E$15,$A$3:$A$203,EN3:EN203)-LOOKUP('Données projet'!$E$15,$A$3:$A$203,$H$3:$H$203))</f>
        <v>275.88160405468193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257.66104339896992</v>
      </c>
      <c r="FK3" s="59">
        <f>IF('Données projet'!E16&gt;30,$FI$33-$H$33,LOOKUP('Données projet'!$E$16,$A$3:$A$203,FI3:FI203)-LOOKUP('Données projet'!$E$16,$A$3:$A$203,$H$3:$H$203))</f>
        <v>254.79488636184996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536.1664221413339</v>
      </c>
      <c r="GF3" s="59">
        <f>IF('Données projet'!E17&gt;30,$GD$33-$H$33,LOOKUP('Données projet'!$E$17,$A$3:$A$203,GD3:GD203)-LOOKUP('Données projet'!$E$17,$A$3:$A$203,$H$3:$H$203))</f>
        <v>241.15939898336669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285.8437404763045</v>
      </c>
      <c r="HA3" s="59">
        <f>IF('Données projet'!E18&gt;30,$GY$33-$H$33,LOOKUP('Données projet'!$E$18,$A$3:$A$203,GY3:GY203)-LOOKUP('Données projet'!$E$18,$A$3:$A$203,$H$3:$H$203))</f>
        <v>276.01618888357268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2.9235042736666665</v>
      </c>
      <c r="N4" s="13">
        <f>IF('Données projet'!$A$36&gt;35,N3+M4-V3,IF(A4&lt;'Données projet'!$A$36,$K$205^A4,IF(A4='Données projet'!$A$36,'Données projet'!$B$36,N3+M4-V3)))</f>
        <v>1.1608269964394529</v>
      </c>
      <c r="O4" s="13">
        <f>N4*VLOOKUP('Données projet'!$B$9,Paramètres!$A$1:$I$89,3,0)*VLOOKUP('Données projet'!$B$9,Paramètres!$A$1:$I$89,5,0)</f>
        <v>1.0503162663784169</v>
      </c>
      <c r="P4" s="13">
        <f>EXP(-1.0587+0.8836*LN(O4)+0.284)</f>
        <v>0.48127189162366646</v>
      </c>
      <c r="Q4" s="20">
        <f t="shared" ref="Q4:Q34" si="2">(O4+P4)*0.475*44/12</f>
        <v>2.6675160418536286</v>
      </c>
      <c r="R4" s="59">
        <f t="shared" si="0"/>
        <v>170.47994999477746</v>
      </c>
      <c r="S4" s="59">
        <f ca="1">AVERAGE(OFFSET($R$3,0,0,'Données projet'!$E$9+1,1))-AVERAGE(OFFSET($H$3,0,0,'Données projet'!$E$9+1,1))</f>
        <v>514.0255035951318</v>
      </c>
      <c r="T4" s="59">
        <f>$T$3</f>
        <v>232.26614608014839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1.8</v>
      </c>
      <c r="AI4" s="13">
        <f>IF('Données projet'!$A$62&gt;35,AI3+AH4-AQ3,IF(A4&lt;'Données projet'!$A$62,$AF$205^A4,IF(A4='Données projet'!$A$62,'Données projet'!$B$62,AI3+AH4-AQ3)))</f>
        <v>1.335141362540313</v>
      </c>
      <c r="AJ4" s="13">
        <f>AI4*VLOOKUP('Données projet'!$B$10,Paramètres!$A$1:$I$89,3,0)*VLOOKUP('Données projet'!$B$10,Paramètres!$A$1:$I$89,5,0)</f>
        <v>1.1663794943152175</v>
      </c>
      <c r="AK4" s="13">
        <f>EXP(-1.0587+0.8836*LN(AJ4)+0.284)</f>
        <v>0.52797307958445927</v>
      </c>
      <c r="AL4" s="20">
        <f t="shared" ref="AL4:AL67" si="4">(AJ4+AK4)*0.475*44/12</f>
        <v>2.9509973995419365</v>
      </c>
      <c r="AM4" s="59">
        <f t="shared" ref="AM4:AM67" si="5">AL4+(AD4+AE4)*44/12</f>
        <v>170.76343135246577</v>
      </c>
      <c r="AN4" s="59">
        <f ca="1">AVERAGE(OFFSET($AM$3,0,0,'Données projet'!$E$10+1,1))-AVERAGE(OFFSET($H$3,0,0,'Données projet'!$E$10+1,1))</f>
        <v>330.58463337575432</v>
      </c>
      <c r="AO4" s="59">
        <f>$AO$3</f>
        <v>285.43250599232192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2.9235042736666665</v>
      </c>
      <c r="BD4" s="12">
        <f>IF('Données projet'!$A$88&gt;35,BD3+BC4-BL3,IF(A4&lt;'Données projet'!$A$88,$BA$205^A4,IF(A4='Données projet'!$A$88,'Données projet'!$B$88,BD3+BC4-BL3)))</f>
        <v>1.1608269964394529</v>
      </c>
      <c r="BE4" s="13">
        <f>BD4*VLOOKUP('Données projet'!$B$11,Paramètres!$A$1:$I$89,3,0)*VLOOKUP('Données projet'!$B$11,Paramètres!$A$1:$I$89,5,0)</f>
        <v>1.1770785743896053</v>
      </c>
      <c r="BF4" s="13">
        <f>EXP(-1.0587+0.8836*LN(BE4)+0.284)</f>
        <v>0.53225011573400405</v>
      </c>
      <c r="BG4" s="20">
        <f t="shared" ref="BG4:BG67" si="7">(BE4+BF4)*0.475*44/12</f>
        <v>2.9770808019652861</v>
      </c>
      <c r="BH4" s="59">
        <f t="shared" ref="BH4:BH67" si="8">BG4+(AY4+AZ4)*44/12</f>
        <v>170.78951475488913</v>
      </c>
      <c r="BI4" s="59">
        <f ca="1">AVERAGE(OFFSET($BH$3,0,0,'Données projet'!$E$11+1,1))-AVERAGE(OFFSET($H$3,0,0,'Données projet'!$E$11+1,1))</f>
        <v>565.65323074569903</v>
      </c>
      <c r="BJ4" s="59">
        <f>$BJ$3</f>
        <v>253.00166490531203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170.38648686207532</v>
      </c>
      <c r="CD4" s="59">
        <f ca="1">AVERAGE(OFFSET($CC$3,0,0,'Données projet'!$E$12+1,1))-AVERAGE(OFFSET($H$3,0,0,'Données projet'!$E$12+1,1))</f>
        <v>323.01113210765487</v>
      </c>
      <c r="CE4" s="59">
        <f>$CE$3</f>
        <v>311.68541696405975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2.9235042736666665</v>
      </c>
      <c r="CT4" s="12">
        <f>IF('Données projet'!$A$140&gt;35,CT3+CS4-DB3,IF(A4&lt;'Données projet'!$A$140,$CQ$205^A4,IF(A4='Données projet'!$A$140,'Données projet'!$B$140,CT3+CS4-DB3)))</f>
        <v>1.1608269964394529</v>
      </c>
      <c r="CU4" s="17">
        <f>CT4*VLOOKUP('Données projet'!$B$13,Paramètres!$A$1:$I$89,3,0)*VLOOKUP('Données projet'!$B$13,Paramètres!$A$1:$I$89,5,0)</f>
        <v>0.77868274921158498</v>
      </c>
      <c r="CV4" s="13">
        <f>EXP(-1.0587+0.8836*LN(CU4)+0.284)</f>
        <v>0.36945219399601437</v>
      </c>
      <c r="CW4" s="20">
        <f t="shared" ref="CW4:CW67" si="13">(CU4+CV4)*0.475*44/12</f>
        <v>1.9996683594199018</v>
      </c>
      <c r="CX4" s="59">
        <f t="shared" ref="CX4:CX67" si="14">CW4+(CO4+CP4)*44/12</f>
        <v>169.81210231234374</v>
      </c>
      <c r="CY4" s="59">
        <f ca="1">AVERAGE(OFFSET($CX$3,0,0,'Données projet'!$E$13+1,1))-AVERAGE(OFFSET($H$3,0,0,'Données projet'!$E$13+1,1))</f>
        <v>402.93606094395136</v>
      </c>
      <c r="CZ4" s="59">
        <f>$CZ$3</f>
        <v>187.62762320251036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1.7094017094017093</v>
      </c>
      <c r="DO4" s="12">
        <f>IF('Données projet'!$A$166&gt;35,DO3+DN4-DW3,IF(A4&lt;'Données projet'!$A$166,$DL$205^A4,IF(A4='Données projet'!$A$166,'Données projet'!$B$166,DO3+DN4-DW3)))</f>
        <v>1.2414494093563335</v>
      </c>
      <c r="DP4" s="17">
        <f>DO4*VLOOKUP('Données projet'!$B$14,Paramètres!$A$1:$I$89,3,0)*VLOOKUP('Données projet'!$B$14,Paramètres!$A$1:$I$89,5,0)</f>
        <v>0.96833053929794022</v>
      </c>
      <c r="DQ4" s="13">
        <f>EXP(-1.0587+0.8836*LN(DP4)+0.284)</f>
        <v>0.44792215440986066</v>
      </c>
      <c r="DR4" s="20">
        <f t="shared" ref="DR4:DR67" si="16">(DP4+DQ4)*0.475*44/12</f>
        <v>2.4666401082077529</v>
      </c>
      <c r="DS4" s="59">
        <f t="shared" ref="DS4:DS67" si="17">DR4+(DJ4+DK4)*44/12</f>
        <v>170.27907406113158</v>
      </c>
      <c r="DT4" s="59">
        <f ca="1">AVERAGE(OFFSET($DS$3,0,0,'Données projet'!$E$14+1,1))-AVERAGE(OFFSET($H$3,0,0,'Données projet'!$E$14+1,1))</f>
        <v>217.53602321474159</v>
      </c>
      <c r="DU4" s="59">
        <f>$DU$3</f>
        <v>215.75909414893025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1.6</v>
      </c>
      <c r="EJ4" s="12">
        <f>IF('Données projet'!$A$192&gt;35,EJ3+EI4-ER3,IF(A4&lt;'Données projet'!$A$192,$EG$205^A4,IF(A4='Données projet'!$A$192,'Données projet'!$B$192,EJ3+EI4-ER3)))</f>
        <v>1.189207115002721</v>
      </c>
      <c r="EK4" s="17">
        <f>EJ4*VLOOKUP('Données projet'!$B$15,Paramètres!$A$1:$I$89,3,0)*VLOOKUP('Données projet'!$B$15,Paramètres!$A$1:$I$89,5,0)</f>
        <v>1.0203397046723348</v>
      </c>
      <c r="EL4" s="13">
        <f>EXP(-1.0587+0.8836*LN(EK4)+0.284)</f>
        <v>0.46911460970544039</v>
      </c>
      <c r="EM4" s="20">
        <f t="shared" ref="EM4:EM67" si="19">(EK4+EL4)*0.475*44/12</f>
        <v>2.594132930874625</v>
      </c>
      <c r="EN4" s="59">
        <f t="shared" ref="EN4:EN67" si="20">EM4+(EE4+EF4)*44/12</f>
        <v>170.40656688379846</v>
      </c>
      <c r="EO4" s="59">
        <f ca="1">AVERAGE(OFFSET($EN$3,0,0,'Données projet'!$E$15+1,1))-AVERAGE(OFFSET($H$3,0,0,'Données projet'!$E$15+1,1))</f>
        <v>481.23392184981651</v>
      </c>
      <c r="EP4" s="59">
        <f>$EP$3</f>
        <v>275.88160405468193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0.9</v>
      </c>
      <c r="FE4" s="12">
        <f>IF('Données projet'!$A$218&gt;35,FE3+FD4-FM3,IF(A4&lt;'Données projet'!$A$218,$FB$205^A4,IF(A4='Données projet'!$A$218,'Données projet'!$B$218,FE3+FD4-FM3)))</f>
        <v>1.2457309396155174</v>
      </c>
      <c r="FF4" s="17">
        <f>FE4*VLOOKUP('Données projet'!$B$16,Paramètres!$A$1:$I$89,3,0)*VLOOKUP('Données projet'!$B$16,Paramètres!$A$1:$I$89,5,0)</f>
        <v>0.81620291163608694</v>
      </c>
      <c r="FG4" s="13">
        <f>EXP(-1.0587+0.8836*LN(FF4)+0.284)</f>
        <v>0.38513847027569503</v>
      </c>
      <c r="FH4" s="20">
        <f t="shared" ref="FH4:FH67" si="22">(FF4+FG4)*0.475*44/12</f>
        <v>2.0923362401630201</v>
      </c>
      <c r="FI4" s="59">
        <f t="shared" ref="FI4:FI67" si="23">FH4+(EZ4+FA4)*44/12</f>
        <v>169.90477019308685</v>
      </c>
      <c r="FJ4" s="59">
        <f ca="1">AVERAGE(OFFSET($FI$3,0,0,'Données projet'!$E$16+1,1))-AVERAGE(OFFSET($H$3,0,0,'Données projet'!$E$16+1,1))</f>
        <v>257.66104339896992</v>
      </c>
      <c r="FK4" s="59">
        <f>$FK$3</f>
        <v>254.79488636184996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2.9235042736666665</v>
      </c>
      <c r="FZ4" s="12">
        <f>IF('Données projet'!$A$244&gt;35,FZ3+FY4-GH3,IF(A4&lt;'Données projet'!$A$244,$FW$205^A4,IF(A4='Données projet'!$A$244,'Données projet'!$B$244,FZ3+FY4-GH3)))</f>
        <v>1.1608269964394529</v>
      </c>
      <c r="GA4" s="17">
        <f>FZ4*VLOOKUP('Données projet'!$B$17,Paramètres!$A$1:$I$89,3,0)*VLOOKUP('Données projet'!$B$17,Paramètres!$A$1:$I$89,5,0)</f>
        <v>1.1046429698117834</v>
      </c>
      <c r="GB4" s="13">
        <f>EXP(-1.0587+0.8836*LN(GA4)+0.284)</f>
        <v>0.50320270245997856</v>
      </c>
      <c r="GC4" s="20">
        <f t="shared" ref="GC4:GC67" si="25">(GA4+GB4)*0.475*44/12</f>
        <v>2.8003312125399855</v>
      </c>
      <c r="GD4" s="59">
        <f t="shared" ref="GD4:GD67" si="26">GC4+(FU4+FV4)*44/12</f>
        <v>170.61276516546383</v>
      </c>
      <c r="GE4" s="59">
        <f ca="1">AVERAGE(OFFSET($GD$3,0,0,'Données projet'!$E$17+1,1))-AVERAGE(OFFSET($H$3,0,0,'Données projet'!$E$17+1,1))</f>
        <v>536.1664221413339</v>
      </c>
      <c r="GF4" s="59">
        <f>$GF$3</f>
        <v>241.15939898336669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0.6</v>
      </c>
      <c r="GU4" s="12">
        <f>IF('Données projet'!$A$270&gt;35,GU3+GT4-HC3,IF(A4&lt;'Données projet'!$A$270,$GR$205^A4,IF(A4='Données projet'!$A$270,'Données projet'!$B$270,GU3+GT4-HC3)))</f>
        <v>1.1577536725165907</v>
      </c>
      <c r="GV4" s="17">
        <f>GU4*VLOOKUP('Données projet'!$B$18,Paramètres!$A$1:$I$89,3,0)*VLOOKUP('Données projet'!$B$18,Paramètres!$A$1:$I$89,5,0)</f>
        <v>1.0114136083104937</v>
      </c>
      <c r="GW4" s="13">
        <f>EXP(-1.0587+0.8836*LN(GV4)+0.284)</f>
        <v>0.46548655994988658</v>
      </c>
      <c r="GX4" s="20">
        <f t="shared" ref="GX4:GX67" si="28">(GV4+GW4)*0.475*44/12</f>
        <v>2.5722677930534954</v>
      </c>
      <c r="GY4" s="59">
        <f t="shared" ref="GY4:GY67" si="29">GX4+(GP4+GQ4)*44/12</f>
        <v>170.38470174597734</v>
      </c>
      <c r="GZ4" s="59">
        <f ca="1">AVERAGE(OFFSET($GY$3,0,0,'Données projet'!$E$18+1,1))-AVERAGE(OFFSET($H$3,0,0,'Données projet'!$E$18+1,1))</f>
        <v>285.8437404763045</v>
      </c>
      <c r="HA4" s="59">
        <f>$HA$3</f>
        <v>276.01618888357268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2.9235042736666665</v>
      </c>
      <c r="N5" s="13">
        <f>IF('Données projet'!$A$36&gt;35,N4+M5-V4,IF(A5&lt;'Données projet'!$A$36,$K$205^A5,IF(A5='Données projet'!$A$36,'Données projet'!$B$36,N4+M5-V4)))</f>
        <v>1.3475193156626415</v>
      </c>
      <c r="O5" s="13">
        <f>N5*VLOOKUP('Données projet'!$B$9,Paramètres!$A$1:$I$89,3,0)*VLOOKUP('Données projet'!$B$9,Paramètres!$A$1:$I$89,5,0)</f>
        <v>1.2192354768115579</v>
      </c>
      <c r="P5" s="13">
        <f t="shared" ref="P5:P68" si="33">EXP(-1.0587+0.8836*LN(O5)+0.284)</f>
        <v>0.54905905766408625</v>
      </c>
      <c r="Q5" s="20">
        <f t="shared" si="2"/>
        <v>3.0797796475450805</v>
      </c>
      <c r="R5" s="59">
        <f t="shared" si="0"/>
        <v>173.67706093504592</v>
      </c>
      <c r="S5" s="59">
        <f ca="1">AVERAGE(OFFSET($R$3,0,0,'Données projet'!$E$9+1,1))-AVERAGE(OFFSET($H$3,0,0,'Données projet'!$E$9+1,1))</f>
        <v>514.0255035951318</v>
      </c>
      <c r="T5" s="59">
        <f t="shared" ref="T5:T68" si="34">$T$3</f>
        <v>232.26614608014839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1.8</v>
      </c>
      <c r="AI5" s="13">
        <f>IF('Données projet'!$A$62&gt;35,AI4+AH5-AQ4,IF(A5&lt;'Données projet'!$A$62,$AF$205^A5,IF(A5='Données projet'!$A$62,'Données projet'!$B$62,AI4+AH5-AQ4)))</f>
        <v>1.7826024579660036</v>
      </c>
      <c r="AJ5" s="13">
        <f>AI5*VLOOKUP('Données projet'!$B$10,Paramètres!$A$1:$I$89,3,0)*VLOOKUP('Données projet'!$B$10,Paramètres!$A$1:$I$89,5,0)</f>
        <v>1.5572815072791011</v>
      </c>
      <c r="AK5" s="13">
        <f t="shared" ref="AK5:AK68" si="35">EXP(-1.0587+0.8836*LN(AJ5)+0.284)</f>
        <v>0.68159698037116012</v>
      </c>
      <c r="AL5" s="20">
        <f t="shared" si="4"/>
        <v>3.8993800326575379</v>
      </c>
      <c r="AM5" s="59">
        <f t="shared" si="5"/>
        <v>174.49666132015838</v>
      </c>
      <c r="AN5" s="59">
        <f ca="1">AVERAGE(OFFSET($AM$3,0,0,'Données projet'!$E$10+1,1))-AVERAGE(OFFSET($H$3,0,0,'Données projet'!$E$10+1,1))</f>
        <v>330.58463337575432</v>
      </c>
      <c r="AO5" s="59">
        <f t="shared" ref="AO5:AO68" si="36">$AO$3</f>
        <v>285.43250599232192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2.9235042736666665</v>
      </c>
      <c r="BD5" s="12">
        <f>IF('Données projet'!$A$88&gt;35,BD4+BC5-BL4,IF(A5&lt;'Données projet'!$A$88,$BA$205^A5,IF(A5='Données projet'!$A$88,'Données projet'!$B$88,BD4+BC5-BL4)))</f>
        <v>1.3475193156626415</v>
      </c>
      <c r="BE5" s="13">
        <f>BD5*VLOOKUP('Données projet'!$B$11,Paramètres!$A$1:$I$89,3,0)*VLOOKUP('Données projet'!$B$11,Paramètres!$A$1:$I$89,5,0)</f>
        <v>1.3663845860819186</v>
      </c>
      <c r="BF5" s="13">
        <f t="shared" ref="BF5:BF68" si="37">EXP(-1.0587+0.8836*LN(BE5)+0.284)</f>
        <v>0.60721756676999028</v>
      </c>
      <c r="BG5" s="20">
        <f t="shared" si="7"/>
        <v>3.4373570828837412</v>
      </c>
      <c r="BH5" s="59">
        <f t="shared" si="8"/>
        <v>174.03463837038458</v>
      </c>
      <c r="BI5" s="59">
        <f ca="1">AVERAGE(OFFSET($BH$3,0,0,'Données projet'!$E$11+1,1))-AVERAGE(OFFSET($H$3,0,0,'Données projet'!$E$11+1,1))</f>
        <v>565.65323074569903</v>
      </c>
      <c r="BJ5" s="59">
        <f t="shared" ref="BJ5:BJ68" si="38">$BJ$3</f>
        <v>253.00166490531203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173.84340945288912</v>
      </c>
      <c r="CD5" s="59">
        <f ca="1">AVERAGE(OFFSET($CC$3,0,0,'Données projet'!$E$12+1,1))-AVERAGE(OFFSET($H$3,0,0,'Données projet'!$E$12+1,1))</f>
        <v>323.01113210765487</v>
      </c>
      <c r="CE5" s="59">
        <f t="shared" ref="CE5:CE68" si="40">$CE$3</f>
        <v>311.68541696405975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2.9235042736666665</v>
      </c>
      <c r="CT5" s="12">
        <f>IF('Données projet'!$A$140&gt;35,CT4+CS5-DB4,IF(A5&lt;'Données projet'!$A$140,$CQ$205^A5,IF(A5='Données projet'!$A$140,'Données projet'!$B$140,CT4+CS5-DB4)))</f>
        <v>1.3475193156626415</v>
      </c>
      <c r="CU5" s="17">
        <f>CT5*VLOOKUP('Données projet'!$B$13,Paramètres!$A$1:$I$89,3,0)*VLOOKUP('Données projet'!$B$13,Paramètres!$A$1:$I$89,5,0)</f>
        <v>0.90391595694649984</v>
      </c>
      <c r="CV5" s="13">
        <f t="shared" ref="CV5:CV68" si="41">EXP(-1.0587+0.8836*LN(CU5)+0.284)</f>
        <v>0.42148955095429003</v>
      </c>
      <c r="CW5" s="20">
        <f t="shared" si="13"/>
        <v>2.3084145929272091</v>
      </c>
      <c r="CX5" s="59">
        <f t="shared" si="14"/>
        <v>172.90569588042806</v>
      </c>
      <c r="CY5" s="59">
        <f ca="1">AVERAGE(OFFSET($CX$3,0,0,'Données projet'!$E$13+1,1))-AVERAGE(OFFSET($H$3,0,0,'Données projet'!$E$13+1,1))</f>
        <v>402.93606094395136</v>
      </c>
      <c r="CZ5" s="59">
        <f t="shared" ref="CZ5:CZ68" si="42">$CZ$3</f>
        <v>187.62762320251036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1.7094017094017093</v>
      </c>
      <c r="DO5" s="12">
        <f>IF('Données projet'!$A$166&gt;35,DO4+DN5-DW4,IF(A5&lt;'Données projet'!$A$166,$DL$205^A5,IF(A5='Données projet'!$A$166,'Données projet'!$B$166,DO4+DN5-DW4)))</f>
        <v>1.5411966359911893</v>
      </c>
      <c r="DP5" s="17">
        <f>DO5*VLOOKUP('Données projet'!$B$14,Paramètres!$A$1:$I$89,3,0)*VLOOKUP('Données projet'!$B$14,Paramètres!$A$1:$I$89,5,0)</f>
        <v>1.2021333760731276</v>
      </c>
      <c r="DQ5" s="13">
        <f t="shared" ref="DQ5:DQ68" si="43">EXP(-1.0587+0.8836*LN(DP5)+0.284)</f>
        <v>0.54224833966781483</v>
      </c>
      <c r="DR5" s="20">
        <f t="shared" si="16"/>
        <v>3.038131488248808</v>
      </c>
      <c r="DS5" s="59">
        <f t="shared" si="17"/>
        <v>173.63541277574964</v>
      </c>
      <c r="DT5" s="59">
        <f ca="1">AVERAGE(OFFSET($DS$3,0,0,'Données projet'!$E$14+1,1))-AVERAGE(OFFSET($H$3,0,0,'Données projet'!$E$14+1,1))</f>
        <v>217.53602321474159</v>
      </c>
      <c r="DU5" s="59">
        <f t="shared" ref="DU5:DU68" si="44">$DU$3</f>
        <v>215.75909414893025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1.6</v>
      </c>
      <c r="EJ5" s="12">
        <f>IF('Données projet'!$A$192&gt;35,EJ4+EI5-ER4,IF(A5&lt;'Données projet'!$A$192,$EG$205^A5,IF(A5='Données projet'!$A$192,'Données projet'!$B$192,EJ4+EI5-ER4)))</f>
        <v>1.4142135623730949</v>
      </c>
      <c r="EK5" s="17">
        <f>EJ5*VLOOKUP('Données projet'!$B$15,Paramètres!$A$1:$I$89,3,0)*VLOOKUP('Données projet'!$B$15,Paramètres!$A$1:$I$89,5,0)</f>
        <v>1.2133952365161156</v>
      </c>
      <c r="EL5" s="13">
        <f t="shared" ref="EL5:EL68" si="45">EXP(-1.0587+0.8836*LN(EK5)+0.284)</f>
        <v>0.54673450619692521</v>
      </c>
      <c r="EM5" s="20">
        <f t="shared" si="19"/>
        <v>3.0655593018918794</v>
      </c>
      <c r="EN5" s="59">
        <f t="shared" si="20"/>
        <v>173.66284058939272</v>
      </c>
      <c r="EO5" s="59">
        <f ca="1">AVERAGE(OFFSET($EN$3,0,0,'Données projet'!$E$15+1,1))-AVERAGE(OFFSET($H$3,0,0,'Données projet'!$E$15+1,1))</f>
        <v>481.23392184981651</v>
      </c>
      <c r="EP5" s="59">
        <f t="shared" ref="EP5:EP68" si="46">$EP$3</f>
        <v>275.88160405468193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0.9</v>
      </c>
      <c r="FE5" s="12">
        <f>IF('Données projet'!$A$218&gt;35,FE4+FD5-FM4,IF(A5&lt;'Données projet'!$A$218,$FB$205^A5,IF(A5='Données projet'!$A$218,'Données projet'!$B$218,FE4+FD5-FM4)))</f>
        <v>1.5518455739153598</v>
      </c>
      <c r="FF5" s="17">
        <f>FE5*VLOOKUP('Données projet'!$B$16,Paramètres!$A$1:$I$89,3,0)*VLOOKUP('Données projet'!$B$16,Paramètres!$A$1:$I$89,5,0)</f>
        <v>1.0167692200293437</v>
      </c>
      <c r="FG5" s="13">
        <f t="shared" ref="FG5:FG68" si="47">EXP(-1.0587+0.8836*LN(FF5)+0.284)</f>
        <v>0.46766381619902025</v>
      </c>
      <c r="FH5" s="20">
        <f t="shared" si="22"/>
        <v>2.5853875380977338</v>
      </c>
      <c r="FI5" s="59">
        <f t="shared" si="23"/>
        <v>173.18266882559857</v>
      </c>
      <c r="FJ5" s="59">
        <f ca="1">AVERAGE(OFFSET($FI$3,0,0,'Données projet'!$E$16+1,1))-AVERAGE(OFFSET($H$3,0,0,'Données projet'!$E$16+1,1))</f>
        <v>257.66104339896992</v>
      </c>
      <c r="FK5" s="59">
        <f t="shared" ref="FK5:FK68" si="48">$FK$3</f>
        <v>254.79488636184996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2.9235042736666665</v>
      </c>
      <c r="FZ5" s="12">
        <f>IF('Données projet'!$A$244&gt;35,FZ4+FY5-GH4,IF(A5&lt;'Données projet'!$A$244,$FW$205^A5,IF(A5='Données projet'!$A$244,'Données projet'!$B$244,FZ4+FY5-GH4)))</f>
        <v>1.3475193156626415</v>
      </c>
      <c r="GA5" s="17">
        <f>FZ5*VLOOKUP('Données projet'!$B$17,Paramètres!$A$1:$I$89,3,0)*VLOOKUP('Données projet'!$B$17,Paramètres!$A$1:$I$89,5,0)</f>
        <v>1.2822993807845697</v>
      </c>
      <c r="GB5" s="13">
        <f t="shared" ref="GB5:GB68" si="49">EXP(-1.0587+0.8836*LN(GA5)+0.284)</f>
        <v>0.57407882412285705</v>
      </c>
      <c r="GC5" s="20">
        <f t="shared" si="25"/>
        <v>3.2331920402137686</v>
      </c>
      <c r="GD5" s="59">
        <f t="shared" si="26"/>
        <v>173.8304733277146</v>
      </c>
      <c r="GE5" s="59">
        <f ca="1">AVERAGE(OFFSET($GD$3,0,0,'Données projet'!$E$17+1,1))-AVERAGE(OFFSET($H$3,0,0,'Données projet'!$E$17+1,1))</f>
        <v>536.1664221413339</v>
      </c>
      <c r="GF5" s="59">
        <f t="shared" ref="GF5:GF68" si="50">$GF$3</f>
        <v>241.15939898336669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0.6</v>
      </c>
      <c r="GU5" s="12">
        <f>IF('Données projet'!$A$270&gt;35,GU4+GT5-HC4,IF(A5&lt;'Données projet'!$A$270,$GR$205^A5,IF(A5='Données projet'!$A$270,'Données projet'!$B$270,GU4+GT5-HC4)))</f>
        <v>1.340393566225653</v>
      </c>
      <c r="GV5" s="17">
        <f>GU5*VLOOKUP('Données projet'!$B$18,Paramètres!$A$1:$I$89,3,0)*VLOOKUP('Données projet'!$B$18,Paramètres!$A$1:$I$89,5,0)</f>
        <v>1.1709678194547306</v>
      </c>
      <c r="GW5" s="13">
        <f t="shared" ref="GW5:GW68" si="51">EXP(-1.0587+0.8836*LN(GV5)+0.284)</f>
        <v>0.52980785325350399</v>
      </c>
      <c r="GX5" s="20">
        <f t="shared" si="28"/>
        <v>2.9621842966335081</v>
      </c>
      <c r="GY5" s="59">
        <f t="shared" si="29"/>
        <v>173.55946558413433</v>
      </c>
      <c r="GZ5" s="59">
        <f ca="1">AVERAGE(OFFSET($GY$3,0,0,'Données projet'!$E$18+1,1))-AVERAGE(OFFSET($H$3,0,0,'Données projet'!$E$18+1,1))</f>
        <v>285.8437404763045</v>
      </c>
      <c r="HA5" s="59">
        <f t="shared" ref="HA5:HA68" si="52">$HA$3</f>
        <v>276.01618888357268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2.9235042736666665</v>
      </c>
      <c r="N6" s="13">
        <f>IF('Données projet'!$A$36&gt;35,N5+M6-V5,IF(A6&lt;'Données projet'!$A$36,$K$205^A6,IF(A6='Données projet'!$A$36,'Données projet'!$B$36,N5+M6-V5)))</f>
        <v>1.564236799844811</v>
      </c>
      <c r="O6" s="13">
        <f>N6*VLOOKUP('Données projet'!$B$9,Paramètres!$A$1:$I$89,3,0)*VLOOKUP('Données projet'!$B$9,Paramètres!$A$1:$I$89,5,0)</f>
        <v>1.4153214564995851</v>
      </c>
      <c r="P6" s="13">
        <f t="shared" si="33"/>
        <v>0.62639404887312145</v>
      </c>
      <c r="Q6" s="20">
        <f t="shared" si="2"/>
        <v>3.5559878385241297</v>
      </c>
      <c r="R6" s="59">
        <f t="shared" si="0"/>
        <v>176.911008408409</v>
      </c>
      <c r="S6" s="59">
        <f ca="1">AVERAGE(OFFSET($R$3,0,0,'Données projet'!$E$9+1,1))-AVERAGE(OFFSET($H$3,0,0,'Données projet'!$E$9+1,1))</f>
        <v>514.0255035951318</v>
      </c>
      <c r="T6" s="59">
        <f t="shared" si="34"/>
        <v>232.26614608014839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1.8</v>
      </c>
      <c r="AI6" s="13">
        <f>IF('Données projet'!$A$62&gt;35,AI5+AH6-AQ5,IF(A6&lt;'Données projet'!$A$62,$AF$205^A6,IF(A6='Données projet'!$A$62,'Données projet'!$B$62,AI5+AH6-AQ5)))</f>
        <v>2.3800262745964411</v>
      </c>
      <c r="AJ6" s="13">
        <f>AI6*VLOOKUP('Données projet'!$B$10,Paramètres!$A$1:$I$89,3,0)*VLOOKUP('Données projet'!$B$10,Paramètres!$A$1:$I$89,5,0)</f>
        <v>2.0791909534874513</v>
      </c>
      <c r="AK6" s="13">
        <f t="shared" si="35"/>
        <v>0.87992070356451979</v>
      </c>
      <c r="AL6" s="20">
        <f t="shared" si="4"/>
        <v>5.1537861360321822</v>
      </c>
      <c r="AM6" s="59">
        <f t="shared" si="5"/>
        <v>178.50880670591707</v>
      </c>
      <c r="AN6" s="59">
        <f ca="1">AVERAGE(OFFSET($AM$3,0,0,'Données projet'!$E$10+1,1))-AVERAGE(OFFSET($H$3,0,0,'Données projet'!$E$10+1,1))</f>
        <v>330.58463337575432</v>
      </c>
      <c r="AO6" s="59">
        <f t="shared" si="36"/>
        <v>285.43250599232192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2.9235042736666665</v>
      </c>
      <c r="BD6" s="12">
        <f>IF('Données projet'!$A$88&gt;35,BD5+BC6-BL5,IF(A6&lt;'Données projet'!$A$88,$BA$205^A6,IF(A6='Données projet'!$A$88,'Données projet'!$B$88,BD5+BC6-BL5)))</f>
        <v>1.564236799844811</v>
      </c>
      <c r="BE6" s="13">
        <f>BD6*VLOOKUP('Données projet'!$B$11,Paramètres!$A$1:$I$89,3,0)*VLOOKUP('Données projet'!$B$11,Paramètres!$A$1:$I$89,5,0)</f>
        <v>1.5861361150426383</v>
      </c>
      <c r="BF6" s="13">
        <f t="shared" si="37"/>
        <v>0.69274418641617475</v>
      </c>
      <c r="BG6" s="20">
        <f t="shared" si="7"/>
        <v>3.969049858374099</v>
      </c>
      <c r="BH6" s="59">
        <f t="shared" si="8"/>
        <v>177.32407042825898</v>
      </c>
      <c r="BI6" s="59">
        <f ca="1">AVERAGE(OFFSET($BH$3,0,0,'Données projet'!$E$11+1,1))-AVERAGE(OFFSET($H$3,0,0,'Données projet'!$E$11+1,1))</f>
        <v>565.65323074569903</v>
      </c>
      <c r="BJ6" s="59">
        <f t="shared" si="38"/>
        <v>253.00166490531203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177.4493867543224</v>
      </c>
      <c r="CD6" s="59">
        <f ca="1">AVERAGE(OFFSET($CC$3,0,0,'Données projet'!$E$12+1,1))-AVERAGE(OFFSET($H$3,0,0,'Données projet'!$E$12+1,1))</f>
        <v>323.01113210765487</v>
      </c>
      <c r="CE6" s="59">
        <f t="shared" si="40"/>
        <v>311.68541696405975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2.9235042736666665</v>
      </c>
      <c r="CT6" s="12">
        <f>IF('Données projet'!$A$140&gt;35,CT5+CS6-DB5,IF(A6&lt;'Données projet'!$A$140,$CQ$205^A6,IF(A6='Données projet'!$A$140,'Données projet'!$B$140,CT5+CS6-DB5)))</f>
        <v>1.564236799844811</v>
      </c>
      <c r="CU6" s="17">
        <f>CT6*VLOOKUP('Données projet'!$B$13,Paramètres!$A$1:$I$89,3,0)*VLOOKUP('Données projet'!$B$13,Paramètres!$A$1:$I$89,5,0)</f>
        <v>1.0492900453358993</v>
      </c>
      <c r="CV6" s="13">
        <f t="shared" si="41"/>
        <v>0.48085637181400953</v>
      </c>
      <c r="CW6" s="20">
        <f t="shared" si="13"/>
        <v>2.6650050098694242</v>
      </c>
      <c r="CX6" s="59">
        <f t="shared" si="14"/>
        <v>176.0200255797543</v>
      </c>
      <c r="CY6" s="59">
        <f ca="1">AVERAGE(OFFSET($CX$3,0,0,'Données projet'!$E$13+1,1))-AVERAGE(OFFSET($H$3,0,0,'Données projet'!$E$13+1,1))</f>
        <v>402.93606094395136</v>
      </c>
      <c r="CZ6" s="59">
        <f t="shared" si="42"/>
        <v>187.62762320251036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1.7094017094017093</v>
      </c>
      <c r="DO6" s="12">
        <f>IF('Données projet'!$A$166&gt;35,DO5+DN6-DW5,IF(A6&lt;'Données projet'!$A$166,$DL$205^A6,IF(A6='Données projet'!$A$166,'Données projet'!$B$166,DO5+DN6-DW5)))</f>
        <v>1.9133176534532301</v>
      </c>
      <c r="DP6" s="17">
        <f>DO6*VLOOKUP('Données projet'!$B$14,Paramètres!$A$1:$I$89,3,0)*VLOOKUP('Données projet'!$B$14,Paramètres!$A$1:$I$89,5,0)</f>
        <v>1.4923877696935195</v>
      </c>
      <c r="DQ6" s="13">
        <f t="shared" si="43"/>
        <v>0.65643830959844374</v>
      </c>
      <c r="DR6" s="20">
        <f t="shared" si="16"/>
        <v>3.7425387547668367</v>
      </c>
      <c r="DS6" s="59">
        <f t="shared" si="17"/>
        <v>177.09755932465171</v>
      </c>
      <c r="DT6" s="59">
        <f ca="1">AVERAGE(OFFSET($DS$3,0,0,'Données projet'!$E$14+1,1))-AVERAGE(OFFSET($H$3,0,0,'Données projet'!$E$14+1,1))</f>
        <v>217.53602321474159</v>
      </c>
      <c r="DU6" s="59">
        <f t="shared" si="44"/>
        <v>215.75909414893025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1.6</v>
      </c>
      <c r="EJ6" s="12">
        <f>IF('Données projet'!$A$192&gt;35,EJ5+EI6-ER5,IF(A6&lt;'Données projet'!$A$192,$EG$205^A6,IF(A6='Données projet'!$A$192,'Données projet'!$B$192,EJ5+EI6-ER5)))</f>
        <v>1.6817928305074288</v>
      </c>
      <c r="EK6" s="17">
        <f>EJ6*VLOOKUP('Données projet'!$B$15,Paramètres!$A$1:$I$89,3,0)*VLOOKUP('Données projet'!$B$15,Paramètres!$A$1:$I$89,5,0)</f>
        <v>1.4429782485753739</v>
      </c>
      <c r="EL6" s="13">
        <f t="shared" si="45"/>
        <v>0.6371974227238163</v>
      </c>
      <c r="EM6" s="20">
        <f t="shared" si="19"/>
        <v>3.6229726275127558</v>
      </c>
      <c r="EN6" s="59">
        <f t="shared" si="20"/>
        <v>176.97799319739764</v>
      </c>
      <c r="EO6" s="59">
        <f ca="1">AVERAGE(OFFSET($EN$3,0,0,'Données projet'!$E$15+1,1))-AVERAGE(OFFSET($H$3,0,0,'Données projet'!$E$15+1,1))</f>
        <v>481.23392184981651</v>
      </c>
      <c r="EP6" s="59">
        <f t="shared" si="46"/>
        <v>275.88160405468193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0.9</v>
      </c>
      <c r="FE6" s="12">
        <f>IF('Données projet'!$A$218&gt;35,FE5+FD6-FM5,IF(A6&lt;'Données projet'!$A$218,$FB$205^A6,IF(A6='Données projet'!$A$218,'Données projet'!$B$218,FE5+FD6-FM5)))</f>
        <v>1.9331820449317632</v>
      </c>
      <c r="FF6" s="17">
        <f>FE6*VLOOKUP('Données projet'!$B$16,Paramètres!$A$1:$I$89,3,0)*VLOOKUP('Données projet'!$B$16,Paramètres!$A$1:$I$89,5,0)</f>
        <v>1.2666208758392912</v>
      </c>
      <c r="FG6" s="13">
        <f t="shared" si="47"/>
        <v>0.56787223780909624</v>
      </c>
      <c r="FH6" s="20">
        <f t="shared" si="22"/>
        <v>3.1950755062709413</v>
      </c>
      <c r="FI6" s="59">
        <f t="shared" si="23"/>
        <v>176.55009607615582</v>
      </c>
      <c r="FJ6" s="59">
        <f ca="1">AVERAGE(OFFSET($FI$3,0,0,'Données projet'!$E$16+1,1))-AVERAGE(OFFSET($H$3,0,0,'Données projet'!$E$16+1,1))</f>
        <v>257.66104339896992</v>
      </c>
      <c r="FK6" s="59">
        <f t="shared" si="48"/>
        <v>254.79488636184996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2.9235042736666665</v>
      </c>
      <c r="FZ6" s="12">
        <f>IF('Données projet'!$A$244&gt;35,FZ5+FY6-GH5,IF(A6&lt;'Données projet'!$A$244,$FW$205^A6,IF(A6='Données projet'!$A$244,'Données projet'!$B$244,FZ5+FY6-GH5)))</f>
        <v>1.564236799844811</v>
      </c>
      <c r="GA6" s="17">
        <f>FZ6*VLOOKUP('Données projet'!$B$17,Paramètres!$A$1:$I$89,3,0)*VLOOKUP('Données projet'!$B$17,Paramètres!$A$1:$I$89,5,0)</f>
        <v>1.4885277387323224</v>
      </c>
      <c r="GB6" s="13">
        <f t="shared" si="49"/>
        <v>0.65493785048281561</v>
      </c>
      <c r="GC6" s="20">
        <f t="shared" si="25"/>
        <v>3.7332025678830316</v>
      </c>
      <c r="GD6" s="59">
        <f t="shared" si="26"/>
        <v>177.08822313776793</v>
      </c>
      <c r="GE6" s="59">
        <f ca="1">AVERAGE(OFFSET($GD$3,0,0,'Données projet'!$E$17+1,1))-AVERAGE(OFFSET($H$3,0,0,'Données projet'!$E$17+1,1))</f>
        <v>536.1664221413339</v>
      </c>
      <c r="GF6" s="59">
        <f t="shared" si="50"/>
        <v>241.15939898336669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0.6</v>
      </c>
      <c r="GU6" s="12">
        <f>IF('Données projet'!$A$270&gt;35,GU5+GT6-HC5,IF(A6&lt;'Données projet'!$A$270,$GR$205^A6,IF(A6='Données projet'!$A$270,'Données projet'!$B$270,GU5+GT6-HC5)))</f>
        <v>1.5518455739153598</v>
      </c>
      <c r="GV6" s="17">
        <f>GU6*VLOOKUP('Données projet'!$B$18,Paramètres!$A$1:$I$89,3,0)*VLOOKUP('Données projet'!$B$18,Paramètres!$A$1:$I$89,5,0)</f>
        <v>1.3556922933724584</v>
      </c>
      <c r="GW6" s="13">
        <f t="shared" si="51"/>
        <v>0.6030171126730397</v>
      </c>
      <c r="GX6" s="20">
        <f t="shared" si="28"/>
        <v>3.4114188821959091</v>
      </c>
      <c r="GY6" s="59">
        <f t="shared" si="29"/>
        <v>176.76643945208079</v>
      </c>
      <c r="GZ6" s="59">
        <f ca="1">AVERAGE(OFFSET($GY$3,0,0,'Données projet'!$E$18+1,1))-AVERAGE(OFFSET($H$3,0,0,'Données projet'!$E$18+1,1))</f>
        <v>285.8437404763045</v>
      </c>
      <c r="HA6" s="59">
        <f t="shared" si="52"/>
        <v>276.01618888357268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2.9235042736666665</v>
      </c>
      <c r="N7" s="13">
        <f>IF('Données projet'!$A$36&gt;35,N6+M7-V6,IF(A7&lt;'Données projet'!$A$36,$K$205^A7,IF(A7='Données projet'!$A$36,'Données projet'!$B$36,N6+M7-V6)))</f>
        <v>1.8158083060839136</v>
      </c>
      <c r="O7" s="13">
        <f>N7*VLOOKUP('Données projet'!$B$9,Paramètres!$A$1:$I$89,3,0)*VLOOKUP('Données projet'!$B$9,Paramètres!$A$1:$I$89,5,0)</f>
        <v>1.6429433553447248</v>
      </c>
      <c r="P7" s="13">
        <f t="shared" si="33"/>
        <v>0.7146216768246334</v>
      </c>
      <c r="Q7" s="20">
        <f t="shared" si="2"/>
        <v>4.1060924310282987</v>
      </c>
      <c r="R7" s="59">
        <f t="shared" si="0"/>
        <v>180.19221449520523</v>
      </c>
      <c r="S7" s="59">
        <f ca="1">AVERAGE(OFFSET($R$3,0,0,'Données projet'!$E$9+1,1))-AVERAGE(OFFSET($H$3,0,0,'Données projet'!$E$9+1,1))</f>
        <v>514.0255035951318</v>
      </c>
      <c r="T7" s="59">
        <f t="shared" si="34"/>
        <v>232.26614608014839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1.8</v>
      </c>
      <c r="AI7" s="13">
        <f>IF('Données projet'!$A$62&gt;35,AI6+AH7-AQ6,IF(A7&lt;'Données projet'!$A$62,$AF$205^A7,IF(A7='Données projet'!$A$62,'Données projet'!$B$62,AI6+AH7-AQ6)))</f>
        <v>3.1776715231464374</v>
      </c>
      <c r="AJ7" s="13">
        <f>AI7*VLOOKUP('Données projet'!$B$10,Paramètres!$A$1:$I$89,3,0)*VLOOKUP('Données projet'!$B$10,Paramètres!$A$1:$I$89,5,0)</f>
        <v>2.7760138426207281</v>
      </c>
      <c r="AK7" s="13">
        <f t="shared" si="35"/>
        <v>1.135950520408497</v>
      </c>
      <c r="AL7" s="20">
        <f t="shared" si="4"/>
        <v>6.8133379322758998</v>
      </c>
      <c r="AM7" s="59">
        <f t="shared" si="5"/>
        <v>182.89945999645283</v>
      </c>
      <c r="AN7" s="59">
        <f ca="1">AVERAGE(OFFSET($AM$3,0,0,'Données projet'!$E$10+1,1))-AVERAGE(OFFSET($H$3,0,0,'Données projet'!$E$10+1,1))</f>
        <v>330.58463337575432</v>
      </c>
      <c r="AO7" s="59">
        <f t="shared" si="36"/>
        <v>285.43250599232192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2.9235042736666665</v>
      </c>
      <c r="BD7" s="12">
        <f>IF('Données projet'!$A$88&gt;35,BD6+BC7-BL6,IF(A7&lt;'Données projet'!$A$88,$BA$205^A7,IF(A7='Données projet'!$A$88,'Données projet'!$B$88,BD6+BC7-BL6)))</f>
        <v>1.8158083060839136</v>
      </c>
      <c r="BE7" s="13">
        <f>BD7*VLOOKUP('Données projet'!$B$11,Paramètres!$A$1:$I$89,3,0)*VLOOKUP('Données projet'!$B$11,Paramètres!$A$1:$I$89,5,0)</f>
        <v>1.8412296223690885</v>
      </c>
      <c r="BF7" s="13">
        <f t="shared" si="37"/>
        <v>0.79031723401241583</v>
      </c>
      <c r="BG7" s="20">
        <f t="shared" si="7"/>
        <v>4.5832774415311199</v>
      </c>
      <c r="BH7" s="59">
        <f t="shared" si="8"/>
        <v>180.66939950570807</v>
      </c>
      <c r="BI7" s="59">
        <f ca="1">AVERAGE(OFFSET($BH$3,0,0,'Données projet'!$E$11+1,1))-AVERAGE(OFFSET($H$3,0,0,'Données projet'!$E$11+1,1))</f>
        <v>565.65323074569903</v>
      </c>
      <c r="BJ7" s="59">
        <f t="shared" si="38"/>
        <v>253.00166490531203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181.25123401699912</v>
      </c>
      <c r="CD7" s="59">
        <f ca="1">AVERAGE(OFFSET($CC$3,0,0,'Données projet'!$E$12+1,1))-AVERAGE(OFFSET($H$3,0,0,'Données projet'!$E$12+1,1))</f>
        <v>323.01113210765487</v>
      </c>
      <c r="CE7" s="59">
        <f t="shared" si="40"/>
        <v>311.68541696405975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2.9235042736666665</v>
      </c>
      <c r="CT7" s="12">
        <f>IF('Données projet'!$A$140&gt;35,CT6+CS7-DB6,IF(A7&lt;'Données projet'!$A$140,$CQ$205^A7,IF(A7='Données projet'!$A$140,'Données projet'!$B$140,CT6+CS7-DB6)))</f>
        <v>1.8158083060839136</v>
      </c>
      <c r="CU7" s="17">
        <f>CT7*VLOOKUP('Données projet'!$B$13,Paramètres!$A$1:$I$89,3,0)*VLOOKUP('Données projet'!$B$13,Paramètres!$A$1:$I$89,5,0)</f>
        <v>1.2180442117210892</v>
      </c>
      <c r="CV7" s="13">
        <f t="shared" si="41"/>
        <v>0.5485850118718808</v>
      </c>
      <c r="CW7" s="20">
        <f t="shared" si="13"/>
        <v>3.0768792310910893</v>
      </c>
      <c r="CX7" s="59">
        <f t="shared" si="14"/>
        <v>179.16300129526803</v>
      </c>
      <c r="CY7" s="59">
        <f ca="1">AVERAGE(OFFSET($CX$3,0,0,'Données projet'!$E$13+1,1))-AVERAGE(OFFSET($H$3,0,0,'Données projet'!$E$13+1,1))</f>
        <v>402.93606094395136</v>
      </c>
      <c r="CZ7" s="59">
        <f t="shared" si="42"/>
        <v>187.62762320251036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1.7094017094017093</v>
      </c>
      <c r="DO7" s="12">
        <f>IF('Données projet'!$A$166&gt;35,DO6+DN7-DW6,IF(A7&lt;'Données projet'!$A$166,$DL$205^A7,IF(A7='Données projet'!$A$166,'Données projet'!$B$166,DO6+DN7-DW6)))</f>
        <v>2.3752870707905585</v>
      </c>
      <c r="DP7" s="17">
        <f>DO7*VLOOKUP('Données projet'!$B$14,Paramètres!$A$1:$I$89,3,0)*VLOOKUP('Données projet'!$B$14,Paramètres!$A$1:$I$89,5,0)</f>
        <v>1.8527239152166357</v>
      </c>
      <c r="DQ7" s="13">
        <f t="shared" si="43"/>
        <v>0.79467510139808173</v>
      </c>
      <c r="DR7" s="20">
        <f t="shared" si="16"/>
        <v>4.6108866206039663</v>
      </c>
      <c r="DS7" s="59">
        <f t="shared" si="17"/>
        <v>180.69700868478091</v>
      </c>
      <c r="DT7" s="59">
        <f ca="1">AVERAGE(OFFSET($DS$3,0,0,'Données projet'!$E$14+1,1))-AVERAGE(OFFSET($H$3,0,0,'Données projet'!$E$14+1,1))</f>
        <v>217.53602321474159</v>
      </c>
      <c r="DU7" s="59">
        <f t="shared" si="44"/>
        <v>215.75909414893025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1.6</v>
      </c>
      <c r="EJ7" s="12">
        <f>IF('Données projet'!$A$192&gt;35,EJ6+EI7-ER6,IF(A7&lt;'Données projet'!$A$192,$EG$205^A7,IF(A7='Données projet'!$A$192,'Données projet'!$B$192,EJ6+EI7-ER6)))</f>
        <v>1.9999999999999996</v>
      </c>
      <c r="EK7" s="17">
        <f>EJ7*VLOOKUP('Données projet'!$B$15,Paramètres!$A$1:$I$89,3,0)*VLOOKUP('Données projet'!$B$15,Paramètres!$A$1:$I$89,5,0)</f>
        <v>1.7159999999999997</v>
      </c>
      <c r="EL7" s="13">
        <f t="shared" si="45"/>
        <v>0.74262837066960552</v>
      </c>
      <c r="EM7" s="20">
        <f t="shared" si="19"/>
        <v>4.2821110789162296</v>
      </c>
      <c r="EN7" s="59">
        <f t="shared" si="20"/>
        <v>180.36823314309316</v>
      </c>
      <c r="EO7" s="59">
        <f ca="1">AVERAGE(OFFSET($EN$3,0,0,'Données projet'!$E$15+1,1))-AVERAGE(OFFSET($H$3,0,0,'Données projet'!$E$15+1,1))</f>
        <v>481.23392184981651</v>
      </c>
      <c r="EP7" s="59">
        <f t="shared" si="46"/>
        <v>275.88160405468193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0.9</v>
      </c>
      <c r="FE7" s="12">
        <f>IF('Données projet'!$A$218&gt;35,FE6+FD7-FM6,IF(A7&lt;'Données projet'!$A$218,$FB$205^A7,IF(A7='Données projet'!$A$218,'Données projet'!$B$218,FE6+FD7-FM6)))</f>
        <v>2.4082246852806923</v>
      </c>
      <c r="FF7" s="17">
        <f>FE7*VLOOKUP('Données projet'!$B$16,Paramètres!$A$1:$I$89,3,0)*VLOOKUP('Données projet'!$B$16,Paramètres!$A$1:$I$89,5,0)</f>
        <v>1.5778688137959096</v>
      </c>
      <c r="FG7" s="13">
        <f t="shared" si="47"/>
        <v>0.68955276697540291</v>
      </c>
      <c r="FH7" s="20">
        <f t="shared" si="22"/>
        <v>3.9490925865100355</v>
      </c>
      <c r="FI7" s="59">
        <f t="shared" si="23"/>
        <v>180.03521465068698</v>
      </c>
      <c r="FJ7" s="59">
        <f ca="1">AVERAGE(OFFSET($FI$3,0,0,'Données projet'!$E$16+1,1))-AVERAGE(OFFSET($H$3,0,0,'Données projet'!$E$16+1,1))</f>
        <v>257.66104339896992</v>
      </c>
      <c r="FK7" s="59">
        <f t="shared" si="48"/>
        <v>254.79488636184996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2.9235042736666665</v>
      </c>
      <c r="FZ7" s="12">
        <f>IF('Données projet'!$A$244&gt;35,FZ6+FY7-GH6,IF(A7&lt;'Données projet'!$A$244,$FW$205^A7,IF(A7='Données projet'!$A$244,'Données projet'!$B$244,FZ6+FY7-GH6)))</f>
        <v>1.8158083060839136</v>
      </c>
      <c r="GA7" s="17">
        <f>FZ7*VLOOKUP('Données projet'!$B$17,Paramètres!$A$1:$I$89,3,0)*VLOOKUP('Données projet'!$B$17,Paramètres!$A$1:$I$89,5,0)</f>
        <v>1.7279231840694524</v>
      </c>
      <c r="GB7" s="13">
        <f t="shared" si="49"/>
        <v>0.74718587408347581</v>
      </c>
      <c r="GC7" s="20">
        <f t="shared" si="25"/>
        <v>4.3108149429496834</v>
      </c>
      <c r="GD7" s="59">
        <f t="shared" si="26"/>
        <v>180.39693700712664</v>
      </c>
      <c r="GE7" s="59">
        <f ca="1">AVERAGE(OFFSET($GD$3,0,0,'Données projet'!$E$17+1,1))-AVERAGE(OFFSET($H$3,0,0,'Données projet'!$E$17+1,1))</f>
        <v>536.1664221413339</v>
      </c>
      <c r="GF7" s="59">
        <f t="shared" si="50"/>
        <v>241.15939898336669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0.6</v>
      </c>
      <c r="GU7" s="12">
        <f>IF('Données projet'!$A$270&gt;35,GU6+GT7-HC6,IF(A7&lt;'Données projet'!$A$270,$GR$205^A7,IF(A7='Données projet'!$A$270,'Données projet'!$B$270,GU6+GT7-HC6)))</f>
        <v>1.796654912379124</v>
      </c>
      <c r="GV7" s="17">
        <f>GU7*VLOOKUP('Données projet'!$B$18,Paramètres!$A$1:$I$89,3,0)*VLOOKUP('Données projet'!$B$18,Paramètres!$A$1:$I$89,5,0)</f>
        <v>1.5695577314544029</v>
      </c>
      <c r="GW7" s="13">
        <f t="shared" si="51"/>
        <v>0.68634248424879218</v>
      </c>
      <c r="GX7" s="20">
        <f t="shared" si="28"/>
        <v>3.9290262090163979</v>
      </c>
      <c r="GY7" s="59">
        <f t="shared" si="29"/>
        <v>180.01514827319335</v>
      </c>
      <c r="GZ7" s="59">
        <f ca="1">AVERAGE(OFFSET($GY$3,0,0,'Données projet'!$E$18+1,1))-AVERAGE(OFFSET($H$3,0,0,'Données projet'!$E$18+1,1))</f>
        <v>285.8437404763045</v>
      </c>
      <c r="HA7" s="59">
        <f t="shared" si="52"/>
        <v>276.01618888357268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2.9235042736666665</v>
      </c>
      <c r="N8" s="13">
        <f>IF('Données projet'!$A$36&gt;35,N7+M8-V7,IF(A8&lt;'Données projet'!$A$36,$K$205^A8,IF(A8='Données projet'!$A$36,'Données projet'!$B$36,N7+M8-V7)))</f>
        <v>2.1078393020612003</v>
      </c>
      <c r="O8" s="13">
        <f>N8*VLOOKUP('Données projet'!$B$9,Paramètres!$A$1:$I$89,3,0)*VLOOKUP('Données projet'!$B$9,Paramètres!$A$1:$I$89,5,0)</f>
        <v>1.9071730005049738</v>
      </c>
      <c r="P8" s="13">
        <f t="shared" si="33"/>
        <v>0.8152761698588421</v>
      </c>
      <c r="Q8" s="20">
        <f t="shared" si="2"/>
        <v>4.7415989717169795</v>
      </c>
      <c r="R8" s="59">
        <f t="shared" si="0"/>
        <v>183.53264684816432</v>
      </c>
      <c r="S8" s="59">
        <f ca="1">AVERAGE(OFFSET($R$3,0,0,'Données projet'!$E$9+1,1))-AVERAGE(OFFSET($H$3,0,0,'Données projet'!$E$9+1,1))</f>
        <v>514.0255035951318</v>
      </c>
      <c r="T8" s="59">
        <f t="shared" si="34"/>
        <v>232.26614608014839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1.8</v>
      </c>
      <c r="AI8" s="13">
        <f>IF('Données projet'!$A$62&gt;35,AI7+AH8-AQ7,IF(A8&lt;'Données projet'!$A$62,$AF$205^A8,IF(A8='Données projet'!$A$62,'Données projet'!$B$62,AI7+AH8-AQ7)))</f>
        <v>4.2426406871192865</v>
      </c>
      <c r="AJ8" s="13">
        <f>AI8*VLOOKUP('Données projet'!$B$10,Paramètres!$A$1:$I$89,3,0)*VLOOKUP('Données projet'!$B$10,Paramètres!$A$1:$I$89,5,0)</f>
        <v>3.7063709042674091</v>
      </c>
      <c r="AK8" s="13">
        <f t="shared" si="35"/>
        <v>1.4664771263922398</v>
      </c>
      <c r="AL8" s="20">
        <f t="shared" si="4"/>
        <v>9.0093769867322209</v>
      </c>
      <c r="AM8" s="59">
        <f t="shared" si="5"/>
        <v>187.80042486317956</v>
      </c>
      <c r="AN8" s="59">
        <f ca="1">AVERAGE(OFFSET($AM$3,0,0,'Données projet'!$E$10+1,1))-AVERAGE(OFFSET($H$3,0,0,'Données projet'!$E$10+1,1))</f>
        <v>330.58463337575432</v>
      </c>
      <c r="AO8" s="59">
        <f t="shared" si="36"/>
        <v>285.43250599232192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2.9235042736666665</v>
      </c>
      <c r="BD8" s="12">
        <f>IF('Données projet'!$A$88&gt;35,BD7+BC8-BL7,IF(A8&lt;'Données projet'!$A$88,$BA$205^A8,IF(A8='Données projet'!$A$88,'Données projet'!$B$88,BD7+BC8-BL7)))</f>
        <v>2.1078393020612003</v>
      </c>
      <c r="BE8" s="13">
        <f>BD8*VLOOKUP('Données projet'!$B$11,Paramètres!$A$1:$I$89,3,0)*VLOOKUP('Données projet'!$B$11,Paramètres!$A$1:$I$89,5,0)</f>
        <v>2.1373490522900571</v>
      </c>
      <c r="BF8" s="13">
        <f t="shared" si="37"/>
        <v>0.90163344943872026</v>
      </c>
      <c r="BG8" s="20">
        <f t="shared" si="7"/>
        <v>5.2928945238442866</v>
      </c>
      <c r="BH8" s="59">
        <f t="shared" si="8"/>
        <v>184.08394240029165</v>
      </c>
      <c r="BI8" s="59">
        <f ca="1">AVERAGE(OFFSET($BH$3,0,0,'Données projet'!$E$11+1,1))-AVERAGE(OFFSET($H$3,0,0,'Données projet'!$E$11+1,1))</f>
        <v>565.65323074569903</v>
      </c>
      <c r="BJ8" s="59">
        <f t="shared" si="38"/>
        <v>253.00166490531203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185.30799254256024</v>
      </c>
      <c r="CD8" s="59">
        <f ca="1">AVERAGE(OFFSET($CC$3,0,0,'Données projet'!$E$12+1,1))-AVERAGE(OFFSET($H$3,0,0,'Données projet'!$E$12+1,1))</f>
        <v>323.01113210765487</v>
      </c>
      <c r="CE8" s="59">
        <f t="shared" si="40"/>
        <v>311.68541696405975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2.9235042736666665</v>
      </c>
      <c r="CT8" s="12">
        <f>IF('Données projet'!$A$140&gt;35,CT7+CS8-DB7,IF(A8&lt;'Données projet'!$A$140,$CQ$205^A8,IF(A8='Données projet'!$A$140,'Données projet'!$B$140,CT7+CS8-DB7)))</f>
        <v>2.1078393020612003</v>
      </c>
      <c r="CU8" s="17">
        <f>CT8*VLOOKUP('Données projet'!$B$13,Paramètres!$A$1:$I$89,3,0)*VLOOKUP('Données projet'!$B$13,Paramètres!$A$1:$I$89,5,0)</f>
        <v>1.4139386038226531</v>
      </c>
      <c r="CV8" s="13">
        <f t="shared" si="41"/>
        <v>0.62585323371128043</v>
      </c>
      <c r="CW8" s="20">
        <f t="shared" si="13"/>
        <v>3.5526374503716003</v>
      </c>
      <c r="CX8" s="59">
        <f t="shared" si="14"/>
        <v>182.34368532681896</v>
      </c>
      <c r="CY8" s="59">
        <f ca="1">AVERAGE(OFFSET($CX$3,0,0,'Données projet'!$E$13+1,1))-AVERAGE(OFFSET($H$3,0,0,'Données projet'!$E$13+1,1))</f>
        <v>402.93606094395136</v>
      </c>
      <c r="CZ8" s="59">
        <f t="shared" si="42"/>
        <v>187.62762320251036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1.7094017094017093</v>
      </c>
      <c r="DO8" s="12">
        <f>IF('Données projet'!$A$166&gt;35,DO7+DN8-DW7,IF(A8&lt;'Données projet'!$A$166,$DL$205^A8,IF(A8='Données projet'!$A$166,'Données projet'!$B$166,DO7+DN8-DW7)))</f>
        <v>2.9487987310846742</v>
      </c>
      <c r="DP8" s="17">
        <f>DO8*VLOOKUP('Données projet'!$B$14,Paramètres!$A$1:$I$89,3,0)*VLOOKUP('Données projet'!$B$14,Paramètres!$A$1:$I$89,5,0)</f>
        <v>2.300063010246046</v>
      </c>
      <c r="DQ8" s="13">
        <f t="shared" si="43"/>
        <v>0.96202264180522579</v>
      </c>
      <c r="DR8" s="20">
        <f t="shared" si="16"/>
        <v>5.6814658439892973</v>
      </c>
      <c r="DS8" s="59">
        <f t="shared" si="17"/>
        <v>184.47251372043664</v>
      </c>
      <c r="DT8" s="59">
        <f ca="1">AVERAGE(OFFSET($DS$3,0,0,'Données projet'!$E$14+1,1))-AVERAGE(OFFSET($H$3,0,0,'Données projet'!$E$14+1,1))</f>
        <v>217.53602321474159</v>
      </c>
      <c r="DU8" s="59">
        <f t="shared" si="44"/>
        <v>215.75909414893025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1.6</v>
      </c>
      <c r="EJ8" s="12">
        <f>IF('Données projet'!$A$192&gt;35,EJ7+EI8-ER7,IF(A8&lt;'Données projet'!$A$192,$EG$205^A8,IF(A8='Données projet'!$A$192,'Données projet'!$B$192,EJ7+EI8-ER7)))</f>
        <v>2.3784142300054416</v>
      </c>
      <c r="EK8" s="17">
        <f>EJ8*VLOOKUP('Données projet'!$B$15,Paramètres!$A$1:$I$89,3,0)*VLOOKUP('Données projet'!$B$15,Paramètres!$A$1:$I$89,5,0)</f>
        <v>2.0406794093446692</v>
      </c>
      <c r="EL8" s="13">
        <f t="shared" si="45"/>
        <v>0.86550396667632346</v>
      </c>
      <c r="EM8" s="20">
        <f t="shared" si="19"/>
        <v>5.061602713236562</v>
      </c>
      <c r="EN8" s="59">
        <f t="shared" si="20"/>
        <v>183.85265058968392</v>
      </c>
      <c r="EO8" s="59">
        <f ca="1">AVERAGE(OFFSET($EN$3,0,0,'Données projet'!$E$15+1,1))-AVERAGE(OFFSET($H$3,0,0,'Données projet'!$E$15+1,1))</f>
        <v>481.23392184981651</v>
      </c>
      <c r="EP8" s="59">
        <f t="shared" si="46"/>
        <v>275.88160405468193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0.9</v>
      </c>
      <c r="FE8" s="12">
        <f>IF('Données projet'!$A$218&gt;35,FE7+FD8-FM7,IF(A8&lt;'Données projet'!$A$218,$FB$205^A8,IF(A8='Données projet'!$A$218,'Données projet'!$B$218,FE7+FD8-FM7)))</f>
        <v>3.0000000000000004</v>
      </c>
      <c r="FF8" s="17">
        <f>FE8*VLOOKUP('Données projet'!$B$16,Paramètres!$A$1:$I$89,3,0)*VLOOKUP('Données projet'!$B$16,Paramètres!$A$1:$I$89,5,0)</f>
        <v>1.9656000000000005</v>
      </c>
      <c r="FG8" s="13">
        <f t="shared" si="47"/>
        <v>0.83730632840564978</v>
      </c>
      <c r="FH8" s="20">
        <f t="shared" si="22"/>
        <v>4.8817285219731739</v>
      </c>
      <c r="FI8" s="59">
        <f t="shared" si="23"/>
        <v>183.67277639842052</v>
      </c>
      <c r="FJ8" s="59">
        <f ca="1">AVERAGE(OFFSET($FI$3,0,0,'Données projet'!$E$16+1,1))-AVERAGE(OFFSET($H$3,0,0,'Données projet'!$E$16+1,1))</f>
        <v>257.66104339896992</v>
      </c>
      <c r="FK8" s="59">
        <f t="shared" si="48"/>
        <v>254.79488636184996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2.9235042736666665</v>
      </c>
      <c r="FZ8" s="12">
        <f>IF('Données projet'!$A$244&gt;35,FZ7+FY8-GH7,IF(A8&lt;'Données projet'!$A$244,$FW$205^A8,IF(A8='Données projet'!$A$244,'Données projet'!$B$244,FZ7+FY8-GH7)))</f>
        <v>2.1078393020612003</v>
      </c>
      <c r="GA8" s="17">
        <f>FZ8*VLOOKUP('Données projet'!$B$17,Paramètres!$A$1:$I$89,3,0)*VLOOKUP('Données projet'!$B$17,Paramètres!$A$1:$I$89,5,0)</f>
        <v>2.0058198798414382</v>
      </c>
      <c r="GB8" s="13">
        <f t="shared" si="49"/>
        <v>0.85242703566196809</v>
      </c>
      <c r="GC8" s="20">
        <f t="shared" si="25"/>
        <v>4.9781133778350988</v>
      </c>
      <c r="GD8" s="59">
        <f t="shared" si="26"/>
        <v>183.76916125428244</v>
      </c>
      <c r="GE8" s="59">
        <f ca="1">AVERAGE(OFFSET($GD$3,0,0,'Données projet'!$E$17+1,1))-AVERAGE(OFFSET($H$3,0,0,'Données projet'!$E$17+1,1))</f>
        <v>536.1664221413339</v>
      </c>
      <c r="GF8" s="59">
        <f t="shared" si="50"/>
        <v>241.15939898336669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0.6</v>
      </c>
      <c r="GU8" s="12">
        <f>IF('Données projet'!$A$270&gt;35,GU7+GT8-HC7,IF(A8&lt;'Données projet'!$A$270,$GR$205^A8,IF(A8='Données projet'!$A$270,'Données projet'!$B$270,GU7+GT8-HC7)))</f>
        <v>2.0800838230519041</v>
      </c>
      <c r="GV8" s="17">
        <f>GU8*VLOOKUP('Données projet'!$B$18,Paramètres!$A$1:$I$89,3,0)*VLOOKUP('Données projet'!$B$18,Paramètres!$A$1:$I$89,5,0)</f>
        <v>1.8171612278181437</v>
      </c>
      <c r="GW8" s="13">
        <f t="shared" si="51"/>
        <v>0.78118182019192373</v>
      </c>
      <c r="GX8" s="20">
        <f t="shared" si="28"/>
        <v>4.5254474752842002</v>
      </c>
      <c r="GY8" s="59">
        <f t="shared" si="29"/>
        <v>183.31649535173156</v>
      </c>
      <c r="GZ8" s="59">
        <f ca="1">AVERAGE(OFFSET($GY$3,0,0,'Données projet'!$E$18+1,1))-AVERAGE(OFFSET($H$3,0,0,'Données projet'!$E$18+1,1))</f>
        <v>285.8437404763045</v>
      </c>
      <c r="HA8" s="59">
        <f t="shared" si="52"/>
        <v>276.01618888357268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2.9235042736666665</v>
      </c>
      <c r="N9" s="13">
        <f>IF('Données projet'!$A$36&gt;35,N8+M9-V8,IF(A9&lt;'Données projet'!$A$36,$K$205^A9,IF(A9='Données projet'!$A$36,'Données projet'!$B$36,N8+M9-V8)))</f>
        <v>2.4468367659887358</v>
      </c>
      <c r="O9" s="13">
        <f>N9*VLOOKUP('Données projet'!$B$9,Paramètres!$A$1:$I$89,3,0)*VLOOKUP('Données projet'!$B$9,Paramètres!$A$1:$I$89,5,0)</f>
        <v>2.2138979058666082</v>
      </c>
      <c r="P9" s="13">
        <f t="shared" si="33"/>
        <v>0.93010785244178018</v>
      </c>
      <c r="Q9" s="20">
        <f t="shared" si="2"/>
        <v>5.4758100290537763</v>
      </c>
      <c r="R9" s="59">
        <f t="shared" si="0"/>
        <v>186.94606212531275</v>
      </c>
      <c r="S9" s="59">
        <f ca="1">AVERAGE(OFFSET($R$3,0,0,'Données projet'!$E$9+1,1))-AVERAGE(OFFSET($H$3,0,0,'Données projet'!$E$9+1,1))</f>
        <v>514.0255035951318</v>
      </c>
      <c r="T9" s="59">
        <f t="shared" si="34"/>
        <v>232.26614608014839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1.8</v>
      </c>
      <c r="AI9" s="13">
        <f>IF('Données projet'!$A$62&gt;35,AI8+AH9-AQ8,IF(A9&lt;'Données projet'!$A$62,$AF$205^A9,IF(A9='Données projet'!$A$62,'Données projet'!$B$62,AI8+AH9-AQ8)))</f>
        <v>5.6645250677694134</v>
      </c>
      <c r="AJ9" s="13">
        <f>AI9*VLOOKUP('Données projet'!$B$10,Paramètres!$A$1:$I$89,3,0)*VLOOKUP('Données projet'!$B$10,Paramètres!$A$1:$I$89,5,0)</f>
        <v>4.9485290992033608</v>
      </c>
      <c r="AK9" s="13">
        <f t="shared" si="35"/>
        <v>1.8931767921179217</v>
      </c>
      <c r="AL9" s="20">
        <f t="shared" si="4"/>
        <v>11.915971094051232</v>
      </c>
      <c r="AM9" s="59">
        <f t="shared" si="5"/>
        <v>193.3862231903102</v>
      </c>
      <c r="AN9" s="59">
        <f ca="1">AVERAGE(OFFSET($AM$3,0,0,'Données projet'!$E$10+1,1))-AVERAGE(OFFSET($H$3,0,0,'Données projet'!$E$10+1,1))</f>
        <v>330.58463337575432</v>
      </c>
      <c r="AO9" s="59">
        <f t="shared" si="36"/>
        <v>285.43250599232192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2.9235042736666665</v>
      </c>
      <c r="BD9" s="12">
        <f>IF('Données projet'!$A$88&gt;35,BD8+BC9-BL8,IF(A9&lt;'Données projet'!$A$88,$BA$205^A9,IF(A9='Données projet'!$A$88,'Données projet'!$B$88,BD8+BC9-BL8)))</f>
        <v>2.4468367659887358</v>
      </c>
      <c r="BE9" s="13">
        <f>BD9*VLOOKUP('Données projet'!$B$11,Paramètres!$A$1:$I$89,3,0)*VLOOKUP('Données projet'!$B$11,Paramètres!$A$1:$I$89,5,0)</f>
        <v>2.481092480712578</v>
      </c>
      <c r="BF9" s="13">
        <f t="shared" si="37"/>
        <v>1.0286285584580761</v>
      </c>
      <c r="BG9" s="20">
        <f t="shared" si="7"/>
        <v>6.1127641432222219</v>
      </c>
      <c r="BH9" s="59">
        <f t="shared" si="8"/>
        <v>187.5830162394812</v>
      </c>
      <c r="BI9" s="59">
        <f ca="1">AVERAGE(OFFSET($BH$3,0,0,'Données projet'!$E$11+1,1))-AVERAGE(OFFSET($H$3,0,0,'Données projet'!$E$11+1,1))</f>
        <v>565.65323074569903</v>
      </c>
      <c r="BJ9" s="59">
        <f t="shared" si="38"/>
        <v>253.00166490531203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189.69416966445772</v>
      </c>
      <c r="CD9" s="59">
        <f ca="1">AVERAGE(OFFSET($CC$3,0,0,'Données projet'!$E$12+1,1))-AVERAGE(OFFSET($H$3,0,0,'Données projet'!$E$12+1,1))</f>
        <v>323.01113210765487</v>
      </c>
      <c r="CE9" s="59">
        <f t="shared" si="40"/>
        <v>311.68541696405975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2.9235042736666665</v>
      </c>
      <c r="CT9" s="12">
        <f>IF('Données projet'!$A$140&gt;35,CT8+CS9-DB8,IF(A9&lt;'Données projet'!$A$140,$CQ$205^A9,IF(A9='Données projet'!$A$140,'Données projet'!$B$140,CT8+CS9-DB8)))</f>
        <v>2.4468367659887358</v>
      </c>
      <c r="CU9" s="17">
        <f>CT9*VLOOKUP('Données projet'!$B$13,Paramètres!$A$1:$I$89,3,0)*VLOOKUP('Données projet'!$B$13,Paramètres!$A$1:$I$89,5,0)</f>
        <v>1.641338102625244</v>
      </c>
      <c r="CV9" s="13">
        <f t="shared" si="41"/>
        <v>0.71400468782465443</v>
      </c>
      <c r="CW9" s="20">
        <f t="shared" si="13"/>
        <v>4.1022220267002405</v>
      </c>
      <c r="CX9" s="59">
        <f t="shared" si="14"/>
        <v>185.57247412295922</v>
      </c>
      <c r="CY9" s="59">
        <f ca="1">AVERAGE(OFFSET($CX$3,0,0,'Données projet'!$E$13+1,1))-AVERAGE(OFFSET($H$3,0,0,'Données projet'!$E$13+1,1))</f>
        <v>402.93606094395136</v>
      </c>
      <c r="CZ9" s="59">
        <f t="shared" si="42"/>
        <v>187.62762320251036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1.7094017094017093</v>
      </c>
      <c r="DO9" s="12">
        <f>IF('Données projet'!$A$166&gt;35,DO8+DN9-DW8,IF(A9&lt;'Données projet'!$A$166,$DL$205^A9,IF(A9='Données projet'!$A$166,'Données projet'!$B$166,DO8+DN9-DW8)))</f>
        <v>3.6607844430157748</v>
      </c>
      <c r="DP9" s="17">
        <f>DO9*VLOOKUP('Données projet'!$B$14,Paramètres!$A$1:$I$89,3,0)*VLOOKUP('Données projet'!$B$14,Paramètres!$A$1:$I$89,5,0)</f>
        <v>2.8554118655523042</v>
      </c>
      <c r="DQ9" s="13">
        <f t="shared" si="43"/>
        <v>1.1646112502048747</v>
      </c>
      <c r="DR9" s="20">
        <f t="shared" si="16"/>
        <v>7.0015402599437531</v>
      </c>
      <c r="DS9" s="59">
        <f t="shared" si="17"/>
        <v>188.47179235620274</v>
      </c>
      <c r="DT9" s="59">
        <f ca="1">AVERAGE(OFFSET($DS$3,0,0,'Données projet'!$E$14+1,1))-AVERAGE(OFFSET($H$3,0,0,'Données projet'!$E$14+1,1))</f>
        <v>217.53602321474159</v>
      </c>
      <c r="DU9" s="59">
        <f t="shared" si="44"/>
        <v>215.75909414893025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1.6</v>
      </c>
      <c r="EJ9" s="12">
        <f>IF('Données projet'!$A$192&gt;35,EJ8+EI9-ER8,IF(A9&lt;'Données projet'!$A$192,$EG$205^A9,IF(A9='Données projet'!$A$192,'Données projet'!$B$192,EJ8+EI9-ER8)))</f>
        <v>2.8284271247461894</v>
      </c>
      <c r="EK9" s="17">
        <f>EJ9*VLOOKUP('Données projet'!$B$15,Paramètres!$A$1:$I$89,3,0)*VLOOKUP('Données projet'!$B$15,Paramètres!$A$1:$I$89,5,0)</f>
        <v>2.4267904730322307</v>
      </c>
      <c r="EL9" s="13">
        <f t="shared" si="45"/>
        <v>1.0087106093953995</v>
      </c>
      <c r="EM9" s="20">
        <f t="shared" si="19"/>
        <v>5.9834977185614555</v>
      </c>
      <c r="EN9" s="59">
        <f t="shared" si="20"/>
        <v>187.45374981482044</v>
      </c>
      <c r="EO9" s="59">
        <f ca="1">AVERAGE(OFFSET($EN$3,0,0,'Données projet'!$E$15+1,1))-AVERAGE(OFFSET($H$3,0,0,'Données projet'!$E$15+1,1))</f>
        <v>481.23392184981651</v>
      </c>
      <c r="EP9" s="59">
        <f t="shared" si="46"/>
        <v>275.88160405468193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0.9</v>
      </c>
      <c r="FE9" s="12">
        <f>IF('Données projet'!$A$218&gt;35,FE8+FD9-FM8,IF(A9&lt;'Données projet'!$A$218,$FB$205^A9,IF(A9='Données projet'!$A$218,'Données projet'!$B$218,FE8+FD9-FM8)))</f>
        <v>3.7371928188465526</v>
      </c>
      <c r="FF9" s="17">
        <f>FE9*VLOOKUP('Données projet'!$B$16,Paramètres!$A$1:$I$89,3,0)*VLOOKUP('Données projet'!$B$16,Paramètres!$A$1:$I$89,5,0)</f>
        <v>2.448608734908261</v>
      </c>
      <c r="FG9" s="13">
        <f t="shared" si="47"/>
        <v>1.0167197075625076</v>
      </c>
      <c r="FH9" s="20">
        <f t="shared" si="22"/>
        <v>6.035447037303256</v>
      </c>
      <c r="FI9" s="59">
        <f t="shared" si="23"/>
        <v>187.50569913356222</v>
      </c>
      <c r="FJ9" s="59">
        <f ca="1">AVERAGE(OFFSET($FI$3,0,0,'Données projet'!$E$16+1,1))-AVERAGE(OFFSET($H$3,0,0,'Données projet'!$E$16+1,1))</f>
        <v>257.66104339896992</v>
      </c>
      <c r="FK9" s="59">
        <f t="shared" si="48"/>
        <v>254.79488636184996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2.9235042736666665</v>
      </c>
      <c r="FZ9" s="12">
        <f>IF('Données projet'!$A$244&gt;35,FZ8+FY9-GH8,IF(A9&lt;'Données projet'!$A$244,$FW$205^A9,IF(A9='Données projet'!$A$244,'Données projet'!$B$244,FZ8+FY9-GH8)))</f>
        <v>2.4468367659887358</v>
      </c>
      <c r="GA9" s="17">
        <f>FZ9*VLOOKUP('Données projet'!$B$17,Paramètres!$A$1:$I$89,3,0)*VLOOKUP('Données projet'!$B$17,Paramètres!$A$1:$I$89,5,0)</f>
        <v>2.3284098665148809</v>
      </c>
      <c r="GB9" s="13">
        <f t="shared" si="49"/>
        <v>0.97249141924526095</v>
      </c>
      <c r="GC9" s="20">
        <f t="shared" si="25"/>
        <v>5.7490697393655807</v>
      </c>
      <c r="GD9" s="59">
        <f t="shared" si="26"/>
        <v>187.21932183562456</v>
      </c>
      <c r="GE9" s="59">
        <f ca="1">AVERAGE(OFFSET($GD$3,0,0,'Données projet'!$E$17+1,1))-AVERAGE(OFFSET($H$3,0,0,'Données projet'!$E$17+1,1))</f>
        <v>536.1664221413339</v>
      </c>
      <c r="GF9" s="59">
        <f t="shared" si="50"/>
        <v>241.15939898336669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0.6</v>
      </c>
      <c r="GU9" s="12">
        <f>IF('Données projet'!$A$270&gt;35,GU8+GT9-HC8,IF(A9&lt;'Données projet'!$A$270,$GR$205^A9,IF(A9='Données projet'!$A$270,'Données projet'!$B$270,GU8+GT9-HC8)))</f>
        <v>2.4082246852806919</v>
      </c>
      <c r="GV9" s="17">
        <f>GU9*VLOOKUP('Données projet'!$B$18,Paramètres!$A$1:$I$89,3,0)*VLOOKUP('Données projet'!$B$18,Paramètres!$A$1:$I$89,5,0)</f>
        <v>2.1038250850612128</v>
      </c>
      <c r="GW9" s="13">
        <f t="shared" si="51"/>
        <v>0.88912612901456256</v>
      </c>
      <c r="GX9" s="20">
        <f t="shared" si="28"/>
        <v>5.2127233645153082</v>
      </c>
      <c r="GY9" s="59">
        <f t="shared" si="29"/>
        <v>186.68297546077429</v>
      </c>
      <c r="GZ9" s="59">
        <f ca="1">AVERAGE(OFFSET($GY$3,0,0,'Données projet'!$E$18+1,1))-AVERAGE(OFFSET($H$3,0,0,'Données projet'!$E$18+1,1))</f>
        <v>285.8437404763045</v>
      </c>
      <c r="HA9" s="59">
        <f t="shared" si="52"/>
        <v>276.01618888357268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2.9235042736666665</v>
      </c>
      <c r="N10" s="13">
        <f>IF('Données projet'!$A$36&gt;35,N9+M10-V9,IF(A10&lt;'Données projet'!$A$36,$K$205^A10,IF(A10='Données projet'!$A$36,'Données projet'!$B$36,N9+M10-V9)))</f>
        <v>2.840354173840328</v>
      </c>
      <c r="O10" s="13">
        <f>N10*VLOOKUP('Données projet'!$B$9,Paramètres!$A$1:$I$89,3,0)*VLOOKUP('Données projet'!$B$9,Paramètres!$A$1:$I$89,5,0)</f>
        <v>2.5699524564907286</v>
      </c>
      <c r="P10" s="13">
        <f t="shared" si="33"/>
        <v>1.0611135823136404</v>
      </c>
      <c r="Q10" s="20">
        <f t="shared" si="2"/>
        <v>6.3241066842509426</v>
      </c>
      <c r="R10" s="59">
        <f t="shared" si="0"/>
        <v>190.44828761998718</v>
      </c>
      <c r="S10" s="59">
        <f ca="1">AVERAGE(OFFSET($R$3,0,0,'Données projet'!$E$9+1,1))-AVERAGE(OFFSET($H$3,0,0,'Données projet'!$E$9+1,1))</f>
        <v>514.0255035951318</v>
      </c>
      <c r="T10" s="59">
        <f t="shared" si="34"/>
        <v>232.26614608014839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1.8</v>
      </c>
      <c r="AI10" s="13">
        <f>IF('Données projet'!$A$62&gt;35,AI9+AH10-AQ9,IF(A10&lt;'Données projet'!$A$62,$AF$205^A10,IF(A10='Données projet'!$A$62,'Données projet'!$B$62,AI9+AH10-AQ9)))</f>
        <v>7.5629417171254145</v>
      </c>
      <c r="AJ10" s="13">
        <f>AI10*VLOOKUP('Données projet'!$B$10,Paramètres!$A$1:$I$89,3,0)*VLOOKUP('Données projet'!$B$10,Paramètres!$A$1:$I$89,5,0)</f>
        <v>6.6069858840807631</v>
      </c>
      <c r="AK10" s="13">
        <f t="shared" si="35"/>
        <v>2.4440329151477385</v>
      </c>
      <c r="AL10" s="20">
        <f t="shared" si="4"/>
        <v>15.763857741989639</v>
      </c>
      <c r="AM10" s="59">
        <f t="shared" si="5"/>
        <v>199.88803867772589</v>
      </c>
      <c r="AN10" s="59">
        <f ca="1">AVERAGE(OFFSET($AM$3,0,0,'Données projet'!$E$10+1,1))-AVERAGE(OFFSET($H$3,0,0,'Données projet'!$E$10+1,1))</f>
        <v>330.58463337575432</v>
      </c>
      <c r="AO10" s="59">
        <f t="shared" si="36"/>
        <v>285.43250599232192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2.9235042736666665</v>
      </c>
      <c r="BD10" s="12">
        <f>IF('Données projet'!$A$88&gt;35,BD9+BC10-BL9,IF(A10&lt;'Données projet'!$A$88,$BA$205^A10,IF(A10='Données projet'!$A$88,'Données projet'!$B$88,BD9+BC10-BL9)))</f>
        <v>2.840354173840328</v>
      </c>
      <c r="BE10" s="13">
        <f>BD10*VLOOKUP('Données projet'!$B$11,Paramètres!$A$1:$I$89,3,0)*VLOOKUP('Données projet'!$B$11,Paramètres!$A$1:$I$89,5,0)</f>
        <v>2.8801191322740927</v>
      </c>
      <c r="BF10" s="13">
        <f t="shared" si="37"/>
        <v>1.1735109338880534</v>
      </c>
      <c r="BG10" s="20">
        <f t="shared" si="7"/>
        <v>7.0600723652324042</v>
      </c>
      <c r="BH10" s="59">
        <f t="shared" si="8"/>
        <v>191.18425330096863</v>
      </c>
      <c r="BI10" s="59">
        <f ca="1">AVERAGE(OFFSET($BH$3,0,0,'Données projet'!$E$11+1,1))-AVERAGE(OFFSET($H$3,0,0,'Données projet'!$E$11+1,1))</f>
        <v>565.65323074569903</v>
      </c>
      <c r="BJ10" s="59">
        <f t="shared" si="38"/>
        <v>253.00166490531203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194.50383919590507</v>
      </c>
      <c r="CD10" s="59">
        <f ca="1">AVERAGE(OFFSET($CC$3,0,0,'Données projet'!$E$12+1,1))-AVERAGE(OFFSET($H$3,0,0,'Données projet'!$E$12+1,1))</f>
        <v>323.01113210765487</v>
      </c>
      <c r="CE10" s="59">
        <f t="shared" si="40"/>
        <v>311.68541696405975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2.9235042736666665</v>
      </c>
      <c r="CT10" s="12">
        <f>IF('Données projet'!$A$140&gt;35,CT9+CS10-DB9,IF(A10&lt;'Données projet'!$A$140,$CQ$205^A10,IF(A10='Données projet'!$A$140,'Données projet'!$B$140,CT9+CS10-DB9)))</f>
        <v>2.840354173840328</v>
      </c>
      <c r="CU10" s="17">
        <f>CT10*VLOOKUP('Données projet'!$B$13,Paramètres!$A$1:$I$89,3,0)*VLOOKUP('Données projet'!$B$13,Paramètres!$A$1:$I$89,5,0)</f>
        <v>1.9053095798120923</v>
      </c>
      <c r="CV10" s="13">
        <f t="shared" si="41"/>
        <v>0.81457227793244114</v>
      </c>
      <c r="CW10" s="20">
        <f t="shared" si="13"/>
        <v>4.7371275689050618</v>
      </c>
      <c r="CX10" s="59">
        <f t="shared" si="14"/>
        <v>188.8613085046413</v>
      </c>
      <c r="CY10" s="59">
        <f ca="1">AVERAGE(OFFSET($CX$3,0,0,'Données projet'!$E$13+1,1))-AVERAGE(OFFSET($H$3,0,0,'Données projet'!$E$13+1,1))</f>
        <v>402.93606094395136</v>
      </c>
      <c r="CZ10" s="59">
        <f t="shared" si="42"/>
        <v>187.62762320251036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1.7094017094017093</v>
      </c>
      <c r="DO10" s="12">
        <f>IF('Données projet'!$A$166&gt;35,DO9+DN10-DW9,IF(A10&lt;'Données projet'!$A$166,$DL$205^A10,IF(A10='Données projet'!$A$166,'Données projet'!$B$166,DO9+DN10-DW9)))</f>
        <v>4.544678684562788</v>
      </c>
      <c r="DP10" s="17">
        <f>DO10*VLOOKUP('Données projet'!$B$14,Paramètres!$A$1:$I$89,3,0)*VLOOKUP('Données projet'!$B$14,Paramètres!$A$1:$I$89,5,0)</f>
        <v>3.5448493739589746</v>
      </c>
      <c r="DQ10" s="13">
        <f t="shared" si="43"/>
        <v>1.4098622061104944</v>
      </c>
      <c r="DR10" s="20">
        <f t="shared" si="16"/>
        <v>8.6294560019543258</v>
      </c>
      <c r="DS10" s="59">
        <f t="shared" si="17"/>
        <v>192.75363693769057</v>
      </c>
      <c r="DT10" s="59">
        <f ca="1">AVERAGE(OFFSET($DS$3,0,0,'Données projet'!$E$14+1,1))-AVERAGE(OFFSET($H$3,0,0,'Données projet'!$E$14+1,1))</f>
        <v>217.53602321474159</v>
      </c>
      <c r="DU10" s="59">
        <f t="shared" si="44"/>
        <v>215.75909414893025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1.6</v>
      </c>
      <c r="EJ10" s="12">
        <f>IF('Données projet'!$A$192&gt;35,EJ9+EI10-ER9,IF(A10&lt;'Données projet'!$A$192,$EG$205^A10,IF(A10='Données projet'!$A$192,'Données projet'!$B$192,EJ9+EI10-ER9)))</f>
        <v>3.3635856610148567</v>
      </c>
      <c r="EK10" s="17">
        <f>EJ10*VLOOKUP('Données projet'!$B$15,Paramètres!$A$1:$I$89,3,0)*VLOOKUP('Données projet'!$B$15,Paramètres!$A$1:$I$89,5,0)</f>
        <v>2.8859564971507474</v>
      </c>
      <c r="EL10" s="13">
        <f t="shared" si="45"/>
        <v>1.1756122821876749</v>
      </c>
      <c r="EM10" s="20">
        <f t="shared" si="19"/>
        <v>7.073898957347752</v>
      </c>
      <c r="EN10" s="59">
        <f t="shared" si="20"/>
        <v>191.19807989308399</v>
      </c>
      <c r="EO10" s="59">
        <f ca="1">AVERAGE(OFFSET($EN$3,0,0,'Données projet'!$E$15+1,1))-AVERAGE(OFFSET($H$3,0,0,'Données projet'!$E$15+1,1))</f>
        <v>481.23392184981651</v>
      </c>
      <c r="EP10" s="59">
        <f t="shared" si="46"/>
        <v>275.88160405468193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0.9</v>
      </c>
      <c r="FE10" s="12">
        <f>IF('Données projet'!$A$218&gt;35,FE9+FD10-FM9,IF(A10&lt;'Données projet'!$A$218,$FB$205^A10,IF(A10='Données projet'!$A$218,'Données projet'!$B$218,FE9+FD10-FM9)))</f>
        <v>4.6555367217460804</v>
      </c>
      <c r="FF10" s="17">
        <f>FE10*VLOOKUP('Données projet'!$B$16,Paramètres!$A$1:$I$89,3,0)*VLOOKUP('Données projet'!$B$16,Paramètres!$A$1:$I$89,5,0)</f>
        <v>3.0503076600880319</v>
      </c>
      <c r="FG10" s="13">
        <f t="shared" si="47"/>
        <v>1.2345767954654534</v>
      </c>
      <c r="FH10" s="20">
        <f t="shared" si="22"/>
        <v>7.4628404267556538</v>
      </c>
      <c r="FI10" s="59">
        <f t="shared" si="23"/>
        <v>191.5870213624919</v>
      </c>
      <c r="FJ10" s="59">
        <f ca="1">AVERAGE(OFFSET($FI$3,0,0,'Données projet'!$E$16+1,1))-AVERAGE(OFFSET($H$3,0,0,'Données projet'!$E$16+1,1))</f>
        <v>257.66104339896992</v>
      </c>
      <c r="FK10" s="59">
        <f t="shared" si="48"/>
        <v>254.79488636184996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2.9235042736666665</v>
      </c>
      <c r="FZ10" s="12">
        <f>IF('Données projet'!$A$244&gt;35,FZ9+FY10-GH9,IF(A10&lt;'Données projet'!$A$244,$FW$205^A10,IF(A10='Données projet'!$A$244,'Données projet'!$B$244,FZ9+FY10-GH9)))</f>
        <v>2.840354173840328</v>
      </c>
      <c r="GA10" s="17">
        <f>FZ10*VLOOKUP('Données projet'!$B$17,Paramètres!$A$1:$I$89,3,0)*VLOOKUP('Données projet'!$B$17,Paramètres!$A$1:$I$89,5,0)</f>
        <v>2.7028810318264562</v>
      </c>
      <c r="GB10" s="13">
        <f t="shared" si="49"/>
        <v>1.1094668762719733</v>
      </c>
      <c r="GC10" s="20">
        <f t="shared" si="25"/>
        <v>6.6398392732714306</v>
      </c>
      <c r="GD10" s="59">
        <f t="shared" si="26"/>
        <v>190.76402020900767</v>
      </c>
      <c r="GE10" s="59">
        <f ca="1">AVERAGE(OFFSET($GD$3,0,0,'Données projet'!$E$17+1,1))-AVERAGE(OFFSET($H$3,0,0,'Données projet'!$E$17+1,1))</f>
        <v>536.1664221413339</v>
      </c>
      <c r="GF10" s="59">
        <f t="shared" si="50"/>
        <v>241.15939898336669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0.6</v>
      </c>
      <c r="GU10" s="12">
        <f>IF('Données projet'!$A$270&gt;35,GU9+GT10-HC9,IF(A10&lt;'Données projet'!$A$270,$GR$205^A10,IF(A10='Données projet'!$A$270,'Données projet'!$B$270,GU9+GT10-HC9)))</f>
        <v>2.788130973628832</v>
      </c>
      <c r="GV10" s="17">
        <f>GU10*VLOOKUP('Données projet'!$B$18,Paramètres!$A$1:$I$89,3,0)*VLOOKUP('Données projet'!$B$18,Paramètres!$A$1:$I$89,5,0)</f>
        <v>2.4357112185621479</v>
      </c>
      <c r="GW10" s="13">
        <f t="shared" si="51"/>
        <v>1.0119862660170416</v>
      </c>
      <c r="GX10" s="20">
        <f t="shared" si="28"/>
        <v>6.0047397856420881</v>
      </c>
      <c r="GY10" s="59">
        <f t="shared" si="29"/>
        <v>190.12892072137834</v>
      </c>
      <c r="GZ10" s="59">
        <f ca="1">AVERAGE(OFFSET($GY$3,0,0,'Données projet'!$E$18+1,1))-AVERAGE(OFFSET($H$3,0,0,'Données projet'!$E$18+1,1))</f>
        <v>285.8437404763045</v>
      </c>
      <c r="HA10" s="59">
        <f t="shared" si="52"/>
        <v>276.01618888357268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2.9235042736666665</v>
      </c>
      <c r="N11" s="13">
        <f>IF('Données projet'!$A$36&gt;35,N10+M11-V10,IF(A11&lt;'Données projet'!$A$36,$K$205^A11,IF(A11='Données projet'!$A$36,'Données projet'!$B$36,N10+M11-V10)))</f>
        <v>3.2971598044433317</v>
      </c>
      <c r="O11" s="13">
        <f>N11*VLOOKUP('Données projet'!$B$9,Paramètres!$A$1:$I$89,3,0)*VLOOKUP('Données projet'!$B$9,Paramètres!$A$1:$I$89,5,0)</f>
        <v>2.9832701910603263</v>
      </c>
      <c r="P11" s="13">
        <f t="shared" si="33"/>
        <v>1.2105714747107423</v>
      </c>
      <c r="Q11" s="20">
        <f t="shared" si="2"/>
        <v>7.3042742345512766</v>
      </c>
      <c r="R11" s="59">
        <f t="shared" si="0"/>
        <v>194.05754710077184</v>
      </c>
      <c r="S11" s="59">
        <f ca="1">AVERAGE(OFFSET($R$3,0,0,'Données projet'!$E$9+1,1))-AVERAGE(OFFSET($H$3,0,0,'Données projet'!$E$9+1,1))</f>
        <v>514.0255035951318</v>
      </c>
      <c r="T11" s="59">
        <f t="shared" si="34"/>
        <v>232.26614608014839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1.8</v>
      </c>
      <c r="AI11" s="13">
        <f>IF('Données projet'!$A$62&gt;35,AI10+AH11-AQ10,IF(A11&lt;'Données projet'!$A$62,$AF$205^A11,IF(A11='Données projet'!$A$62,'Données projet'!$B$62,AI10+AH11-AQ10)))</f>
        <v>10.097596309015799</v>
      </c>
      <c r="AJ11" s="13">
        <f>AI11*VLOOKUP('Données projet'!$B$10,Paramètres!$A$1:$I$89,3,0)*VLOOKUP('Données projet'!$B$10,Paramètres!$A$1:$I$89,5,0)</f>
        <v>8.8212601355562033</v>
      </c>
      <c r="AK11" s="13">
        <f t="shared" si="35"/>
        <v>3.1551711996443523</v>
      </c>
      <c r="AL11" s="20">
        <f t="shared" si="4"/>
        <v>20.858951242140964</v>
      </c>
      <c r="AM11" s="59">
        <f t="shared" si="5"/>
        <v>207.61222410836152</v>
      </c>
      <c r="AN11" s="59">
        <f ca="1">AVERAGE(OFFSET($AM$3,0,0,'Données projet'!$E$10+1,1))-AVERAGE(OFFSET($H$3,0,0,'Données projet'!$E$10+1,1))</f>
        <v>330.58463337575432</v>
      </c>
      <c r="AO11" s="59">
        <f t="shared" si="36"/>
        <v>285.43250599232192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2.9235042736666665</v>
      </c>
      <c r="BD11" s="12">
        <f>IF('Données projet'!$A$88&gt;35,BD10+BC11-BL10,IF(A11&lt;'Données projet'!$A$88,$BA$205^A11,IF(A11='Données projet'!$A$88,'Données projet'!$B$88,BD10+BC11-BL10)))</f>
        <v>3.2971598044433317</v>
      </c>
      <c r="BE11" s="13">
        <f>BD11*VLOOKUP('Données projet'!$B$11,Paramètres!$A$1:$I$89,3,0)*VLOOKUP('Données projet'!$B$11,Paramètres!$A$1:$I$89,5,0)</f>
        <v>3.3433200417055384</v>
      </c>
      <c r="BF11" s="13">
        <f t="shared" si="37"/>
        <v>1.3387999979498322</v>
      </c>
      <c r="BG11" s="20">
        <f t="shared" si="7"/>
        <v>8.1546924023997711</v>
      </c>
      <c r="BH11" s="59">
        <f t="shared" si="8"/>
        <v>194.90796526862033</v>
      </c>
      <c r="BI11" s="59">
        <f ca="1">AVERAGE(OFFSET($BH$3,0,0,'Données projet'!$E$11+1,1))-AVERAGE(OFFSET($H$3,0,0,'Données projet'!$E$11+1,1))</f>
        <v>565.65323074569903</v>
      </c>
      <c r="BJ11" s="59">
        <f t="shared" si="38"/>
        <v>253.00166490531203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199.85583148677168</v>
      </c>
      <c r="CD11" s="59">
        <f ca="1">AVERAGE(OFFSET($CC$3,0,0,'Données projet'!$E$12+1,1))-AVERAGE(OFFSET($H$3,0,0,'Données projet'!$E$12+1,1))</f>
        <v>323.01113210765487</v>
      </c>
      <c r="CE11" s="59">
        <f t="shared" si="40"/>
        <v>311.68541696405975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2.9235042736666665</v>
      </c>
      <c r="CT11" s="12">
        <f>IF('Données projet'!$A$140&gt;35,CT10+CS11-DB10,IF(A11&lt;'Données projet'!$A$140,$CQ$205^A11,IF(A11='Données projet'!$A$140,'Données projet'!$B$140,CT10+CS11-DB10)))</f>
        <v>3.2971598044433317</v>
      </c>
      <c r="CU11" s="17">
        <f>CT11*VLOOKUP('Données projet'!$B$13,Paramètres!$A$1:$I$89,3,0)*VLOOKUP('Données projet'!$B$13,Paramètres!$A$1:$I$89,5,0)</f>
        <v>2.2117347968205867</v>
      </c>
      <c r="CV11" s="13">
        <f t="shared" si="41"/>
        <v>0.9293048173081403</v>
      </c>
      <c r="CW11" s="20">
        <f t="shared" si="13"/>
        <v>5.4706439946075323</v>
      </c>
      <c r="CX11" s="59">
        <f t="shared" si="14"/>
        <v>192.2239168608281</v>
      </c>
      <c r="CY11" s="59">
        <f ca="1">AVERAGE(OFFSET($CX$3,0,0,'Données projet'!$E$13+1,1))-AVERAGE(OFFSET($H$3,0,0,'Données projet'!$E$13+1,1))</f>
        <v>402.93606094395136</v>
      </c>
      <c r="CZ11" s="59">
        <f t="shared" si="42"/>
        <v>187.62762320251036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1.7094017094017093</v>
      </c>
      <c r="DO11" s="12">
        <f>IF('Données projet'!$A$166&gt;35,DO10+DN11-DW10,IF(A11&lt;'Données projet'!$A$166,$DL$205^A11,IF(A11='Données projet'!$A$166,'Données projet'!$B$166,DO10+DN11-DW10)))</f>
        <v>5.6419886686647915</v>
      </c>
      <c r="DP11" s="17">
        <f>DO11*VLOOKUP('Données projet'!$B$14,Paramètres!$A$1:$I$89,3,0)*VLOOKUP('Données projet'!$B$14,Paramètres!$A$1:$I$89,5,0)</f>
        <v>4.4007511615585377</v>
      </c>
      <c r="DQ11" s="13">
        <f t="shared" si="43"/>
        <v>1.7067596074390303</v>
      </c>
      <c r="DR11" s="20">
        <f t="shared" si="16"/>
        <v>10.637247922670763</v>
      </c>
      <c r="DS11" s="59">
        <f t="shared" si="17"/>
        <v>197.39052078889131</v>
      </c>
      <c r="DT11" s="59">
        <f ca="1">AVERAGE(OFFSET($DS$3,0,0,'Données projet'!$E$14+1,1))-AVERAGE(OFFSET($H$3,0,0,'Données projet'!$E$14+1,1))</f>
        <v>217.53602321474159</v>
      </c>
      <c r="DU11" s="59">
        <f t="shared" si="44"/>
        <v>215.75909414893025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1.6</v>
      </c>
      <c r="EJ11" s="12">
        <f>IF('Données projet'!$A$192&gt;35,EJ10+EI11-ER10,IF(A11&lt;'Données projet'!$A$192,$EG$205^A11,IF(A11='Données projet'!$A$192,'Données projet'!$B$192,EJ10+EI11-ER10)))</f>
        <v>3.9999999999999982</v>
      </c>
      <c r="EK11" s="17">
        <f>EJ11*VLOOKUP('Données projet'!$B$15,Paramètres!$A$1:$I$89,3,0)*VLOOKUP('Données projet'!$B$15,Paramètres!$A$1:$I$89,5,0)</f>
        <v>3.4319999999999991</v>
      </c>
      <c r="EL11" s="13">
        <f t="shared" si="45"/>
        <v>1.3701295744860806</v>
      </c>
      <c r="EM11" s="20">
        <f t="shared" si="19"/>
        <v>8.3637090088965884</v>
      </c>
      <c r="EN11" s="59">
        <f t="shared" si="20"/>
        <v>195.11698187511715</v>
      </c>
      <c r="EO11" s="59">
        <f ca="1">AVERAGE(OFFSET($EN$3,0,0,'Données projet'!$E$15+1,1))-AVERAGE(OFFSET($H$3,0,0,'Données projet'!$E$15+1,1))</f>
        <v>481.23392184981651</v>
      </c>
      <c r="EP11" s="59">
        <f t="shared" si="46"/>
        <v>275.88160405468193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0.9</v>
      </c>
      <c r="FE11" s="12">
        <f>IF('Données projet'!$A$218&gt;35,FE10+FD11-FM10,IF(A11&lt;'Données projet'!$A$218,$FB$205^A11,IF(A11='Données projet'!$A$218,'Données projet'!$B$218,FE10+FD11-FM10)))</f>
        <v>5.7995461347952899</v>
      </c>
      <c r="FF11" s="17">
        <f>FE11*VLOOKUP('Données projet'!$B$16,Paramètres!$A$1:$I$89,3,0)*VLOOKUP('Données projet'!$B$16,Paramètres!$A$1:$I$89,5,0)</f>
        <v>3.7998626275178737</v>
      </c>
      <c r="FG11" s="13">
        <f t="shared" si="47"/>
        <v>1.4991150978629391</v>
      </c>
      <c r="FH11" s="20">
        <f t="shared" si="22"/>
        <v>9.2290528717049156</v>
      </c>
      <c r="FI11" s="59">
        <f t="shared" si="23"/>
        <v>195.98232573792546</v>
      </c>
      <c r="FJ11" s="59">
        <f ca="1">AVERAGE(OFFSET($FI$3,0,0,'Données projet'!$E$16+1,1))-AVERAGE(OFFSET($H$3,0,0,'Données projet'!$E$16+1,1))</f>
        <v>257.66104339896992</v>
      </c>
      <c r="FK11" s="59">
        <f t="shared" si="48"/>
        <v>254.79488636184996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2.9235042736666665</v>
      </c>
      <c r="FZ11" s="12">
        <f>IF('Données projet'!$A$244&gt;35,FZ10+FY11-GH10,IF(A11&lt;'Données projet'!$A$244,$FW$205^A11,IF(A11='Données projet'!$A$244,'Données projet'!$B$244,FZ10+FY11-GH10)))</f>
        <v>3.2971598044433317</v>
      </c>
      <c r="GA11" s="17">
        <f>FZ11*VLOOKUP('Données projet'!$B$17,Paramètres!$A$1:$I$89,3,0)*VLOOKUP('Données projet'!$B$17,Paramètres!$A$1:$I$89,5,0)</f>
        <v>3.1375772699082747</v>
      </c>
      <c r="GB11" s="13">
        <f t="shared" si="49"/>
        <v>1.2657353321430747</v>
      </c>
      <c r="GC11" s="20">
        <f t="shared" si="25"/>
        <v>7.6691027819060977</v>
      </c>
      <c r="GD11" s="59">
        <f t="shared" si="26"/>
        <v>194.42237564812666</v>
      </c>
      <c r="GE11" s="59">
        <f ca="1">AVERAGE(OFFSET($GD$3,0,0,'Données projet'!$E$17+1,1))-AVERAGE(OFFSET($H$3,0,0,'Données projet'!$E$17+1,1))</f>
        <v>536.1664221413339</v>
      </c>
      <c r="GF11" s="59">
        <f t="shared" si="50"/>
        <v>241.15939898336669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0.6</v>
      </c>
      <c r="GU11" s="12">
        <f>IF('Données projet'!$A$270&gt;35,GU10+GT11-HC10,IF(A11&lt;'Données projet'!$A$270,$GR$205^A11,IF(A11='Données projet'!$A$270,'Données projet'!$B$270,GU10+GT11-HC10)))</f>
        <v>3.227968874176038</v>
      </c>
      <c r="GV11" s="17">
        <f>GU11*VLOOKUP('Données projet'!$B$18,Paramètres!$A$1:$I$89,3,0)*VLOOKUP('Données projet'!$B$18,Paramètres!$A$1:$I$89,5,0)</f>
        <v>2.8199536084801871</v>
      </c>
      <c r="GW11" s="13">
        <f t="shared" si="51"/>
        <v>1.1518233118873293</v>
      </c>
      <c r="GX11" s="20">
        <f t="shared" si="28"/>
        <v>6.9175114696400923</v>
      </c>
      <c r="GY11" s="59">
        <f t="shared" si="29"/>
        <v>193.67078433586065</v>
      </c>
      <c r="GZ11" s="59">
        <f ca="1">AVERAGE(OFFSET($GY$3,0,0,'Données projet'!$E$18+1,1))-AVERAGE(OFFSET($H$3,0,0,'Données projet'!$E$18+1,1))</f>
        <v>285.8437404763045</v>
      </c>
      <c r="HA11" s="59">
        <f t="shared" si="52"/>
        <v>276.01618888357268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2.9235042736666665</v>
      </c>
      <c r="N12" s="13">
        <f>IF('Données projet'!$A$36&gt;35,N11+M12-V11,IF(A12&lt;'Données projet'!$A$36,$K$205^A12,IF(A12='Données projet'!$A$36,'Données projet'!$B$36,N11+M12-V11)))</f>
        <v>3.8274321125728465</v>
      </c>
      <c r="O12" s="13">
        <f>N12*VLOOKUP('Données projet'!$B$9,Paramètres!$A$1:$I$89,3,0)*VLOOKUP('Données projet'!$B$9,Paramètres!$A$1:$I$89,5,0)</f>
        <v>3.4630605754559114</v>
      </c>
      <c r="P12" s="13">
        <f t="shared" si="33"/>
        <v>1.3810805174956087</v>
      </c>
      <c r="Q12" s="20">
        <f t="shared" si="2"/>
        <v>8.4368790702238972</v>
      </c>
      <c r="R12" s="59">
        <f t="shared" si="0"/>
        <v>197.79483782277998</v>
      </c>
      <c r="S12" s="59">
        <f ca="1">AVERAGE(OFFSET($R$3,0,0,'Données projet'!$E$9+1,1))-AVERAGE(OFFSET($H$3,0,0,'Données projet'!$E$9+1,1))</f>
        <v>514.0255035951318</v>
      </c>
      <c r="T12" s="59">
        <f t="shared" si="34"/>
        <v>232.26614608014839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1.8</v>
      </c>
      <c r="AI12" s="13">
        <f>IF('Données projet'!$A$62&gt;35,AI11+AH12-AQ11,IF(A12&lt;'Données projet'!$A$62,$AF$205^A12,IF(A12='Données projet'!$A$62,'Données projet'!$B$62,AI11+AH12-AQ11)))</f>
        <v>13.48171849440139</v>
      </c>
      <c r="AJ12" s="13">
        <f>AI12*VLOOKUP('Données projet'!$B$10,Paramètres!$A$1:$I$89,3,0)*VLOOKUP('Données projet'!$B$10,Paramètres!$A$1:$I$89,5,0)</f>
        <v>11.777629276709055</v>
      </c>
      <c r="AK12" s="13">
        <f t="shared" si="35"/>
        <v>4.0732288167499631</v>
      </c>
      <c r="AL12" s="20">
        <f t="shared" si="4"/>
        <v>27.606911179441123</v>
      </c>
      <c r="AM12" s="59">
        <f t="shared" si="5"/>
        <v>216.96486993199719</v>
      </c>
      <c r="AN12" s="59">
        <f ca="1">AVERAGE(OFFSET($AM$3,0,0,'Données projet'!$E$10+1,1))-AVERAGE(OFFSET($H$3,0,0,'Données projet'!$E$10+1,1))</f>
        <v>330.58463337575432</v>
      </c>
      <c r="AO12" s="59">
        <f t="shared" si="36"/>
        <v>285.43250599232192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2.9235042736666665</v>
      </c>
      <c r="BD12" s="12">
        <f>IF('Données projet'!$A$88&gt;35,BD11+BC12-BL11,IF(A12&lt;'Données projet'!$A$88,$BA$205^A12,IF(A12='Données projet'!$A$88,'Données projet'!$B$88,BD11+BC12-BL11)))</f>
        <v>3.8274321125728465</v>
      </c>
      <c r="BE12" s="13">
        <f>BD12*VLOOKUP('Données projet'!$B$11,Paramètres!$A$1:$I$89,3,0)*VLOOKUP('Données projet'!$B$11,Paramètres!$A$1:$I$89,5,0)</f>
        <v>3.8810161621488666</v>
      </c>
      <c r="BF12" s="13">
        <f t="shared" si="37"/>
        <v>1.5273700335896954</v>
      </c>
      <c r="BG12" s="20">
        <f t="shared" si="7"/>
        <v>9.4196059575779945</v>
      </c>
      <c r="BH12" s="59">
        <f t="shared" si="8"/>
        <v>198.77756471013407</v>
      </c>
      <c r="BI12" s="59">
        <f ca="1">AVERAGE(OFFSET($BH$3,0,0,'Données projet'!$E$11+1,1))-AVERAGE(OFFSET($H$3,0,0,'Données projet'!$E$11+1,1))</f>
        <v>565.65323074569903</v>
      </c>
      <c r="BJ12" s="59">
        <f t="shared" si="38"/>
        <v>253.00166490531203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205.90030339934052</v>
      </c>
      <c r="CD12" s="59">
        <f ca="1">AVERAGE(OFFSET($CC$3,0,0,'Données projet'!$E$12+1,1))-AVERAGE(OFFSET($H$3,0,0,'Données projet'!$E$12+1,1))</f>
        <v>323.01113210765487</v>
      </c>
      <c r="CE12" s="59">
        <f t="shared" si="40"/>
        <v>311.68541696405975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2.9235042736666665</v>
      </c>
      <c r="CT12" s="12">
        <f>IF('Données projet'!$A$140&gt;35,CT11+CS12-DB11,IF(A12&lt;'Données projet'!$A$140,$CQ$205^A12,IF(A12='Données projet'!$A$140,'Données projet'!$B$140,CT11+CS12-DB11)))</f>
        <v>3.8274321125728465</v>
      </c>
      <c r="CU12" s="17">
        <f>CT12*VLOOKUP('Données projet'!$B$13,Paramètres!$A$1:$I$89,3,0)*VLOOKUP('Données projet'!$B$13,Paramètres!$A$1:$I$89,5,0)</f>
        <v>2.5674414611138654</v>
      </c>
      <c r="CV12" s="13">
        <f t="shared" si="41"/>
        <v>1.0601974396478808</v>
      </c>
      <c r="CW12" s="20">
        <f t="shared" si="13"/>
        <v>6.318137752160041</v>
      </c>
      <c r="CX12" s="59">
        <f t="shared" si="14"/>
        <v>195.6760965047161</v>
      </c>
      <c r="CY12" s="59">
        <f ca="1">AVERAGE(OFFSET($CX$3,0,0,'Données projet'!$E$13+1,1))-AVERAGE(OFFSET($H$3,0,0,'Données projet'!$E$13+1,1))</f>
        <v>402.93606094395136</v>
      </c>
      <c r="CZ12" s="59">
        <f t="shared" si="42"/>
        <v>187.62762320251036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1.7094017094017093</v>
      </c>
      <c r="DO12" s="12">
        <f>IF('Données projet'!$A$166&gt;35,DO11+DN12-DW11,IF(A12&lt;'Données projet'!$A$166,$DL$205^A12,IF(A12='Données projet'!$A$166,'Données projet'!$B$166,DO11+DN12-DW11)))</f>
        <v>7.0042435003090322</v>
      </c>
      <c r="DP12" s="17">
        <f>DO12*VLOOKUP('Données projet'!$B$14,Paramètres!$A$1:$I$89,3,0)*VLOOKUP('Données projet'!$B$14,Paramètres!$A$1:$I$89,5,0)</f>
        <v>5.4633099302410457</v>
      </c>
      <c r="DQ12" s="13">
        <f t="shared" si="43"/>
        <v>2.0661794783632437</v>
      </c>
      <c r="DR12" s="20">
        <f t="shared" si="16"/>
        <v>13.113860719985803</v>
      </c>
      <c r="DS12" s="59">
        <f t="shared" si="17"/>
        <v>202.47181947254188</v>
      </c>
      <c r="DT12" s="59">
        <f ca="1">AVERAGE(OFFSET($DS$3,0,0,'Données projet'!$E$14+1,1))-AVERAGE(OFFSET($H$3,0,0,'Données projet'!$E$14+1,1))</f>
        <v>217.53602321474159</v>
      </c>
      <c r="DU12" s="59">
        <f t="shared" si="44"/>
        <v>215.75909414893025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1.6</v>
      </c>
      <c r="EJ12" s="12">
        <f>IF('Données projet'!$A$192&gt;35,EJ11+EI12-ER11,IF(A12&lt;'Données projet'!$A$192,$EG$205^A12,IF(A12='Données projet'!$A$192,'Données projet'!$B$192,EJ11+EI12-ER11)))</f>
        <v>4.7568284600108823</v>
      </c>
      <c r="EK12" s="17">
        <f>EJ12*VLOOKUP('Données projet'!$B$15,Paramètres!$A$1:$I$89,3,0)*VLOOKUP('Données projet'!$B$15,Paramètres!$A$1:$I$89,5,0)</f>
        <v>4.0813588186893375</v>
      </c>
      <c r="EL12" s="13">
        <f t="shared" si="45"/>
        <v>1.5968317780655192</v>
      </c>
      <c r="EM12" s="20">
        <f t="shared" si="19"/>
        <v>9.8895152893480418</v>
      </c>
      <c r="EN12" s="59">
        <f t="shared" si="20"/>
        <v>199.24747404190413</v>
      </c>
      <c r="EO12" s="59">
        <f ca="1">AVERAGE(OFFSET($EN$3,0,0,'Données projet'!$E$15+1,1))-AVERAGE(OFFSET($H$3,0,0,'Données projet'!$E$15+1,1))</f>
        <v>481.23392184981651</v>
      </c>
      <c r="EP12" s="59">
        <f t="shared" si="46"/>
        <v>275.88160405468193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0.9</v>
      </c>
      <c r="FE12" s="12">
        <f>IF('Données projet'!$A$218&gt;35,FE11+FD12-FM11,IF(A12&lt;'Données projet'!$A$218,$FB$205^A12,IF(A12='Données projet'!$A$218,'Données projet'!$B$218,FE11+FD12-FM11)))</f>
        <v>7.2246740558420788</v>
      </c>
      <c r="FF12" s="17">
        <f>FE12*VLOOKUP('Données projet'!$B$16,Paramètres!$A$1:$I$89,3,0)*VLOOKUP('Données projet'!$B$16,Paramètres!$A$1:$I$89,5,0)</f>
        <v>4.7336064413877299</v>
      </c>
      <c r="FG12" s="13">
        <f t="shared" si="47"/>
        <v>1.8203372077743676</v>
      </c>
      <c r="FH12" s="20">
        <f t="shared" si="22"/>
        <v>11.414785188957319</v>
      </c>
      <c r="FI12" s="59">
        <f t="shared" si="23"/>
        <v>200.7727439415134</v>
      </c>
      <c r="FJ12" s="59">
        <f ca="1">AVERAGE(OFFSET($FI$3,0,0,'Données projet'!$E$16+1,1))-AVERAGE(OFFSET($H$3,0,0,'Données projet'!$E$16+1,1))</f>
        <v>257.66104339896992</v>
      </c>
      <c r="FK12" s="59">
        <f t="shared" si="48"/>
        <v>254.79488636184996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2.9235042736666665</v>
      </c>
      <c r="FZ12" s="12">
        <f>IF('Données projet'!$A$244&gt;35,FZ11+FY12-GH11,IF(A12&lt;'Données projet'!$A$244,$FW$205^A12,IF(A12='Données projet'!$A$244,'Données projet'!$B$244,FZ11+FY12-GH11)))</f>
        <v>3.8274321125728465</v>
      </c>
      <c r="GA12" s="17">
        <f>FZ12*VLOOKUP('Données projet'!$B$17,Paramètres!$A$1:$I$89,3,0)*VLOOKUP('Données projet'!$B$17,Paramètres!$A$1:$I$89,5,0)</f>
        <v>3.6421843983243205</v>
      </c>
      <c r="GB12" s="13">
        <f t="shared" si="49"/>
        <v>1.4440142065517652</v>
      </c>
      <c r="GC12" s="20">
        <f t="shared" si="25"/>
        <v>8.8584625701591815</v>
      </c>
      <c r="GD12" s="59">
        <f t="shared" si="26"/>
        <v>198.21642132271526</v>
      </c>
      <c r="GE12" s="59">
        <f ca="1">AVERAGE(OFFSET($GD$3,0,0,'Données projet'!$E$17+1,1))-AVERAGE(OFFSET($H$3,0,0,'Données projet'!$E$17+1,1))</f>
        <v>536.1664221413339</v>
      </c>
      <c r="GF12" s="59">
        <f t="shared" si="50"/>
        <v>241.15939898336669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0.6</v>
      </c>
      <c r="GU12" s="12">
        <f>IF('Données projet'!$A$270&gt;35,GU11+GT12-HC11,IF(A12&lt;'Données projet'!$A$270,$GR$205^A12,IF(A12='Données projet'!$A$270,'Données projet'!$B$270,GU11+GT12-HC11)))</f>
        <v>3.7371928188465526</v>
      </c>
      <c r="GV12" s="17">
        <f>GU12*VLOOKUP('Données projet'!$B$18,Paramètres!$A$1:$I$89,3,0)*VLOOKUP('Données projet'!$B$18,Paramètres!$A$1:$I$89,5,0)</f>
        <v>3.2648116465443486</v>
      </c>
      <c r="GW12" s="13">
        <f t="shared" si="51"/>
        <v>1.310983149038857</v>
      </c>
      <c r="GX12" s="20">
        <f t="shared" si="28"/>
        <v>7.9695092689740825</v>
      </c>
      <c r="GY12" s="59">
        <f t="shared" si="29"/>
        <v>197.32746802153017</v>
      </c>
      <c r="GZ12" s="59">
        <f ca="1">AVERAGE(OFFSET($GY$3,0,0,'Données projet'!$E$18+1,1))-AVERAGE(OFFSET($H$3,0,0,'Données projet'!$E$18+1,1))</f>
        <v>285.8437404763045</v>
      </c>
      <c r="HA12" s="59">
        <f t="shared" si="52"/>
        <v>276.01618888357268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2.9235042736666665</v>
      </c>
      <c r="N13" s="13">
        <f>IF('Données projet'!$A$36&gt;35,N12+M13-V12,IF(A13&lt;'Données projet'!$A$36,$K$205^A13,IF(A13='Données projet'!$A$36,'Données projet'!$B$36,N12+M13-V12)))</f>
        <v>4.4429865233138468</v>
      </c>
      <c r="O13" s="13">
        <f>N13*VLOOKUP('Données projet'!$B$9,Paramètres!$A$1:$I$89,3,0)*VLOOKUP('Données projet'!$B$9,Paramètres!$A$1:$I$89,5,0)</f>
        <v>4.0200142062943689</v>
      </c>
      <c r="P13" s="13">
        <f t="shared" si="33"/>
        <v>1.5756057660797711</v>
      </c>
      <c r="Q13" s="20">
        <f t="shared" si="2"/>
        <v>9.7457047852182921</v>
      </c>
      <c r="R13" s="59">
        <f t="shared" si="0"/>
        <v>201.68436677026318</v>
      </c>
      <c r="S13" s="59">
        <f ca="1">AVERAGE(OFFSET($R$3,0,0,'Données projet'!$E$9+1,1))-AVERAGE(OFFSET($H$3,0,0,'Données projet'!$E$9+1,1))</f>
        <v>514.0255035951318</v>
      </c>
      <c r="T13" s="59">
        <f t="shared" si="34"/>
        <v>232.26614608014839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18</v>
      </c>
      <c r="AG13" s="12">
        <f>VLOOKUP(A13,'Données projet'!$A$61:$I$81,9,0)</f>
        <v>1.8</v>
      </c>
      <c r="AH13" s="12">
        <f t="array" ref="AH13">INDEX(AG:AG,MIN(IF(ISNUMBER(AG13:AG209),ROW(AG13:AG209),"")))</f>
        <v>1.8</v>
      </c>
      <c r="AI13" s="13">
        <f>IF('Données projet'!$A$62&gt;35,AI12+AH13-AQ12,IF(A13&lt;'Données projet'!$A$62,$AF$205^A13,IF(A13='Données projet'!$A$62,'Données projet'!$B$62,AI12+AH13-AQ12)))</f>
        <v>18</v>
      </c>
      <c r="AJ13" s="13">
        <f>AI13*VLOOKUP('Données projet'!$B$10,Paramètres!$A$1:$I$89,3,0)*VLOOKUP('Données projet'!$B$10,Paramètres!$A$1:$I$89,5,0)</f>
        <v>15.724800000000004</v>
      </c>
      <c r="AK13" s="13">
        <f t="shared" si="35"/>
        <v>5.2584129176484753</v>
      </c>
      <c r="AL13" s="20">
        <f t="shared" si="4"/>
        <v>36.545762498237771</v>
      </c>
      <c r="AM13" s="59">
        <f t="shared" si="5"/>
        <v>228.48442448328265</v>
      </c>
      <c r="AN13" s="59">
        <f ca="1">AVERAGE(OFFSET($AM$3,0,0,'Données projet'!$E$10+1,1))-AVERAGE(OFFSET($H$3,0,0,'Données projet'!$E$10+1,1))</f>
        <v>330.58463337575432</v>
      </c>
      <c r="AO13" s="59">
        <f t="shared" si="36"/>
        <v>285.43250599232192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2.9235042736666665</v>
      </c>
      <c r="BD13" s="12">
        <f>IF('Données projet'!$A$88&gt;35,BD12+BC13-BL12,IF(A13&lt;'Données projet'!$A$88,$BA$205^A13,IF(A13='Données projet'!$A$88,'Données projet'!$B$88,BD12+BC13-BL12)))</f>
        <v>4.4429865233138468</v>
      </c>
      <c r="BE13" s="13">
        <f>BD13*VLOOKUP('Données projet'!$B$11,Paramètres!$A$1:$I$89,3,0)*VLOOKUP('Données projet'!$B$11,Paramètres!$A$1:$I$89,5,0)</f>
        <v>4.5051883346402404</v>
      </c>
      <c r="BF13" s="13">
        <f t="shared" si="37"/>
        <v>1.7425001666269833</v>
      </c>
      <c r="BG13" s="20">
        <f t="shared" si="7"/>
        <v>10.881390806373746</v>
      </c>
      <c r="BH13" s="59">
        <f t="shared" si="8"/>
        <v>202.82005279141865</v>
      </c>
      <c r="BI13" s="59">
        <f ca="1">AVERAGE(OFFSET($BH$3,0,0,'Données projet'!$E$11+1,1))-AVERAGE(OFFSET($H$3,0,0,'Données projet'!$E$11+1,1))</f>
        <v>565.65323074569903</v>
      </c>
      <c r="BJ13" s="59">
        <f t="shared" si="38"/>
        <v>253.00166490531203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212.8270560453301</v>
      </c>
      <c r="CD13" s="59">
        <f ca="1">AVERAGE(OFFSET($CC$3,0,0,'Données projet'!$E$12+1,1))-AVERAGE(OFFSET($H$3,0,0,'Données projet'!$E$12+1,1))</f>
        <v>323.01113210765487</v>
      </c>
      <c r="CE13" s="59">
        <f t="shared" si="40"/>
        <v>311.68541696405975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2.9235042736666665</v>
      </c>
      <c r="CT13" s="12">
        <f>IF('Données projet'!$A$140&gt;35,CT12+CS13-DB12,IF(A13&lt;'Données projet'!$A$140,$CQ$205^A13,IF(A13='Données projet'!$A$140,'Données projet'!$B$140,CT12+CS13-DB12)))</f>
        <v>4.4429865233138468</v>
      </c>
      <c r="CU13" s="17">
        <f>CT13*VLOOKUP('Données projet'!$B$13,Paramètres!$A$1:$I$89,3,0)*VLOOKUP('Données projet'!$B$13,Paramètres!$A$1:$I$89,5,0)</f>
        <v>2.9803553598389287</v>
      </c>
      <c r="CV13" s="13">
        <f t="shared" si="41"/>
        <v>1.2095262933122384</v>
      </c>
      <c r="CW13" s="20">
        <f t="shared" si="13"/>
        <v>7.2973772125716154</v>
      </c>
      <c r="CX13" s="59">
        <f t="shared" si="14"/>
        <v>199.23603919761649</v>
      </c>
      <c r="CY13" s="59">
        <f ca="1">AVERAGE(OFFSET($CX$3,0,0,'Données projet'!$E$13+1,1))-AVERAGE(OFFSET($H$3,0,0,'Données projet'!$E$13+1,1))</f>
        <v>402.93606094395136</v>
      </c>
      <c r="CZ13" s="59">
        <f t="shared" si="42"/>
        <v>187.62762320251036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1.7094017094017093</v>
      </c>
      <c r="DO13" s="12">
        <f>IF('Données projet'!$A$166&gt;35,DO12+DN13-DW12,IF(A13&lt;'Données projet'!$A$166,$DL$205^A13,IF(A13='Données projet'!$A$166,'Données projet'!$B$166,DO12+DN13-DW12)))</f>
        <v>8.6954139564465862</v>
      </c>
      <c r="DP13" s="17">
        <f>DO13*VLOOKUP('Données projet'!$B$14,Paramètres!$A$1:$I$89,3,0)*VLOOKUP('Données projet'!$B$14,Paramètres!$A$1:$I$89,5,0)</f>
        <v>6.7824228860283373</v>
      </c>
      <c r="DQ13" s="13">
        <f t="shared" si="43"/>
        <v>2.5012881827073041</v>
      </c>
      <c r="DR13" s="20">
        <f t="shared" si="16"/>
        <v>16.169130111381239</v>
      </c>
      <c r="DS13" s="59">
        <f t="shared" si="17"/>
        <v>208.10779209642612</v>
      </c>
      <c r="DT13" s="59">
        <f ca="1">AVERAGE(OFFSET($DS$3,0,0,'Données projet'!$E$14+1,1))-AVERAGE(OFFSET($H$3,0,0,'Données projet'!$E$14+1,1))</f>
        <v>217.53602321474159</v>
      </c>
      <c r="DU13" s="59">
        <f t="shared" si="44"/>
        <v>215.75909414893025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1.6</v>
      </c>
      <c r="EJ13" s="12">
        <f>IF('Données projet'!$A$192&gt;35,EJ12+EI13-ER12,IF(A13&lt;'Données projet'!$A$192,$EG$205^A13,IF(A13='Données projet'!$A$192,'Données projet'!$B$192,EJ12+EI13-ER12)))</f>
        <v>5.656854249492377</v>
      </c>
      <c r="EK13" s="17">
        <f>EJ13*VLOOKUP('Données projet'!$B$15,Paramètres!$A$1:$I$89,3,0)*VLOOKUP('Données projet'!$B$15,Paramètres!$A$1:$I$89,5,0)</f>
        <v>4.8535809460644597</v>
      </c>
      <c r="EL13" s="13">
        <f t="shared" si="45"/>
        <v>1.8610442215994896</v>
      </c>
      <c r="EM13" s="20">
        <f t="shared" si="19"/>
        <v>11.694638833681379</v>
      </c>
      <c r="EN13" s="59">
        <f t="shared" si="20"/>
        <v>203.63330081872627</v>
      </c>
      <c r="EO13" s="59">
        <f ca="1">AVERAGE(OFFSET($EN$3,0,0,'Données projet'!$E$15+1,1))-AVERAGE(OFFSET($H$3,0,0,'Données projet'!$E$15+1,1))</f>
        <v>481.23392184981651</v>
      </c>
      <c r="EP13" s="59">
        <f t="shared" si="46"/>
        <v>275.88160405468193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9</v>
      </c>
      <c r="FC13" s="12">
        <f>VLOOKUP(A13,'Données projet'!$A$217:$I$237,9,0)</f>
        <v>0.9</v>
      </c>
      <c r="FD13" s="12">
        <f t="array" ref="FD13">INDEX(FC:FC,MIN(IF(ISNUMBER(FC13:FC209),ROW(FC13:FC209),"")))</f>
        <v>0.9</v>
      </c>
      <c r="FE13" s="12">
        <f>IF('Données projet'!$A$218&gt;35,FE12+FD13-FM12,IF(A13&lt;'Données projet'!$A$218,$FB$205^A13,IF(A13='Données projet'!$A$218,'Données projet'!$B$218,FE12+FD13-FM12)))</f>
        <v>9</v>
      </c>
      <c r="FF13" s="17">
        <f>FE13*VLOOKUP('Données projet'!$B$16,Paramètres!$A$1:$I$89,3,0)*VLOOKUP('Données projet'!$B$16,Paramètres!$A$1:$I$89,5,0)</f>
        <v>5.8967999999999998</v>
      </c>
      <c r="FG13" s="13">
        <f t="shared" si="47"/>
        <v>2.210389018649412</v>
      </c>
      <c r="FH13" s="20">
        <f t="shared" si="22"/>
        <v>14.120020874147725</v>
      </c>
      <c r="FI13" s="59">
        <f t="shared" si="23"/>
        <v>206.0586828591926</v>
      </c>
      <c r="FJ13" s="59">
        <f ca="1">AVERAGE(OFFSET($FI$3,0,0,'Données projet'!$E$16+1,1))-AVERAGE(OFFSET($H$3,0,0,'Données projet'!$E$16+1,1))</f>
        <v>257.66104339896992</v>
      </c>
      <c r="FK13" s="59">
        <f t="shared" si="48"/>
        <v>254.79488636184996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1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2.9235042736666665</v>
      </c>
      <c r="FZ13" s="12">
        <f>IF('Données projet'!$A$244&gt;35,FZ12+FY13-GH12,IF(A13&lt;'Données projet'!$A$244,$FW$205^A13,IF(A13='Données projet'!$A$244,'Données projet'!$B$244,FZ12+FY13-GH12)))</f>
        <v>4.4429865233138468</v>
      </c>
      <c r="GA13" s="17">
        <f>FZ13*VLOOKUP('Données projet'!$B$17,Paramètres!$A$1:$I$89,3,0)*VLOOKUP('Données projet'!$B$17,Paramètres!$A$1:$I$89,5,0)</f>
        <v>4.2279459755854569</v>
      </c>
      <c r="GB13" s="13">
        <f t="shared" si="49"/>
        <v>1.6474036678685551</v>
      </c>
      <c r="GC13" s="20">
        <f t="shared" si="25"/>
        <v>10.232900629015736</v>
      </c>
      <c r="GD13" s="59">
        <f t="shared" si="26"/>
        <v>202.17156261406063</v>
      </c>
      <c r="GE13" s="59">
        <f ca="1">AVERAGE(OFFSET($GD$3,0,0,'Données projet'!$E$17+1,1))-AVERAGE(OFFSET($H$3,0,0,'Données projet'!$E$17+1,1))</f>
        <v>536.1664221413339</v>
      </c>
      <c r="GF13" s="59">
        <f t="shared" si="50"/>
        <v>241.15939898336669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0.6</v>
      </c>
      <c r="GU13" s="12">
        <f>IF('Données projet'!$A$270&gt;35,GU12+GT13-HC12,IF(A13&lt;'Données projet'!$A$270,$GR$205^A13,IF(A13='Données projet'!$A$270,'Données projet'!$B$270,GU12+GT13-HC12)))</f>
        <v>4.3267487109222253</v>
      </c>
      <c r="GV13" s="17">
        <f>GU13*VLOOKUP('Données projet'!$B$18,Paramètres!$A$1:$I$89,3,0)*VLOOKUP('Données projet'!$B$18,Paramètres!$A$1:$I$89,5,0)</f>
        <v>3.7798476738616569</v>
      </c>
      <c r="GW13" s="13">
        <f t="shared" si="51"/>
        <v>1.4921358157334794</v>
      </c>
      <c r="GX13" s="20">
        <f t="shared" si="28"/>
        <v>9.182037911044862</v>
      </c>
      <c r="GY13" s="59">
        <f t="shared" si="29"/>
        <v>201.12069989608975</v>
      </c>
      <c r="GZ13" s="59">
        <f ca="1">AVERAGE(OFFSET($GY$3,0,0,'Données projet'!$E$18+1,1))-AVERAGE(OFFSET($H$3,0,0,'Données projet'!$E$18+1,1))</f>
        <v>285.8437404763045</v>
      </c>
      <c r="HA13" s="59">
        <f t="shared" si="52"/>
        <v>276.01618888357268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2.9235042736666665</v>
      </c>
      <c r="N14" s="13">
        <f>IF('Données projet'!$A$36&gt;35,N13+M14-V13,IF(A14&lt;'Données projet'!$A$36,$K$205^A14,IF(A14='Données projet'!$A$36,'Données projet'!$B$36,N13+M14-V13)))</f>
        <v>5.1575387010793801</v>
      </c>
      <c r="O14" s="13">
        <f>N14*VLOOKUP('Données projet'!$B$9,Paramètres!$A$1:$I$89,3,0)*VLOOKUP('Données projet'!$B$9,Paramètres!$A$1:$I$89,5,0)</f>
        <v>4.6665410167366232</v>
      </c>
      <c r="P14" s="13">
        <f t="shared" si="33"/>
        <v>1.7975299040533435</v>
      </c>
      <c r="Q14" s="20">
        <f t="shared" si="2"/>
        <v>11.258256853709192</v>
      </c>
      <c r="R14" s="59">
        <f t="shared" si="0"/>
        <v>205.75405546282332</v>
      </c>
      <c r="S14" s="59">
        <f ca="1">AVERAGE(OFFSET($R$3,0,0,'Données projet'!$E$9+1,1))-AVERAGE(OFFSET($H$3,0,0,'Données projet'!$E$9+1,1))</f>
        <v>514.0255035951318</v>
      </c>
      <c r="T14" s="59">
        <f t="shared" si="34"/>
        <v>232.26614608014839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</v>
      </c>
      <c r="AI14" s="13">
        <f>IF('Données projet'!$A$62&gt;35,AI13+AH14-AQ13,IF(A14&lt;'Données projet'!$A$62,$AF$205^A14,IF(A14='Données projet'!$A$62,'Données projet'!$B$62,AI13+AH14-AQ13)))</f>
        <v>23.8</v>
      </c>
      <c r="AJ14" s="13">
        <f>AI14*VLOOKUP('Données projet'!$B$10,Paramètres!$A$1:$I$89,3,0)*VLOOKUP('Données projet'!$B$10,Paramètres!$A$1:$I$89,5,0)</f>
        <v>20.791680000000003</v>
      </c>
      <c r="AK14" s="13">
        <f t="shared" si="35"/>
        <v>6.7303755760501467</v>
      </c>
      <c r="AL14" s="20">
        <f t="shared" si="4"/>
        <v>47.934246794954014</v>
      </c>
      <c r="AM14" s="59">
        <f t="shared" si="5"/>
        <v>242.43004540406815</v>
      </c>
      <c r="AN14" s="59">
        <f ca="1">AVERAGE(OFFSET($AM$3,0,0,'Données projet'!$E$10+1,1))-AVERAGE(OFFSET($H$3,0,0,'Données projet'!$E$10+1,1))</f>
        <v>330.58463337575432</v>
      </c>
      <c r="AO14" s="59">
        <f t="shared" si="36"/>
        <v>285.43250599232192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2.9235042736666665</v>
      </c>
      <c r="BD14" s="12">
        <f>IF('Données projet'!$A$88&gt;35,BD13+BC14-BL13,IF(A14&lt;'Données projet'!$A$88,$BA$205^A14,IF(A14='Données projet'!$A$88,'Données projet'!$B$88,BD13+BC14-BL13)))</f>
        <v>5.1575387010793801</v>
      </c>
      <c r="BE14" s="13">
        <f>BD14*VLOOKUP('Données projet'!$B$11,Paramètres!$A$1:$I$89,3,0)*VLOOKUP('Données projet'!$B$11,Paramètres!$A$1:$I$89,5,0)</f>
        <v>5.2297442428944922</v>
      </c>
      <c r="BF14" s="13">
        <f t="shared" si="37"/>
        <v>1.9879313878896765</v>
      </c>
      <c r="BG14" s="20">
        <f t="shared" si="7"/>
        <v>12.570785056949093</v>
      </c>
      <c r="BH14" s="59">
        <f t="shared" si="8"/>
        <v>207.06658366606322</v>
      </c>
      <c r="BI14" s="59">
        <f ca="1">AVERAGE(OFFSET($BH$3,0,0,'Données projet'!$E$11+1,1))-AVERAGE(OFFSET($H$3,0,0,'Données projet'!$E$11+1,1))</f>
        <v>565.65323074569903</v>
      </c>
      <c r="BJ14" s="59">
        <f t="shared" si="38"/>
        <v>253.00166490531203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220.87606641006369</v>
      </c>
      <c r="CD14" s="59">
        <f ca="1">AVERAGE(OFFSET($CC$3,0,0,'Données projet'!$E$12+1,1))-AVERAGE(OFFSET($H$3,0,0,'Données projet'!$E$12+1,1))</f>
        <v>323.01113210765487</v>
      </c>
      <c r="CE14" s="59">
        <f t="shared" si="40"/>
        <v>311.68541696405975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2.9235042736666665</v>
      </c>
      <c r="CT14" s="12">
        <f>IF('Données projet'!$A$140&gt;35,CT13+CS14-DB13,IF(A14&lt;'Données projet'!$A$140,$CQ$205^A14,IF(A14='Données projet'!$A$140,'Données projet'!$B$140,CT13+CS14-DB13)))</f>
        <v>5.1575387010793801</v>
      </c>
      <c r="CU14" s="17">
        <f>CT14*VLOOKUP('Données projet'!$B$13,Paramètres!$A$1:$I$89,3,0)*VLOOKUP('Données projet'!$B$13,Paramètres!$A$1:$I$89,5,0)</f>
        <v>3.4596769606840483</v>
      </c>
      <c r="CV14" s="13">
        <f t="shared" si="41"/>
        <v>1.3798881222534625</v>
      </c>
      <c r="CW14" s="20">
        <f t="shared" si="13"/>
        <v>8.4289091861161634</v>
      </c>
      <c r="CX14" s="59">
        <f t="shared" si="14"/>
        <v>202.92470779523029</v>
      </c>
      <c r="CY14" s="59">
        <f ca="1">AVERAGE(OFFSET($CX$3,0,0,'Données projet'!$E$13+1,1))-AVERAGE(OFFSET($H$3,0,0,'Données projet'!$E$13+1,1))</f>
        <v>402.93606094395136</v>
      </c>
      <c r="CZ14" s="59">
        <f t="shared" si="42"/>
        <v>187.62762320251036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1.7094017094017093</v>
      </c>
      <c r="DO14" s="12">
        <f>IF('Données projet'!$A$166&gt;35,DO13+DN14-DW13,IF(A14&lt;'Données projet'!$A$166,$DL$205^A14,IF(A14='Données projet'!$A$166,'Données projet'!$B$166,DO13+DN14-DW13)))</f>
        <v>10.794916520339433</v>
      </c>
      <c r="DP14" s="17">
        <f>DO14*VLOOKUP('Données projet'!$B$14,Paramètres!$A$1:$I$89,3,0)*VLOOKUP('Données projet'!$B$14,Paramètres!$A$1:$I$89,5,0)</f>
        <v>8.4200348858647569</v>
      </c>
      <c r="DQ14" s="13">
        <f t="shared" si="43"/>
        <v>3.0280247376705862</v>
      </c>
      <c r="DR14" s="20">
        <f t="shared" si="16"/>
        <v>19.938703844324056</v>
      </c>
      <c r="DS14" s="59">
        <f t="shared" si="17"/>
        <v>214.4345024534382</v>
      </c>
      <c r="DT14" s="59">
        <f ca="1">AVERAGE(OFFSET($DS$3,0,0,'Données projet'!$E$14+1,1))-AVERAGE(OFFSET($H$3,0,0,'Données projet'!$E$14+1,1))</f>
        <v>217.53602321474159</v>
      </c>
      <c r="DU14" s="59">
        <f t="shared" si="44"/>
        <v>215.75909414893025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1.6</v>
      </c>
      <c r="EJ14" s="12">
        <f>IF('Données projet'!$A$192&gt;35,EJ13+EI14-ER13,IF(A14&lt;'Données projet'!$A$192,$EG$205^A14,IF(A14='Données projet'!$A$192,'Données projet'!$B$192,EJ13+EI14-ER13)))</f>
        <v>6.7271713220297125</v>
      </c>
      <c r="EK14" s="17">
        <f>EJ14*VLOOKUP('Données projet'!$B$15,Paramètres!$A$1:$I$89,3,0)*VLOOKUP('Données projet'!$B$15,Paramètres!$A$1:$I$89,5,0)</f>
        <v>5.771912994301494</v>
      </c>
      <c r="EL14" s="13">
        <f t="shared" si="45"/>
        <v>2.1689733648366443</v>
      </c>
      <c r="EM14" s="20">
        <f t="shared" si="19"/>
        <v>13.830377075498925</v>
      </c>
      <c r="EN14" s="59">
        <f t="shared" si="20"/>
        <v>208.32617568461305</v>
      </c>
      <c r="EO14" s="59">
        <f ca="1">AVERAGE(OFFSET($EN$3,0,0,'Données projet'!$E$15+1,1))-AVERAGE(OFFSET($H$3,0,0,'Données projet'!$E$15+1,1))</f>
        <v>481.23392184981651</v>
      </c>
      <c r="EP14" s="59">
        <f t="shared" si="46"/>
        <v>275.88160405468193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5.6</v>
      </c>
      <c r="FE14" s="12">
        <f>IF('Données projet'!$A$218&gt;35,FE13+FD14-FM13,IF(A14&lt;'Données projet'!$A$218,$FB$205^A14,IF(A14='Données projet'!$A$218,'Données projet'!$B$218,FE13+FD14-FM13)))</f>
        <v>13.6</v>
      </c>
      <c r="FF14" s="17">
        <f>FE14*VLOOKUP('Données projet'!$B$16,Paramètres!$A$1:$I$89,3,0)*VLOOKUP('Données projet'!$B$16,Paramètres!$A$1:$I$89,5,0)</f>
        <v>8.9107199999999995</v>
      </c>
      <c r="FG14" s="13">
        <f t="shared" si="47"/>
        <v>3.1834278577240251</v>
      </c>
      <c r="FH14" s="20">
        <f t="shared" si="22"/>
        <v>21.063974185536008</v>
      </c>
      <c r="FI14" s="59">
        <f t="shared" si="23"/>
        <v>215.55977279465014</v>
      </c>
      <c r="FJ14" s="59">
        <f ca="1">AVERAGE(OFFSET($FI$3,0,0,'Données projet'!$E$16+1,1))-AVERAGE(OFFSET($H$3,0,0,'Données projet'!$E$16+1,1))</f>
        <v>257.66104339896992</v>
      </c>
      <c r="FK14" s="59">
        <f t="shared" si="48"/>
        <v>254.79488636184996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2.9235042736666665</v>
      </c>
      <c r="FZ14" s="12">
        <f>IF('Données projet'!$A$244&gt;35,FZ13+FY14-GH13,IF(A14&lt;'Données projet'!$A$244,$FW$205^A14,IF(A14='Données projet'!$A$244,'Données projet'!$B$244,FZ13+FY14-GH13)))</f>
        <v>5.1575387010793801</v>
      </c>
      <c r="GA14" s="17">
        <f>FZ14*VLOOKUP('Données projet'!$B$17,Paramètres!$A$1:$I$89,3,0)*VLOOKUP('Données projet'!$B$17,Paramètres!$A$1:$I$89,5,0)</f>
        <v>4.9079138279471382</v>
      </c>
      <c r="GB14" s="13">
        <f t="shared" si="49"/>
        <v>1.8794405433084482</v>
      </c>
      <c r="GC14" s="20">
        <f t="shared" si="25"/>
        <v>11.821308863270147</v>
      </c>
      <c r="GD14" s="59">
        <f t="shared" si="26"/>
        <v>206.31710747238429</v>
      </c>
      <c r="GE14" s="59">
        <f ca="1">AVERAGE(OFFSET($GD$3,0,0,'Données projet'!$E$17+1,1))-AVERAGE(OFFSET($H$3,0,0,'Données projet'!$E$17+1,1))</f>
        <v>536.1664221413339</v>
      </c>
      <c r="GF14" s="59">
        <f t="shared" si="50"/>
        <v>241.15939898336669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0.6</v>
      </c>
      <c r="GU14" s="12">
        <f>IF('Données projet'!$A$270&gt;35,GU13+GT14-HC13,IF(A14&lt;'Données projet'!$A$270,$GR$205^A14,IF(A14='Données projet'!$A$270,'Données projet'!$B$270,GU13+GT14-HC13)))</f>
        <v>5.0093092101266317</v>
      </c>
      <c r="GV14" s="17">
        <f>GU14*VLOOKUP('Données projet'!$B$18,Paramètres!$A$1:$I$89,3,0)*VLOOKUP('Données projet'!$B$18,Paramètres!$A$1:$I$89,5,0)</f>
        <v>4.3761325259666259</v>
      </c>
      <c r="GW14" s="13">
        <f t="shared" si="51"/>
        <v>1.69832029818762</v>
      </c>
      <c r="GX14" s="20">
        <f t="shared" si="28"/>
        <v>10.579672002068646</v>
      </c>
      <c r="GY14" s="59">
        <f t="shared" si="29"/>
        <v>205.07547061118277</v>
      </c>
      <c r="GZ14" s="59">
        <f ca="1">AVERAGE(OFFSET($GY$3,0,0,'Données projet'!$E$18+1,1))-AVERAGE(OFFSET($H$3,0,0,'Données projet'!$E$18+1,1))</f>
        <v>285.8437404763045</v>
      </c>
      <c r="HA14" s="59">
        <f t="shared" si="52"/>
        <v>276.01618888357268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2.9235042736666665</v>
      </c>
      <c r="N15" s="13">
        <f>IF('Données projet'!$A$36&gt;35,N14+M15-V14,IF(A15&lt;'Données projet'!$A$36,$K$205^A15,IF(A15='Données projet'!$A$36,'Données projet'!$B$36,N14+M15-V14)))</f>
        <v>5.987010159394214</v>
      </c>
      <c r="O15" s="13">
        <f>N15*VLOOKUP('Données projet'!$B$9,Paramètres!$A$1:$I$89,3,0)*VLOOKUP('Données projet'!$B$9,Paramètres!$A$1:$I$89,5,0)</f>
        <v>5.4170467922198853</v>
      </c>
      <c r="P15" s="13">
        <f t="shared" si="33"/>
        <v>2.0507120661314171</v>
      </c>
      <c r="Q15" s="20">
        <f t="shared" si="2"/>
        <v>13.006346678295186</v>
      </c>
      <c r="R15" s="59">
        <f t="shared" si="0"/>
        <v>210.03612413102806</v>
      </c>
      <c r="S15" s="59">
        <f ca="1">AVERAGE(OFFSET($R$3,0,0,'Données projet'!$E$9+1,1))-AVERAGE(OFFSET($H$3,0,0,'Données projet'!$E$9+1,1))</f>
        <v>514.0255035951318</v>
      </c>
      <c r="T15" s="59">
        <f t="shared" si="34"/>
        <v>232.26614608014839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</v>
      </c>
      <c r="AI15" s="13">
        <f>IF('Données projet'!$A$62&gt;35,AI14+AH15-AQ14,IF(A15&lt;'Données projet'!$A$62,$AF$205^A15,IF(A15='Données projet'!$A$62,'Données projet'!$B$62,AI14+AH15-AQ14)))</f>
        <v>29.6</v>
      </c>
      <c r="AJ15" s="13">
        <f>AI15*VLOOKUP('Données projet'!$B$10,Paramètres!$A$1:$I$89,3,0)*VLOOKUP('Données projet'!$B$10,Paramètres!$A$1:$I$89,5,0)</f>
        <v>25.858560000000008</v>
      </c>
      <c r="AK15" s="13">
        <f t="shared" si="35"/>
        <v>8.1607346448714608</v>
      </c>
      <c r="AL15" s="20">
        <f t="shared" si="4"/>
        <v>59.250271506484466</v>
      </c>
      <c r="AM15" s="59">
        <f t="shared" si="5"/>
        <v>256.28004895921731</v>
      </c>
      <c r="AN15" s="59">
        <f ca="1">AVERAGE(OFFSET($AM$3,0,0,'Données projet'!$E$10+1,1))-AVERAGE(OFFSET($H$3,0,0,'Données projet'!$E$10+1,1))</f>
        <v>330.58463337575432</v>
      </c>
      <c r="AO15" s="59">
        <f t="shared" si="36"/>
        <v>285.43250599232192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2.9235042736666665</v>
      </c>
      <c r="BD15" s="12">
        <f>IF('Données projet'!$A$88&gt;35,BD14+BC15-BL14,IF(A15&lt;'Données projet'!$A$88,$BA$205^A15,IF(A15='Données projet'!$A$88,'Données projet'!$B$88,BD14+BC15-BL14)))</f>
        <v>5.987010159394214</v>
      </c>
      <c r="BE15" s="13">
        <f>BD15*VLOOKUP('Données projet'!$B$11,Paramètres!$A$1:$I$89,3,0)*VLOOKUP('Données projet'!$B$11,Paramètres!$A$1:$I$89,5,0)</f>
        <v>6.0708283016257338</v>
      </c>
      <c r="BF15" s="13">
        <f t="shared" si="37"/>
        <v>2.2679316069201567</v>
      </c>
      <c r="BG15" s="20">
        <f t="shared" si="7"/>
        <v>14.523340174050759</v>
      </c>
      <c r="BH15" s="59">
        <f t="shared" si="8"/>
        <v>211.55311762678363</v>
      </c>
      <c r="BI15" s="59">
        <f ca="1">AVERAGE(OFFSET($BH$3,0,0,'Données projet'!$E$11+1,1))-AVERAGE(OFFSET($H$3,0,0,'Données projet'!$E$11+1,1))</f>
        <v>565.65323074569903</v>
      </c>
      <c r="BJ15" s="59">
        <f t="shared" si="38"/>
        <v>253.00166490531203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230.35082358874237</v>
      </c>
      <c r="CD15" s="59">
        <f ca="1">AVERAGE(OFFSET($CC$3,0,0,'Données projet'!$E$12+1,1))-AVERAGE(OFFSET($H$3,0,0,'Données projet'!$E$12+1,1))</f>
        <v>323.01113210765487</v>
      </c>
      <c r="CE15" s="59">
        <f t="shared" si="40"/>
        <v>311.68541696405975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2.9235042736666665</v>
      </c>
      <c r="CT15" s="12">
        <f>IF('Données projet'!$A$140&gt;35,CT14+CS15-DB14,IF(A15&lt;'Données projet'!$A$140,$CQ$205^A15,IF(A15='Données projet'!$A$140,'Données projet'!$B$140,CT14+CS15-DB14)))</f>
        <v>5.987010159394214</v>
      </c>
      <c r="CU15" s="17">
        <f>CT15*VLOOKUP('Données projet'!$B$13,Paramètres!$A$1:$I$89,3,0)*VLOOKUP('Données projet'!$B$13,Paramètres!$A$1:$I$89,5,0)</f>
        <v>4.0160864149216389</v>
      </c>
      <c r="CV15" s="13">
        <f t="shared" si="41"/>
        <v>1.5742454219179562</v>
      </c>
      <c r="CW15" s="20">
        <f t="shared" si="13"/>
        <v>9.7364946158289616</v>
      </c>
      <c r="CX15" s="59">
        <f t="shared" si="14"/>
        <v>206.76627206856185</v>
      </c>
      <c r="CY15" s="59">
        <f ca="1">AVERAGE(OFFSET($CX$3,0,0,'Données projet'!$E$13+1,1))-AVERAGE(OFFSET($H$3,0,0,'Données projet'!$E$13+1,1))</f>
        <v>402.93606094395136</v>
      </c>
      <c r="CZ15" s="59">
        <f t="shared" si="42"/>
        <v>187.62762320251036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1.7094017094017093</v>
      </c>
      <c r="DO15" s="12">
        <f>IF('Données projet'!$A$166&gt;35,DO14+DN15-DW14,IF(A15&lt;'Données projet'!$A$166,$DL$205^A15,IF(A15='Données projet'!$A$166,'Données projet'!$B$166,DO14+DN15-DW14)))</f>
        <v>13.401342738226315</v>
      </c>
      <c r="DP15" s="17">
        <f>DO15*VLOOKUP('Données projet'!$B$14,Paramètres!$A$1:$I$89,3,0)*VLOOKUP('Données projet'!$B$14,Paramètres!$A$1:$I$89,5,0)</f>
        <v>10.453047335816526</v>
      </c>
      <c r="DQ15" s="13">
        <f t="shared" si="43"/>
        <v>3.6656846961236176</v>
      </c>
      <c r="DR15" s="20">
        <f t="shared" si="16"/>
        <v>24.590124955629083</v>
      </c>
      <c r="DS15" s="59">
        <f t="shared" si="17"/>
        <v>221.61990240836195</v>
      </c>
      <c r="DT15" s="59">
        <f ca="1">AVERAGE(OFFSET($DS$3,0,0,'Données projet'!$E$14+1,1))-AVERAGE(OFFSET($H$3,0,0,'Données projet'!$E$14+1,1))</f>
        <v>217.53602321474159</v>
      </c>
      <c r="DU15" s="59">
        <f t="shared" si="44"/>
        <v>215.75909414893025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1.6</v>
      </c>
      <c r="EJ15" s="12">
        <f>IF('Données projet'!$A$192&gt;35,EJ14+EI15-ER14,IF(A15&lt;'Données projet'!$A$192,$EG$205^A15,IF(A15='Données projet'!$A$192,'Données projet'!$B$192,EJ14+EI15-ER14)))</f>
        <v>7.9999999999999947</v>
      </c>
      <c r="EK15" s="17">
        <f>EJ15*VLOOKUP('Données projet'!$B$15,Paramètres!$A$1:$I$89,3,0)*VLOOKUP('Données projet'!$B$15,Paramètres!$A$1:$I$89,5,0)</f>
        <v>6.8639999999999963</v>
      </c>
      <c r="EL15" s="13">
        <f t="shared" si="45"/>
        <v>2.5278525909113112</v>
      </c>
      <c r="EM15" s="20">
        <f t="shared" si="19"/>
        <v>16.357476595837191</v>
      </c>
      <c r="EN15" s="59">
        <f t="shared" si="20"/>
        <v>213.38725404857007</v>
      </c>
      <c r="EO15" s="59">
        <f ca="1">AVERAGE(OFFSET($EN$3,0,0,'Données projet'!$E$15+1,1))-AVERAGE(OFFSET($H$3,0,0,'Données projet'!$E$15+1,1))</f>
        <v>481.23392184981651</v>
      </c>
      <c r="EP15" s="59">
        <f t="shared" si="46"/>
        <v>275.88160405468193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5.6</v>
      </c>
      <c r="FE15" s="12">
        <f>IF('Données projet'!$A$218&gt;35,FE14+FD15-FM14,IF(A15&lt;'Données projet'!$A$218,$FB$205^A15,IF(A15='Données projet'!$A$218,'Données projet'!$B$218,FE14+FD15-FM14)))</f>
        <v>19.2</v>
      </c>
      <c r="FF15" s="17">
        <f>FE15*VLOOKUP('Données projet'!$B$16,Paramètres!$A$1:$I$89,3,0)*VLOOKUP('Données projet'!$B$16,Paramètres!$A$1:$I$89,5,0)</f>
        <v>12.579840000000001</v>
      </c>
      <c r="FG15" s="13">
        <f t="shared" si="47"/>
        <v>4.3174269552455735</v>
      </c>
      <c r="FH15" s="20">
        <f t="shared" si="22"/>
        <v>29.429406613719376</v>
      </c>
      <c r="FI15" s="59">
        <f t="shared" si="23"/>
        <v>226.45918406645225</v>
      </c>
      <c r="FJ15" s="59">
        <f ca="1">AVERAGE(OFFSET($FI$3,0,0,'Données projet'!$E$16+1,1))-AVERAGE(OFFSET($H$3,0,0,'Données projet'!$E$16+1,1))</f>
        <v>257.66104339896992</v>
      </c>
      <c r="FK15" s="59">
        <f t="shared" si="48"/>
        <v>254.79488636184996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2.9235042736666665</v>
      </c>
      <c r="FZ15" s="12">
        <f>IF('Données projet'!$A$244&gt;35,FZ14+FY15-GH14,IF(A15&lt;'Données projet'!$A$244,$FW$205^A15,IF(A15='Données projet'!$A$244,'Données projet'!$B$244,FZ14+FY15-GH14)))</f>
        <v>5.987010159394214</v>
      </c>
      <c r="GA15" s="17">
        <f>FZ15*VLOOKUP('Données projet'!$B$17,Paramètres!$A$1:$I$89,3,0)*VLOOKUP('Données projet'!$B$17,Paramètres!$A$1:$I$89,5,0)</f>
        <v>5.697238867679534</v>
      </c>
      <c r="GB15" s="13">
        <f t="shared" si="49"/>
        <v>2.1441598223474365</v>
      </c>
      <c r="GC15" s="20">
        <f t="shared" si="25"/>
        <v>13.657102718463641</v>
      </c>
      <c r="GD15" s="59">
        <f t="shared" si="26"/>
        <v>210.68688017119652</v>
      </c>
      <c r="GE15" s="59">
        <f ca="1">AVERAGE(OFFSET($GD$3,0,0,'Données projet'!$E$17+1,1))-AVERAGE(OFFSET($H$3,0,0,'Données projet'!$E$17+1,1))</f>
        <v>536.1664221413339</v>
      </c>
      <c r="GF15" s="59">
        <f t="shared" si="50"/>
        <v>241.15939898336669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0.6</v>
      </c>
      <c r="GU15" s="12">
        <f>IF('Données projet'!$A$270&gt;35,GU14+GT15-HC14,IF(A15&lt;'Données projet'!$A$270,$GR$205^A15,IF(A15='Données projet'!$A$270,'Données projet'!$B$270,GU14+GT15-HC14)))</f>
        <v>5.799546134795289</v>
      </c>
      <c r="GV15" s="17">
        <f>GU15*VLOOKUP('Données projet'!$B$18,Paramètres!$A$1:$I$89,3,0)*VLOOKUP('Données projet'!$B$18,Paramètres!$A$1:$I$89,5,0)</f>
        <v>5.0664835033571656</v>
      </c>
      <c r="GW15" s="13">
        <f t="shared" si="51"/>
        <v>1.9329955120863267</v>
      </c>
      <c r="GX15" s="20">
        <f t="shared" si="28"/>
        <v>12.190759285230749</v>
      </c>
      <c r="GY15" s="59">
        <f t="shared" si="29"/>
        <v>209.22053673796361</v>
      </c>
      <c r="GZ15" s="59">
        <f ca="1">AVERAGE(OFFSET($GY$3,0,0,'Données projet'!$E$18+1,1))-AVERAGE(OFFSET($H$3,0,0,'Données projet'!$E$18+1,1))</f>
        <v>285.8437404763045</v>
      </c>
      <c r="HA15" s="59">
        <f t="shared" si="52"/>
        <v>276.01618888357268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2.9235042736666665</v>
      </c>
      <c r="N16" s="13">
        <f>IF('Données projet'!$A$36&gt;35,N15+M16-V15,IF(A16&lt;'Données projet'!$A$36,$K$205^A16,IF(A16='Données projet'!$A$36,'Données projet'!$B$36,N15+M16-V15)))</f>
        <v>6.9498830209820754</v>
      </c>
      <c r="O16" s="13">
        <f>N16*VLOOKUP('Données projet'!$B$9,Paramètres!$A$1:$I$89,3,0)*VLOOKUP('Données projet'!$B$9,Paramètres!$A$1:$I$89,5,0)</f>
        <v>6.2882541573845812</v>
      </c>
      <c r="P16" s="13">
        <f t="shared" si="33"/>
        <v>2.3395549463149212</v>
      </c>
      <c r="Q16" s="20">
        <f t="shared" si="2"/>
        <v>15.026767522276629</v>
      </c>
      <c r="R16" s="59">
        <f t="shared" si="0"/>
        <v>214.56776777389544</v>
      </c>
      <c r="S16" s="59">
        <f ca="1">AVERAGE(OFFSET($R$3,0,0,'Données projet'!$E$9+1,1))-AVERAGE(OFFSET($H$3,0,0,'Données projet'!$E$9+1,1))</f>
        <v>514.0255035951318</v>
      </c>
      <c r="T16" s="59">
        <f t="shared" si="34"/>
        <v>232.26614608014839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</v>
      </c>
      <c r="AI16" s="13">
        <f>IF('Données projet'!$A$62&gt;35,AI15+AH16-AQ15,IF(A16&lt;'Données projet'!$A$62,$AF$205^A16,IF(A16='Données projet'!$A$62,'Données projet'!$B$62,AI15+AH16-AQ15)))</f>
        <v>35.4</v>
      </c>
      <c r="AJ16" s="13">
        <f>AI16*VLOOKUP('Données projet'!$B$10,Paramètres!$A$1:$I$89,3,0)*VLOOKUP('Données projet'!$B$10,Paramètres!$A$1:$I$89,5,0)</f>
        <v>30.925440000000002</v>
      </c>
      <c r="AK16" s="13">
        <f t="shared" si="35"/>
        <v>9.5586196975402125</v>
      </c>
      <c r="AL16" s="20">
        <f t="shared" si="4"/>
        <v>70.509737306549212</v>
      </c>
      <c r="AM16" s="59">
        <f t="shared" si="5"/>
        <v>270.05073755816801</v>
      </c>
      <c r="AN16" s="59">
        <f ca="1">AVERAGE(OFFSET($AM$3,0,0,'Données projet'!$E$10+1,1))-AVERAGE(OFFSET($H$3,0,0,'Données projet'!$E$10+1,1))</f>
        <v>330.58463337575432</v>
      </c>
      <c r="AO16" s="59">
        <f t="shared" si="36"/>
        <v>285.43250599232192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2.9235042736666665</v>
      </c>
      <c r="BD16" s="12">
        <f>IF('Données projet'!$A$88&gt;35,BD15+BC16-BL15,IF(A16&lt;'Données projet'!$A$88,$BA$205^A16,IF(A16='Données projet'!$A$88,'Données projet'!$B$88,BD15+BC16-BL15)))</f>
        <v>6.9498830209820754</v>
      </c>
      <c r="BE16" s="13">
        <f>BD16*VLOOKUP('Données projet'!$B$11,Paramètres!$A$1:$I$89,3,0)*VLOOKUP('Données projet'!$B$11,Paramètres!$A$1:$I$89,5,0)</f>
        <v>7.0471813832758254</v>
      </c>
      <c r="BF16" s="13">
        <f t="shared" si="37"/>
        <v>2.5873698684981425</v>
      </c>
      <c r="BG16" s="20">
        <f t="shared" si="7"/>
        <v>16.780176763506326</v>
      </c>
      <c r="BH16" s="59">
        <f t="shared" si="8"/>
        <v>216.32117701512513</v>
      </c>
      <c r="BI16" s="59">
        <f ca="1">AVERAGE(OFFSET($BH$3,0,0,'Données projet'!$E$11+1,1))-AVERAGE(OFFSET($H$3,0,0,'Données projet'!$E$11+1,1))</f>
        <v>565.65323074569903</v>
      </c>
      <c r="BJ16" s="59">
        <f t="shared" si="38"/>
        <v>253.00166490531203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241.63521833387338</v>
      </c>
      <c r="CD16" s="59">
        <f ca="1">AVERAGE(OFFSET($CC$3,0,0,'Données projet'!$E$12+1,1))-AVERAGE(OFFSET($H$3,0,0,'Données projet'!$E$12+1,1))</f>
        <v>323.01113210765487</v>
      </c>
      <c r="CE16" s="59">
        <f t="shared" si="40"/>
        <v>311.68541696405975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2.9235042736666665</v>
      </c>
      <c r="CT16" s="12">
        <f>IF('Données projet'!$A$140&gt;35,CT15+CS16-DB15,IF(A16&lt;'Données projet'!$A$140,$CQ$205^A16,IF(A16='Données projet'!$A$140,'Données projet'!$B$140,CT15+CS16-DB15)))</f>
        <v>6.9498830209820754</v>
      </c>
      <c r="CU16" s="17">
        <f>CT16*VLOOKUP('Données projet'!$B$13,Paramètres!$A$1:$I$89,3,0)*VLOOKUP('Données projet'!$B$13,Paramètres!$A$1:$I$89,5,0)</f>
        <v>4.661981530474776</v>
      </c>
      <c r="CV16" s="13">
        <f t="shared" si="41"/>
        <v>1.7959779553595081</v>
      </c>
      <c r="CW16" s="20">
        <f t="shared" si="13"/>
        <v>11.247612771161378</v>
      </c>
      <c r="CX16" s="59">
        <f t="shared" si="14"/>
        <v>210.7886130227802</v>
      </c>
      <c r="CY16" s="59">
        <f ca="1">AVERAGE(OFFSET($CX$3,0,0,'Données projet'!$E$13+1,1))-AVERAGE(OFFSET($H$3,0,0,'Données projet'!$E$13+1,1))</f>
        <v>402.93606094395136</v>
      </c>
      <c r="CZ16" s="59">
        <f t="shared" si="42"/>
        <v>187.62762320251036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1.7094017094017093</v>
      </c>
      <c r="DO16" s="12">
        <f>IF('Données projet'!$A$166&gt;35,DO15+DN16-DW15,IF(A16&lt;'Données projet'!$A$166,$DL$205^A16,IF(A16='Données projet'!$A$166,'Données projet'!$B$166,DO15+DN16-DW15)))</f>
        <v>16.637089026952847</v>
      </c>
      <c r="DP16" s="17">
        <f>DO16*VLOOKUP('Données projet'!$B$14,Paramètres!$A$1:$I$89,3,0)*VLOOKUP('Données projet'!$B$14,Paramètres!$A$1:$I$89,5,0)</f>
        <v>12.976929441023222</v>
      </c>
      <c r="DQ16" s="13">
        <f t="shared" si="43"/>
        <v>4.4376269864069782</v>
      </c>
      <c r="DR16" s="20">
        <f t="shared" si="16"/>
        <v>30.33035244444093</v>
      </c>
      <c r="DS16" s="59">
        <f t="shared" si="17"/>
        <v>229.87135269605974</v>
      </c>
      <c r="DT16" s="59">
        <f ca="1">AVERAGE(OFFSET($DS$3,0,0,'Données projet'!$E$14+1,1))-AVERAGE(OFFSET($H$3,0,0,'Données projet'!$E$14+1,1))</f>
        <v>217.53602321474159</v>
      </c>
      <c r="DU16" s="59">
        <f t="shared" si="44"/>
        <v>215.75909414893025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1.6</v>
      </c>
      <c r="EJ16" s="12">
        <f>IF('Données projet'!$A$192&gt;35,EJ15+EI16-ER15,IF(A16&lt;'Données projet'!$A$192,$EG$205^A16,IF(A16='Données projet'!$A$192,'Données projet'!$B$192,EJ15+EI16-ER15)))</f>
        <v>9.5136569200217629</v>
      </c>
      <c r="EK16" s="17">
        <f>EJ16*VLOOKUP('Données projet'!$B$15,Paramètres!$A$1:$I$89,3,0)*VLOOKUP('Données projet'!$B$15,Paramètres!$A$1:$I$89,5,0)</f>
        <v>8.1627176373786732</v>
      </c>
      <c r="EL16" s="13">
        <f t="shared" si="45"/>
        <v>2.946112121509751</v>
      </c>
      <c r="EM16" s="20">
        <f t="shared" si="19"/>
        <v>19.347878496730672</v>
      </c>
      <c r="EN16" s="59">
        <f t="shared" si="20"/>
        <v>218.8888787483495</v>
      </c>
      <c r="EO16" s="59">
        <f ca="1">AVERAGE(OFFSET($EN$3,0,0,'Données projet'!$E$15+1,1))-AVERAGE(OFFSET($H$3,0,0,'Données projet'!$E$15+1,1))</f>
        <v>481.23392184981651</v>
      </c>
      <c r="EP16" s="59">
        <f t="shared" si="46"/>
        <v>275.88160405468193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5.6</v>
      </c>
      <c r="FE16" s="12">
        <f>IF('Données projet'!$A$218&gt;35,FE15+FD16-FM15,IF(A16&lt;'Données projet'!$A$218,$FB$205^A16,IF(A16='Données projet'!$A$218,'Données projet'!$B$218,FE15+FD16-FM15)))</f>
        <v>24.799999999999997</v>
      </c>
      <c r="FF16" s="17">
        <f>FE16*VLOOKUP('Données projet'!$B$16,Paramètres!$A$1:$I$89,3,0)*VLOOKUP('Données projet'!$B$16,Paramètres!$A$1:$I$89,5,0)</f>
        <v>16.248959999999997</v>
      </c>
      <c r="FG16" s="13">
        <f t="shared" si="47"/>
        <v>5.4129939058841172</v>
      </c>
      <c r="FH16" s="20">
        <f t="shared" si="22"/>
        <v>37.727903052748168</v>
      </c>
      <c r="FI16" s="59">
        <f t="shared" si="23"/>
        <v>237.26890330436697</v>
      </c>
      <c r="FJ16" s="59">
        <f ca="1">AVERAGE(OFFSET($FI$3,0,0,'Données projet'!$E$16+1,1))-AVERAGE(OFFSET($H$3,0,0,'Données projet'!$E$16+1,1))</f>
        <v>257.66104339896992</v>
      </c>
      <c r="FK16" s="59">
        <f t="shared" si="48"/>
        <v>254.79488636184996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2.9235042736666665</v>
      </c>
      <c r="FZ16" s="12">
        <f>IF('Données projet'!$A$244&gt;35,FZ15+FY16-GH15,IF(A16&lt;'Données projet'!$A$244,$FW$205^A16,IF(A16='Données projet'!$A$244,'Données projet'!$B$244,FZ15+FY16-GH15)))</f>
        <v>6.9498830209820754</v>
      </c>
      <c r="GA16" s="17">
        <f>FZ16*VLOOKUP('Données projet'!$B$17,Paramètres!$A$1:$I$89,3,0)*VLOOKUP('Données projet'!$B$17,Paramètres!$A$1:$I$89,5,0)</f>
        <v>6.6135086827665424</v>
      </c>
      <c r="GB16" s="13">
        <f t="shared" si="49"/>
        <v>2.4461648228977642</v>
      </c>
      <c r="GC16" s="20">
        <f t="shared" si="25"/>
        <v>15.778931355698667</v>
      </c>
      <c r="GD16" s="59">
        <f t="shared" si="26"/>
        <v>215.31993160731747</v>
      </c>
      <c r="GE16" s="59">
        <f ca="1">AVERAGE(OFFSET($GD$3,0,0,'Données projet'!$E$17+1,1))-AVERAGE(OFFSET($H$3,0,0,'Données projet'!$E$17+1,1))</f>
        <v>536.1664221413339</v>
      </c>
      <c r="GF16" s="59">
        <f t="shared" si="50"/>
        <v>241.15939898336669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0.6</v>
      </c>
      <c r="GU16" s="12">
        <f>IF('Données projet'!$A$270&gt;35,GU15+GT16-HC15,IF(A16&lt;'Données projet'!$A$270,$GR$205^A16,IF(A16='Données projet'!$A$270,'Données projet'!$B$270,GU15+GT16-HC15)))</f>
        <v>6.7144458364886441</v>
      </c>
      <c r="GV16" s="17">
        <f>GU16*VLOOKUP('Données projet'!$B$18,Paramètres!$A$1:$I$89,3,0)*VLOOKUP('Données projet'!$B$18,Paramètres!$A$1:$I$89,5,0)</f>
        <v>5.86573988275648</v>
      </c>
      <c r="GW16" s="13">
        <f t="shared" si="51"/>
        <v>2.2000983287624218</v>
      </c>
      <c r="GX16" s="20">
        <f t="shared" si="28"/>
        <v>14.048001551728753</v>
      </c>
      <c r="GY16" s="59">
        <f t="shared" si="29"/>
        <v>213.58900180334757</v>
      </c>
      <c r="GZ16" s="59">
        <f ca="1">AVERAGE(OFFSET($GY$3,0,0,'Données projet'!$E$18+1,1))-AVERAGE(OFFSET($H$3,0,0,'Données projet'!$E$18+1,1))</f>
        <v>285.8437404763045</v>
      </c>
      <c r="HA16" s="59">
        <f t="shared" si="52"/>
        <v>276.01618888357268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2.9235042736666665</v>
      </c>
      <c r="N17" s="13">
        <f>IF('Données projet'!$A$36&gt;35,N16+M17-V16,IF(A17&lt;'Données projet'!$A$36,$K$205^A17,IF(A17='Données projet'!$A$36,'Données projet'!$B$36,N16+M17-V16)))</f>
        <v>8.0676118328521742</v>
      </c>
      <c r="O17" s="13">
        <f>N17*VLOOKUP('Données projet'!$B$9,Paramètres!$A$1:$I$89,3,0)*VLOOKUP('Données projet'!$B$9,Paramètres!$A$1:$I$89,5,0)</f>
        <v>7.2995751863646472</v>
      </c>
      <c r="P17" s="13">
        <f t="shared" si="33"/>
        <v>2.6690813582387389</v>
      </c>
      <c r="Q17" s="20">
        <f t="shared" si="2"/>
        <v>17.362076815184228</v>
      </c>
      <c r="R17" s="59">
        <f t="shared" si="0"/>
        <v>219.39193858745742</v>
      </c>
      <c r="S17" s="59">
        <f ca="1">AVERAGE(OFFSET($R$3,0,0,'Données projet'!$E$9+1,1))-AVERAGE(OFFSET($H$3,0,0,'Données projet'!$E$9+1,1))</f>
        <v>514.0255035951318</v>
      </c>
      <c r="T17" s="59">
        <f t="shared" si="34"/>
        <v>232.26614608014839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</v>
      </c>
      <c r="AI17" s="13">
        <f>IF('Données projet'!$A$62&gt;35,AI16+AH17-AQ16,IF(A17&lt;'Données projet'!$A$62,$AF$205^A17,IF(A17='Données projet'!$A$62,'Données projet'!$B$62,AI16+AH17-AQ16)))</f>
        <v>41.199999999999996</v>
      </c>
      <c r="AJ17" s="13">
        <f>AI17*VLOOKUP('Données projet'!$B$10,Paramètres!$A$1:$I$89,3,0)*VLOOKUP('Données projet'!$B$10,Paramètres!$A$1:$I$89,5,0)</f>
        <v>35.992319999999999</v>
      </c>
      <c r="AK17" s="13">
        <f t="shared" si="35"/>
        <v>10.929972788578748</v>
      </c>
      <c r="AL17" s="20">
        <f t="shared" si="4"/>
        <v>81.722993273441304</v>
      </c>
      <c r="AM17" s="59">
        <f t="shared" si="5"/>
        <v>283.75285504571451</v>
      </c>
      <c r="AN17" s="59">
        <f ca="1">AVERAGE(OFFSET($AM$3,0,0,'Données projet'!$E$10+1,1))-AVERAGE(OFFSET($H$3,0,0,'Données projet'!$E$10+1,1))</f>
        <v>330.58463337575432</v>
      </c>
      <c r="AO17" s="59">
        <f t="shared" si="36"/>
        <v>285.43250599232192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2.9235042736666665</v>
      </c>
      <c r="BD17" s="12">
        <f>IF('Données projet'!$A$88&gt;35,BD16+BC17-BL16,IF(A17&lt;'Données projet'!$A$88,$BA$205^A17,IF(A17='Données projet'!$A$88,'Données projet'!$B$88,BD16+BC17-BL16)))</f>
        <v>8.0676118328521742</v>
      </c>
      <c r="BE17" s="13">
        <f>BD17*VLOOKUP('Données projet'!$B$11,Paramètres!$A$1:$I$89,3,0)*VLOOKUP('Données projet'!$B$11,Paramètres!$A$1:$I$89,5,0)</f>
        <v>8.1805583985121046</v>
      </c>
      <c r="BF17" s="13">
        <f t="shared" si="37"/>
        <v>2.9518010225639837</v>
      </c>
      <c r="BG17" s="20">
        <f t="shared" si="7"/>
        <v>19.388859325040851</v>
      </c>
      <c r="BH17" s="59">
        <f t="shared" si="8"/>
        <v>221.41872109731403</v>
      </c>
      <c r="BI17" s="59">
        <f ca="1">AVERAGE(OFFSET($BH$3,0,0,'Données projet'!$E$11+1,1))-AVERAGE(OFFSET($H$3,0,0,'Données projet'!$E$11+1,1))</f>
        <v>565.65323074569903</v>
      </c>
      <c r="BJ17" s="59">
        <f t="shared" si="38"/>
        <v>253.00166490531203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255.21493491839536</v>
      </c>
      <c r="CD17" s="59">
        <f ca="1">AVERAGE(OFFSET($CC$3,0,0,'Données projet'!$E$12+1,1))-AVERAGE(OFFSET($H$3,0,0,'Données projet'!$E$12+1,1))</f>
        <v>323.01113210765487</v>
      </c>
      <c r="CE17" s="59">
        <f t="shared" si="40"/>
        <v>311.68541696405975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2.9235042736666665</v>
      </c>
      <c r="CT17" s="12">
        <f>IF('Données projet'!$A$140&gt;35,CT16+CS17-DB16,IF(A17&lt;'Données projet'!$A$140,$CQ$205^A17,IF(A17='Données projet'!$A$140,'Données projet'!$B$140,CT16+CS17-DB16)))</f>
        <v>8.0676118328521742</v>
      </c>
      <c r="CU17" s="17">
        <f>CT17*VLOOKUP('Données projet'!$B$13,Paramètres!$A$1:$I$89,3,0)*VLOOKUP('Données projet'!$B$13,Paramètres!$A$1:$I$89,5,0)</f>
        <v>5.4117540174772385</v>
      </c>
      <c r="CV17" s="13">
        <f t="shared" si="41"/>
        <v>2.0489415253992225</v>
      </c>
      <c r="CW17" s="20">
        <f t="shared" si="13"/>
        <v>12.994044737176502</v>
      </c>
      <c r="CX17" s="59">
        <f t="shared" si="14"/>
        <v>215.02390650944969</v>
      </c>
      <c r="CY17" s="59">
        <f ca="1">AVERAGE(OFFSET($CX$3,0,0,'Données projet'!$E$13+1,1))-AVERAGE(OFFSET($H$3,0,0,'Données projet'!$E$13+1,1))</f>
        <v>402.93606094395136</v>
      </c>
      <c r="CZ17" s="59">
        <f t="shared" si="42"/>
        <v>187.62762320251036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1.7094017094017093</v>
      </c>
      <c r="DO17" s="12">
        <f>IF('Données projet'!$A$166&gt;35,DO16+DN17-DW16,IF(A17&lt;'Données projet'!$A$166,$DL$205^A17,IF(A17='Données projet'!$A$166,'Données projet'!$B$166,DO16+DN17-DW16)))</f>
        <v>20.65410434591935</v>
      </c>
      <c r="DP17" s="17">
        <f>DO17*VLOOKUP('Données projet'!$B$14,Paramètres!$A$1:$I$89,3,0)*VLOOKUP('Données projet'!$B$14,Paramètres!$A$1:$I$89,5,0)</f>
        <v>16.110201389817092</v>
      </c>
      <c r="DQ17" s="13">
        <f t="shared" si="43"/>
        <v>5.3721296027756829</v>
      </c>
      <c r="DR17" s="20">
        <f t="shared" si="16"/>
        <v>37.415059812099081</v>
      </c>
      <c r="DS17" s="59">
        <f t="shared" si="17"/>
        <v>239.44492158437228</v>
      </c>
      <c r="DT17" s="59">
        <f ca="1">AVERAGE(OFFSET($DS$3,0,0,'Données projet'!$E$14+1,1))-AVERAGE(OFFSET($H$3,0,0,'Données projet'!$E$14+1,1))</f>
        <v>217.53602321474159</v>
      </c>
      <c r="DU17" s="59">
        <f t="shared" si="44"/>
        <v>215.75909414893025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1.6</v>
      </c>
      <c r="EJ17" s="12">
        <f>IF('Données projet'!$A$192&gt;35,EJ16+EI17-ER16,IF(A17&lt;'Données projet'!$A$192,$EG$205^A17,IF(A17='Données projet'!$A$192,'Données projet'!$B$192,EJ16+EI17-ER16)))</f>
        <v>11.313708498984752</v>
      </c>
      <c r="EK17" s="17">
        <f>EJ17*VLOOKUP('Données projet'!$B$15,Paramètres!$A$1:$I$89,3,0)*VLOOKUP('Données projet'!$B$15,Paramètres!$A$1:$I$89,5,0)</f>
        <v>9.7071618921289176</v>
      </c>
      <c r="EL17" s="13">
        <f t="shared" si="45"/>
        <v>3.433577046269785</v>
      </c>
      <c r="EM17" s="20">
        <f t="shared" si="19"/>
        <v>22.886786984377736</v>
      </c>
      <c r="EN17" s="59">
        <f t="shared" si="20"/>
        <v>224.91664875665094</v>
      </c>
      <c r="EO17" s="59">
        <f ca="1">AVERAGE(OFFSET($EN$3,0,0,'Données projet'!$E$15+1,1))-AVERAGE(OFFSET($H$3,0,0,'Données projet'!$E$15+1,1))</f>
        <v>481.23392184981651</v>
      </c>
      <c r="EP17" s="59">
        <f t="shared" si="46"/>
        <v>275.88160405468193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5.6</v>
      </c>
      <c r="FE17" s="12">
        <f>IF('Données projet'!$A$218&gt;35,FE16+FD17-FM16,IF(A17&lt;'Données projet'!$A$218,$FB$205^A17,IF(A17='Données projet'!$A$218,'Données projet'!$B$218,FE16+FD17-FM16)))</f>
        <v>30.4</v>
      </c>
      <c r="FF17" s="17">
        <f>FE17*VLOOKUP('Données projet'!$B$16,Paramètres!$A$1:$I$89,3,0)*VLOOKUP('Données projet'!$B$16,Paramètres!$A$1:$I$89,5,0)</f>
        <v>19.91808</v>
      </c>
      <c r="FG17" s="13">
        <f t="shared" si="47"/>
        <v>6.4798825087607046</v>
      </c>
      <c r="FH17" s="20">
        <f t="shared" si="22"/>
        <v>45.976451369424893</v>
      </c>
      <c r="FI17" s="59">
        <f t="shared" si="23"/>
        <v>248.00631314169809</v>
      </c>
      <c r="FJ17" s="59">
        <f ca="1">AVERAGE(OFFSET($FI$3,0,0,'Données projet'!$E$16+1,1))-AVERAGE(OFFSET($H$3,0,0,'Données projet'!$E$16+1,1))</f>
        <v>257.66104339896992</v>
      </c>
      <c r="FK17" s="59">
        <f t="shared" si="48"/>
        <v>254.79488636184996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2.9235042736666665</v>
      </c>
      <c r="FZ17" s="12">
        <f>IF('Données projet'!$A$244&gt;35,FZ16+FY17-GH16,IF(A17&lt;'Données projet'!$A$244,$FW$205^A17,IF(A17='Données projet'!$A$244,'Données projet'!$B$244,FZ16+FY17-GH16)))</f>
        <v>8.0676118328521742</v>
      </c>
      <c r="GA17" s="17">
        <f>FZ17*VLOOKUP('Données projet'!$B$17,Paramètres!$A$1:$I$89,3,0)*VLOOKUP('Données projet'!$B$17,Paramètres!$A$1:$I$89,5,0)</f>
        <v>7.6771394201421286</v>
      </c>
      <c r="GB17" s="13">
        <f t="shared" si="49"/>
        <v>2.7907072403919244</v>
      </c>
      <c r="GC17" s="20">
        <f t="shared" si="25"/>
        <v>18.231499600430144</v>
      </c>
      <c r="GD17" s="59">
        <f t="shared" si="26"/>
        <v>220.26136137270333</v>
      </c>
      <c r="GE17" s="59">
        <f ca="1">AVERAGE(OFFSET($GD$3,0,0,'Données projet'!$E$17+1,1))-AVERAGE(OFFSET($H$3,0,0,'Données projet'!$E$17+1,1))</f>
        <v>536.1664221413339</v>
      </c>
      <c r="GF17" s="59">
        <f t="shared" si="50"/>
        <v>241.15939898336669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0.6</v>
      </c>
      <c r="GU17" s="12">
        <f>IF('Données projet'!$A$270&gt;35,GU16+GT17-HC16,IF(A17&lt;'Données projet'!$A$270,$GR$205^A17,IF(A17='Données projet'!$A$270,'Données projet'!$B$270,GU16+GT17-HC16)))</f>
        <v>7.7736743261084582</v>
      </c>
      <c r="GV17" s="17">
        <f>GU17*VLOOKUP('Données projet'!$B$18,Paramètres!$A$1:$I$89,3,0)*VLOOKUP('Données projet'!$B$18,Paramètres!$A$1:$I$89,5,0)</f>
        <v>6.7910818912883508</v>
      </c>
      <c r="GW17" s="13">
        <f t="shared" si="51"/>
        <v>2.5041096194780144</v>
      </c>
      <c r="GX17" s="20">
        <f t="shared" si="28"/>
        <v>16.189125214584752</v>
      </c>
      <c r="GY17" s="59">
        <f t="shared" si="29"/>
        <v>218.21898698685794</v>
      </c>
      <c r="GZ17" s="59">
        <f ca="1">AVERAGE(OFFSET($GY$3,0,0,'Données projet'!$E$18+1,1))-AVERAGE(OFFSET($H$3,0,0,'Données projet'!$E$18+1,1))</f>
        <v>285.8437404763045</v>
      </c>
      <c r="HA17" s="59">
        <f t="shared" si="52"/>
        <v>276.01618888357268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2.9235042736666665</v>
      </c>
      <c r="N18" s="13">
        <f>IF('Données projet'!$A$36&gt;35,N17+M18-V17,IF(A18&lt;'Données projet'!$A$36,$K$205^A18,IF(A18='Données projet'!$A$36,'Données projet'!$B$36,N17+M18-V17)))</f>
        <v>9.3651016123691768</v>
      </c>
      <c r="O18" s="13">
        <f>N18*VLOOKUP('Données projet'!$B$9,Paramètres!$A$1:$I$89,3,0)*VLOOKUP('Données projet'!$B$9,Paramètres!$A$1:$I$89,5,0)</f>
        <v>8.4735439388716305</v>
      </c>
      <c r="P18" s="13">
        <f t="shared" si="33"/>
        <v>3.0450215790480555</v>
      </c>
      <c r="Q18" s="20">
        <f t="shared" si="2"/>
        <v>20.061501610376787</v>
      </c>
      <c r="R18" s="59">
        <f t="shared" si="0"/>
        <v>224.55825154325782</v>
      </c>
      <c r="S18" s="59">
        <f ca="1">AVERAGE(OFFSET($R$3,0,0,'Données projet'!$E$9+1,1))-AVERAGE(OFFSET($H$3,0,0,'Données projet'!$E$9+1,1))</f>
        <v>514.0255035951318</v>
      </c>
      <c r="T18" s="59">
        <f t="shared" si="34"/>
        <v>232.26614608014839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47</v>
      </c>
      <c r="AG18" s="12">
        <f>VLOOKUP(A18,'Données projet'!$A$61:$I$81,9,0)</f>
        <v>5.8</v>
      </c>
      <c r="AH18" s="12">
        <f t="array" ref="AH18">INDEX(AG:AG,MIN(IF(ISNUMBER(AG18:AG214),ROW(AG18:AG214),"")))</f>
        <v>5.8</v>
      </c>
      <c r="AI18" s="13">
        <f>IF('Données projet'!$A$62&gt;35,AI17+AH18-AQ17,IF(A18&lt;'Données projet'!$A$62,$AF$205^A18,IF(A18='Données projet'!$A$62,'Données projet'!$B$62,AI17+AH18-AQ17)))</f>
        <v>46.999999999999993</v>
      </c>
      <c r="AJ18" s="13">
        <f>AI18*VLOOKUP('Données projet'!$B$10,Paramètres!$A$1:$I$89,3,0)*VLOOKUP('Données projet'!$B$10,Paramètres!$A$1:$I$89,5,0)</f>
        <v>41.059200000000004</v>
      </c>
      <c r="AK18" s="13">
        <f t="shared" si="35"/>
        <v>12.278959527914743</v>
      </c>
      <c r="AL18" s="20">
        <f t="shared" si="4"/>
        <v>92.897294511118176</v>
      </c>
      <c r="AM18" s="59">
        <f t="shared" si="5"/>
        <v>297.39404444399923</v>
      </c>
      <c r="AN18" s="59">
        <f ca="1">AVERAGE(OFFSET($AM$3,0,0,'Données projet'!$E$10+1,1))-AVERAGE(OFFSET($H$3,0,0,'Données projet'!$E$10+1,1))</f>
        <v>330.58463337575432</v>
      </c>
      <c r="AO18" s="59">
        <f t="shared" si="36"/>
        <v>285.43250599232192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2.9235042736666665</v>
      </c>
      <c r="BD18" s="12">
        <f>IF('Données projet'!$A$88&gt;35,BD17+BC18-BL17,IF(A18&lt;'Données projet'!$A$88,$BA$205^A18,IF(A18='Données projet'!$A$88,'Données projet'!$B$88,BD17+BC18-BL17)))</f>
        <v>9.3651016123691768</v>
      </c>
      <c r="BE18" s="13">
        <f>BD18*VLOOKUP('Données projet'!$B$11,Paramètres!$A$1:$I$89,3,0)*VLOOKUP('Données projet'!$B$11,Paramètres!$A$1:$I$89,5,0)</f>
        <v>9.4962130349423468</v>
      </c>
      <c r="BF18" s="13">
        <f t="shared" si="37"/>
        <v>3.3675623199041804</v>
      </c>
      <c r="BG18" s="20">
        <f t="shared" si="7"/>
        <v>22.404408743024366</v>
      </c>
      <c r="BH18" s="59">
        <f t="shared" si="8"/>
        <v>226.90115867590541</v>
      </c>
      <c r="BI18" s="59">
        <f ca="1">AVERAGE(OFFSET($BH$3,0,0,'Données projet'!$E$11+1,1))-AVERAGE(OFFSET($H$3,0,0,'Données projet'!$E$11+1,1))</f>
        <v>565.65323074569903</v>
      </c>
      <c r="BJ18" s="59">
        <f t="shared" si="38"/>
        <v>253.00166490531203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271.70454831981579</v>
      </c>
      <c r="CD18" s="59">
        <f ca="1">AVERAGE(OFFSET($CC$3,0,0,'Données projet'!$E$12+1,1))-AVERAGE(OFFSET($H$3,0,0,'Données projet'!$E$12+1,1))</f>
        <v>323.01113210765487</v>
      </c>
      <c r="CE18" s="59">
        <f t="shared" si="40"/>
        <v>311.68541696405975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2.9235042736666665</v>
      </c>
      <c r="CT18" s="12">
        <f>IF('Données projet'!$A$140&gt;35,CT17+CS18-DB17,IF(A18&lt;'Données projet'!$A$140,$CQ$205^A18,IF(A18='Données projet'!$A$140,'Données projet'!$B$140,CT17+CS18-DB17)))</f>
        <v>9.3651016123691768</v>
      </c>
      <c r="CU18" s="17">
        <f>CT18*VLOOKUP('Données projet'!$B$13,Paramètres!$A$1:$I$89,3,0)*VLOOKUP('Données projet'!$B$13,Paramètres!$A$1:$I$89,5,0)</f>
        <v>6.2821101615772434</v>
      </c>
      <c r="CV18" s="13">
        <f t="shared" si="41"/>
        <v>2.3375350248466313</v>
      </c>
      <c r="CW18" s="20">
        <f t="shared" si="13"/>
        <v>15.012548699688246</v>
      </c>
      <c r="CX18" s="59">
        <f t="shared" si="14"/>
        <v>219.50929863256928</v>
      </c>
      <c r="CY18" s="59">
        <f ca="1">AVERAGE(OFFSET($CX$3,0,0,'Données projet'!$E$13+1,1))-AVERAGE(OFFSET($H$3,0,0,'Données projet'!$E$13+1,1))</f>
        <v>402.93606094395136</v>
      </c>
      <c r="CZ18" s="59">
        <f t="shared" si="42"/>
        <v>187.62762320251036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25.641025641025639</v>
      </c>
      <c r="DM18" s="12">
        <f>VLOOKUP(A18,'Données projet'!$A$165:$I$185,9,0)</f>
        <v>1.7094017094017093</v>
      </c>
      <c r="DN18" s="12">
        <f t="array" ref="DN18">INDEX(DM:DM,MIN(IF(ISNUMBER(DM18:DM214),ROW(DM18:DM214),"")))</f>
        <v>1.7094017094017093</v>
      </c>
      <c r="DO18" s="12">
        <f>IF('Données projet'!$A$166&gt;35,DO17+DN18-DW17,IF(A18&lt;'Données projet'!$A$166,$DL$205^A18,IF(A18='Données projet'!$A$166,'Données projet'!$B$166,DO17+DN18-DW17)))</f>
        <v>25.641025641025639</v>
      </c>
      <c r="DP18" s="17">
        <f>DO18*VLOOKUP('Données projet'!$B$14,Paramètres!$A$1:$I$89,3,0)*VLOOKUP('Données projet'!$B$14,Paramètres!$A$1:$I$89,5,0)</f>
        <v>20</v>
      </c>
      <c r="DQ18" s="13">
        <f t="shared" si="43"/>
        <v>6.5034254923678825</v>
      </c>
      <c r="DR18" s="20">
        <f t="shared" si="16"/>
        <v>46.160132732540724</v>
      </c>
      <c r="DS18" s="59">
        <f t="shared" si="17"/>
        <v>250.65688266542176</v>
      </c>
      <c r="DT18" s="59">
        <f ca="1">AVERAGE(OFFSET($DS$3,0,0,'Données projet'!$E$14+1,1))-AVERAGE(OFFSET($H$3,0,0,'Données projet'!$E$14+1,1))</f>
        <v>217.53602321474159</v>
      </c>
      <c r="DU18" s="59">
        <f t="shared" si="44"/>
        <v>215.75909414893025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1.9230769230769229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1.6</v>
      </c>
      <c r="EJ18" s="12">
        <f>IF('Données projet'!$A$192&gt;35,EJ17+EI18-ER17,IF(A18&lt;'Données projet'!$A$192,$EG$205^A18,IF(A18='Données projet'!$A$192,'Données projet'!$B$192,EJ17+EI18-ER17)))</f>
        <v>13.454342644059421</v>
      </c>
      <c r="EK18" s="17">
        <f>EJ18*VLOOKUP('Données projet'!$B$15,Paramètres!$A$1:$I$89,3,0)*VLOOKUP('Données projet'!$B$15,Paramètres!$A$1:$I$89,5,0)</f>
        <v>11.543825988602984</v>
      </c>
      <c r="EL18" s="13">
        <f t="shared" si="45"/>
        <v>4.0016981182064377</v>
      </c>
      <c r="EM18" s="20">
        <f t="shared" si="19"/>
        <v>27.075121152693075</v>
      </c>
      <c r="EN18" s="59">
        <f t="shared" si="20"/>
        <v>231.57187108557412</v>
      </c>
      <c r="EO18" s="59">
        <f ca="1">AVERAGE(OFFSET($EN$3,0,0,'Données projet'!$E$15+1,1))-AVERAGE(OFFSET($H$3,0,0,'Données projet'!$E$15+1,1))</f>
        <v>481.23392184981651</v>
      </c>
      <c r="EP18" s="59">
        <f t="shared" si="46"/>
        <v>275.88160405468193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36</v>
      </c>
      <c r="FC18" s="12">
        <f>VLOOKUP(A18,'Données projet'!$A$217:$I$237,9,0)</f>
        <v>5.6</v>
      </c>
      <c r="FD18" s="12">
        <f t="array" ref="FD18">INDEX(FC:FC,MIN(IF(ISNUMBER(FC18:FC214),ROW(FC18:FC214),"")))</f>
        <v>5.6</v>
      </c>
      <c r="FE18" s="12">
        <f>IF('Données projet'!$A$218&gt;35,FE17+FD18-FM17,IF(A18&lt;'Données projet'!$A$218,$FB$205^A18,IF(A18='Données projet'!$A$218,'Données projet'!$B$218,FE17+FD18-FM17)))</f>
        <v>36</v>
      </c>
      <c r="FF18" s="17">
        <f>FE18*VLOOKUP('Données projet'!$B$16,Paramètres!$A$1:$I$89,3,0)*VLOOKUP('Données projet'!$B$16,Paramètres!$A$1:$I$89,5,0)</f>
        <v>23.587199999999999</v>
      </c>
      <c r="FG18" s="13">
        <f t="shared" si="47"/>
        <v>7.5240023521815003</v>
      </c>
      <c r="FH18" s="20">
        <f t="shared" si="22"/>
        <v>54.185344096716108</v>
      </c>
      <c r="FI18" s="59">
        <f t="shared" si="23"/>
        <v>258.68209402959712</v>
      </c>
      <c r="FJ18" s="59">
        <f ca="1">AVERAGE(OFFSET($FI$3,0,0,'Données projet'!$E$16+1,1))-AVERAGE(OFFSET($H$3,0,0,'Données projet'!$E$16+1,1))</f>
        <v>257.66104339896992</v>
      </c>
      <c r="FK18" s="59">
        <f t="shared" si="48"/>
        <v>254.79488636184996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2.9235042736666665</v>
      </c>
      <c r="FZ18" s="12">
        <f>IF('Données projet'!$A$244&gt;35,FZ17+FY18-GH17,IF(A18&lt;'Données projet'!$A$244,$FW$205^A18,IF(A18='Données projet'!$A$244,'Données projet'!$B$244,FZ17+FY18-GH17)))</f>
        <v>9.3651016123691768</v>
      </c>
      <c r="GA18" s="17">
        <f>FZ18*VLOOKUP('Données projet'!$B$17,Paramètres!$A$1:$I$89,3,0)*VLOOKUP('Données projet'!$B$17,Paramètres!$A$1:$I$89,5,0)</f>
        <v>8.9118306943305097</v>
      </c>
      <c r="GB18" s="13">
        <f t="shared" si="49"/>
        <v>3.1837784717834627</v>
      </c>
      <c r="GC18" s="20">
        <f t="shared" si="25"/>
        <v>21.066519297648501</v>
      </c>
      <c r="GD18" s="59">
        <f t="shared" si="26"/>
        <v>225.56326923052956</v>
      </c>
      <c r="GE18" s="59">
        <f ca="1">AVERAGE(OFFSET($GD$3,0,0,'Données projet'!$E$17+1,1))-AVERAGE(OFFSET($H$3,0,0,'Données projet'!$E$17+1,1))</f>
        <v>536.1664221413339</v>
      </c>
      <c r="GF18" s="59">
        <f t="shared" si="50"/>
        <v>241.15939898336669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9</v>
      </c>
      <c r="GS18" s="12">
        <f>VLOOKUP(A18,'Données projet'!$A$269:$I$289,9,0)</f>
        <v>0.6</v>
      </c>
      <c r="GT18" s="12">
        <f t="array" ref="GT18">INDEX(GS:GS,MIN(IF(ISNUMBER(GS18:GS214),ROW(GS18:GS214),"")))</f>
        <v>0.6</v>
      </c>
      <c r="GU18" s="12">
        <f>IF('Données projet'!$A$270&gt;35,GU17+GT18-HC17,IF(A18&lt;'Données projet'!$A$270,$GR$205^A18,IF(A18='Données projet'!$A$270,'Données projet'!$B$270,GU17+GT18-HC17)))</f>
        <v>9</v>
      </c>
      <c r="GV18" s="17">
        <f>GU18*VLOOKUP('Données projet'!$B$18,Paramètres!$A$1:$I$89,3,0)*VLOOKUP('Données projet'!$B$18,Paramètres!$A$1:$I$89,5,0)</f>
        <v>7.8624000000000018</v>
      </c>
      <c r="GW18" s="13">
        <f t="shared" si="51"/>
        <v>2.8501294257559766</v>
      </c>
      <c r="GX18" s="20">
        <f t="shared" si="28"/>
        <v>18.657655416524996</v>
      </c>
      <c r="GY18" s="59">
        <f t="shared" si="29"/>
        <v>223.15440534940603</v>
      </c>
      <c r="GZ18" s="59">
        <f ca="1">AVERAGE(OFFSET($GY$3,0,0,'Données projet'!$E$18+1,1))-AVERAGE(OFFSET($H$3,0,0,'Données projet'!$E$18+1,1))</f>
        <v>285.8437404763045</v>
      </c>
      <c r="HA18" s="59">
        <f t="shared" si="52"/>
        <v>276.01618888357268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2.9235042736666665</v>
      </c>
      <c r="N19" s="13">
        <f>IF('Données projet'!$A$36&gt;35,N18+M19-V18,IF(A19&lt;'Données projet'!$A$36,$K$205^A19,IF(A19='Données projet'!$A$36,'Données projet'!$B$36,N18+M19-V18)))</f>
        <v>10.871262776036788</v>
      </c>
      <c r="O19" s="13">
        <f>N19*VLOOKUP('Données projet'!$B$9,Paramètres!$A$1:$I$89,3,0)*VLOOKUP('Données projet'!$B$9,Paramètres!$A$1:$I$89,5,0)</f>
        <v>9.8363185597580856</v>
      </c>
      <c r="P19" s="13">
        <f t="shared" si="33"/>
        <v>3.4739129956633414</v>
      </c>
      <c r="Q19" s="20">
        <f t="shared" si="2"/>
        <v>23.181986625692318</v>
      </c>
      <c r="R19" s="59">
        <f t="shared" si="0"/>
        <v>230.12403254780639</v>
      </c>
      <c r="S19" s="59">
        <f ca="1">AVERAGE(OFFSET($R$3,0,0,'Données projet'!$E$9+1,1))-AVERAGE(OFFSET($H$3,0,0,'Données projet'!$E$9+1,1))</f>
        <v>514.0255035951318</v>
      </c>
      <c r="T19" s="59">
        <f t="shared" si="34"/>
        <v>232.26614608014839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</v>
      </c>
      <c r="AI19" s="13">
        <f>IF('Données projet'!$A$62&gt;35,AI18+AH19-AQ18,IF(A19&lt;'Données projet'!$A$62,$AF$205^A19,IF(A19='Données projet'!$A$62,'Données projet'!$B$62,AI18+AH19-AQ18)))</f>
        <v>54.999999999999993</v>
      </c>
      <c r="AJ19" s="13">
        <f>AI19*VLOOKUP('Données projet'!$B$10,Paramètres!$A$1:$I$89,3,0)*VLOOKUP('Données projet'!$B$10,Paramètres!$A$1:$I$89,5,0)</f>
        <v>48.048000000000002</v>
      </c>
      <c r="AK19" s="13">
        <f t="shared" si="35"/>
        <v>14.108484750160615</v>
      </c>
      <c r="AL19" s="20">
        <f t="shared" si="4"/>
        <v>108.25587760652974</v>
      </c>
      <c r="AM19" s="59">
        <f t="shared" si="5"/>
        <v>315.1979235286438</v>
      </c>
      <c r="AN19" s="59">
        <f ca="1">AVERAGE(OFFSET($AM$3,0,0,'Données projet'!$E$10+1,1))-AVERAGE(OFFSET($H$3,0,0,'Données projet'!$E$10+1,1))</f>
        <v>330.58463337575432</v>
      </c>
      <c r="AO19" s="59">
        <f t="shared" si="36"/>
        <v>285.43250599232192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2.9235042736666665</v>
      </c>
      <c r="BD19" s="12">
        <f>IF('Données projet'!$A$88&gt;35,BD18+BC19-BL18,IF(A19&lt;'Données projet'!$A$88,$BA$205^A19,IF(A19='Données projet'!$A$88,'Données projet'!$B$88,BD18+BC19-BL18)))</f>
        <v>10.871262776036788</v>
      </c>
      <c r="BE19" s="13">
        <f>BD19*VLOOKUP('Données projet'!$B$11,Paramètres!$A$1:$I$89,3,0)*VLOOKUP('Données projet'!$B$11,Paramètres!$A$1:$I$89,5,0)</f>
        <v>11.023460454901304</v>
      </c>
      <c r="BF19" s="13">
        <f t="shared" si="37"/>
        <v>3.8418836133432537</v>
      </c>
      <c r="BG19" s="20">
        <f t="shared" si="7"/>
        <v>25.890474252192604</v>
      </c>
      <c r="BH19" s="59">
        <f t="shared" si="8"/>
        <v>232.83252017430667</v>
      </c>
      <c r="BI19" s="59">
        <f ca="1">AVERAGE(OFFSET($BH$3,0,0,'Données projet'!$E$11+1,1))-AVERAGE(OFFSET($H$3,0,0,'Données projet'!$E$11+1,1))</f>
        <v>565.65323074569903</v>
      </c>
      <c r="BJ19" s="59">
        <f t="shared" si="38"/>
        <v>253.00166490531203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268.137299096248</v>
      </c>
      <c r="CD19" s="59">
        <f ca="1">AVERAGE(OFFSET($CC$3,0,0,'Données projet'!$E$12+1,1))-AVERAGE(OFFSET($H$3,0,0,'Données projet'!$E$12+1,1))</f>
        <v>323.01113210765487</v>
      </c>
      <c r="CE19" s="59">
        <f t="shared" si="40"/>
        <v>311.68541696405975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2.9235042736666665</v>
      </c>
      <c r="CT19" s="12">
        <f>IF('Données projet'!$A$140&gt;35,CT18+CS19-DB18,IF(A19&lt;'Données projet'!$A$140,$CQ$205^A19,IF(A19='Données projet'!$A$140,'Données projet'!$B$140,CT18+CS19-DB18)))</f>
        <v>10.871262776036788</v>
      </c>
      <c r="CU19" s="17">
        <f>CT19*VLOOKUP('Données projet'!$B$13,Paramètres!$A$1:$I$89,3,0)*VLOOKUP('Données projet'!$B$13,Paramètres!$A$1:$I$89,5,0)</f>
        <v>7.2924430701654774</v>
      </c>
      <c r="CV19" s="13">
        <f t="shared" si="41"/>
        <v>2.666776930747258</v>
      </c>
      <c r="CW19" s="20">
        <f t="shared" si="13"/>
        <v>17.345641501589679</v>
      </c>
      <c r="CX19" s="59">
        <f t="shared" si="14"/>
        <v>224.28768742370374</v>
      </c>
      <c r="CY19" s="59">
        <f ca="1">AVERAGE(OFFSET($CX$3,0,0,'Données projet'!$E$13+1,1))-AVERAGE(OFFSET($H$3,0,0,'Données projet'!$E$13+1,1))</f>
        <v>402.93606094395136</v>
      </c>
      <c r="CZ19" s="59">
        <f t="shared" si="42"/>
        <v>187.62762320251036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6.1538461538461533</v>
      </c>
      <c r="DO19" s="12">
        <f>IF('Données projet'!$A$166&gt;35,DO18+DN19-DW18,IF(A19&lt;'Données projet'!$A$166,$DL$205^A19,IF(A19='Données projet'!$A$166,'Données projet'!$B$166,DO18+DN19-DW18)))</f>
        <v>29.871794871794869</v>
      </c>
      <c r="DP19" s="17">
        <f>DO19*VLOOKUP('Données projet'!$B$14,Paramètres!$A$1:$I$89,3,0)*VLOOKUP('Données projet'!$B$14,Paramètres!$A$1:$I$89,5,0)</f>
        <v>23.299999999999997</v>
      </c>
      <c r="DQ19" s="13">
        <f t="shared" si="43"/>
        <v>7.4429955046030809</v>
      </c>
      <c r="DR19" s="20">
        <f t="shared" si="16"/>
        <v>53.544050503850364</v>
      </c>
      <c r="DS19" s="59">
        <f t="shared" si="17"/>
        <v>260.48609642596443</v>
      </c>
      <c r="DT19" s="59">
        <f ca="1">AVERAGE(OFFSET($DS$3,0,0,'Données projet'!$E$14+1,1))-AVERAGE(OFFSET($H$3,0,0,'Données projet'!$E$14+1,1))</f>
        <v>217.53602321474159</v>
      </c>
      <c r="DU19" s="59">
        <f t="shared" si="44"/>
        <v>215.75909414893025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1.6</v>
      </c>
      <c r="EJ19" s="12">
        <f>IF('Données projet'!$A$192&gt;35,EJ18+EI19-ER18,IF(A19&lt;'Données projet'!$A$192,$EG$205^A19,IF(A19='Données projet'!$A$192,'Données projet'!$B$192,EJ18+EI19-ER18)))</f>
        <v>15.999999999999986</v>
      </c>
      <c r="EK19" s="17">
        <f>EJ19*VLOOKUP('Données projet'!$B$15,Paramètres!$A$1:$I$89,3,0)*VLOOKUP('Données projet'!$B$15,Paramètres!$A$1:$I$89,5,0)</f>
        <v>13.727999999999991</v>
      </c>
      <c r="EL19" s="13">
        <f t="shared" si="45"/>
        <v>4.6638207366437268</v>
      </c>
      <c r="EM19" s="20">
        <f t="shared" si="19"/>
        <v>32.032421116321139</v>
      </c>
      <c r="EN19" s="59">
        <f t="shared" si="20"/>
        <v>238.97446703843519</v>
      </c>
      <c r="EO19" s="59">
        <f ca="1">AVERAGE(OFFSET($EN$3,0,0,'Données projet'!$E$15+1,1))-AVERAGE(OFFSET($H$3,0,0,'Données projet'!$E$15+1,1))</f>
        <v>481.23392184981651</v>
      </c>
      <c r="EP19" s="59">
        <f t="shared" si="46"/>
        <v>275.88160405468193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10.199999999999999</v>
      </c>
      <c r="FE19" s="12">
        <f>IF('Données projet'!$A$218&gt;35,FE18+FD19-FM18,IF(A19&lt;'Données projet'!$A$218,$FB$205^A19,IF(A19='Données projet'!$A$218,'Données projet'!$B$218,FE18+FD19-FM18)))</f>
        <v>43.2</v>
      </c>
      <c r="FF19" s="17">
        <f>FE19*VLOOKUP('Données projet'!$B$16,Paramètres!$A$1:$I$89,3,0)*VLOOKUP('Données projet'!$B$16,Paramètres!$A$1:$I$89,5,0)</f>
        <v>28.304640000000003</v>
      </c>
      <c r="FG19" s="13">
        <f t="shared" si="47"/>
        <v>8.8392104022316804</v>
      </c>
      <c r="FH19" s="20">
        <f t="shared" si="22"/>
        <v>64.692206117220181</v>
      </c>
      <c r="FI19" s="59">
        <f t="shared" si="23"/>
        <v>271.63425203933423</v>
      </c>
      <c r="FJ19" s="59">
        <f ca="1">AVERAGE(OFFSET($FI$3,0,0,'Données projet'!$E$16+1,1))-AVERAGE(OFFSET($H$3,0,0,'Données projet'!$E$16+1,1))</f>
        <v>257.66104339896992</v>
      </c>
      <c r="FK19" s="59">
        <f t="shared" si="48"/>
        <v>254.79488636184996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2.9235042736666665</v>
      </c>
      <c r="FZ19" s="12">
        <f>IF('Données projet'!$A$244&gt;35,FZ18+FY19-GH18,IF(A19&lt;'Données projet'!$A$244,$FW$205^A19,IF(A19='Données projet'!$A$244,'Données projet'!$B$244,FZ18+FY19-GH18)))</f>
        <v>10.871262776036788</v>
      </c>
      <c r="GA19" s="17">
        <f>FZ19*VLOOKUP('Données projet'!$B$17,Paramètres!$A$1:$I$89,3,0)*VLOOKUP('Données projet'!$B$17,Paramètres!$A$1:$I$89,5,0)</f>
        <v>10.345093657676607</v>
      </c>
      <c r="GB19" s="13">
        <f t="shared" si="49"/>
        <v>3.6322138025371262</v>
      </c>
      <c r="GC19" s="20">
        <f t="shared" si="25"/>
        <v>24.343810493205584</v>
      </c>
      <c r="GD19" s="59">
        <f t="shared" si="26"/>
        <v>231.28585641531964</v>
      </c>
      <c r="GE19" s="59">
        <f ca="1">AVERAGE(OFFSET($GD$3,0,0,'Données projet'!$E$17+1,1))-AVERAGE(OFFSET($H$3,0,0,'Données projet'!$E$17+1,1))</f>
        <v>536.1664221413339</v>
      </c>
      <c r="GF19" s="59">
        <f t="shared" si="50"/>
        <v>241.15939898336669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9.6</v>
      </c>
      <c r="GU19" s="12">
        <f>IF('Données projet'!$A$270&gt;35,GU18+GT19-HC18,IF(A19&lt;'Données projet'!$A$270,$GR$205^A19,IF(A19='Données projet'!$A$270,'Données projet'!$B$270,GU18+GT19-HC18)))</f>
        <v>18.600000000000001</v>
      </c>
      <c r="GV19" s="17">
        <f>GU19*VLOOKUP('Données projet'!$B$18,Paramètres!$A$1:$I$89,3,0)*VLOOKUP('Données projet'!$B$18,Paramètres!$A$1:$I$89,5,0)</f>
        <v>16.248960000000004</v>
      </c>
      <c r="GW19" s="13">
        <f t="shared" si="51"/>
        <v>5.4129939058841199</v>
      </c>
      <c r="GX19" s="20">
        <f t="shared" si="28"/>
        <v>37.727903052748182</v>
      </c>
      <c r="GY19" s="59">
        <f t="shared" si="29"/>
        <v>244.66994897486225</v>
      </c>
      <c r="GZ19" s="59">
        <f ca="1">AVERAGE(OFFSET($GY$3,0,0,'Données projet'!$E$18+1,1))-AVERAGE(OFFSET($H$3,0,0,'Données projet'!$E$18+1,1))</f>
        <v>285.8437404763045</v>
      </c>
      <c r="HA19" s="59">
        <f t="shared" si="52"/>
        <v>276.01618888357268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2.9235042736666665</v>
      </c>
      <c r="N20" s="13">
        <f>IF('Données projet'!$A$36&gt;35,N19+M20-V19,IF(A20&lt;'Données projet'!$A$36,$K$205^A20,IF(A20='Données projet'!$A$36,'Données projet'!$B$36,N19+M20-V19)))</f>
        <v>12.619655315810814</v>
      </c>
      <c r="O20" s="13">
        <f>N20*VLOOKUP('Données projet'!$B$9,Paramètres!$A$1:$I$89,3,0)*VLOOKUP('Données projet'!$B$9,Paramètres!$A$1:$I$89,5,0)</f>
        <v>11.418264129745625</v>
      </c>
      <c r="P20" s="13">
        <f t="shared" si="33"/>
        <v>3.9632137862259107</v>
      </c>
      <c r="Q20" s="20">
        <f t="shared" si="2"/>
        <v>26.78940737031709</v>
      </c>
      <c r="R20" s="59">
        <f t="shared" si="0"/>
        <v>236.15553168618982</v>
      </c>
      <c r="S20" s="59">
        <f ca="1">AVERAGE(OFFSET($R$3,0,0,'Données projet'!$E$9+1,1))-AVERAGE(OFFSET($H$3,0,0,'Données projet'!$E$9+1,1))</f>
        <v>514.0255035951318</v>
      </c>
      <c r="T20" s="59">
        <f t="shared" si="34"/>
        <v>232.26614608014839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</v>
      </c>
      <c r="AI20" s="13">
        <f>IF('Données projet'!$A$62&gt;35,AI19+AH20-AQ19,IF(A20&lt;'Données projet'!$A$62,$AF$205^A20,IF(A20='Données projet'!$A$62,'Données projet'!$B$62,AI19+AH20-AQ19)))</f>
        <v>62.999999999999993</v>
      </c>
      <c r="AJ20" s="13">
        <f>AI20*VLOOKUP('Données projet'!$B$10,Paramètres!$A$1:$I$89,3,0)*VLOOKUP('Données projet'!$B$10,Paramètres!$A$1:$I$89,5,0)</f>
        <v>55.036800000000007</v>
      </c>
      <c r="AK20" s="13">
        <f t="shared" si="35"/>
        <v>15.907180538864345</v>
      </c>
      <c r="AL20" s="20">
        <f t="shared" si="4"/>
        <v>123.56076610518875</v>
      </c>
      <c r="AM20" s="59">
        <f t="shared" si="5"/>
        <v>332.92689042106144</v>
      </c>
      <c r="AN20" s="59">
        <f ca="1">AVERAGE(OFFSET($AM$3,0,0,'Données projet'!$E$10+1,1))-AVERAGE(OFFSET($H$3,0,0,'Données projet'!$E$10+1,1))</f>
        <v>330.58463337575432</v>
      </c>
      <c r="AO20" s="59">
        <f t="shared" si="36"/>
        <v>285.43250599232192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2.9235042736666665</v>
      </c>
      <c r="BD20" s="12">
        <f>IF('Données projet'!$A$88&gt;35,BD19+BC20-BL19,IF(A20&lt;'Données projet'!$A$88,$BA$205^A20,IF(A20='Données projet'!$A$88,'Données projet'!$B$88,BD19+BC20-BL19)))</f>
        <v>12.619655315810814</v>
      </c>
      <c r="BE20" s="13">
        <f>BD20*VLOOKUP('Données projet'!$B$11,Paramètres!$A$1:$I$89,3,0)*VLOOKUP('Données projet'!$B$11,Paramètres!$A$1:$I$89,5,0)</f>
        <v>12.796330490232167</v>
      </c>
      <c r="BF20" s="13">
        <f t="shared" si="37"/>
        <v>4.3830130807780838</v>
      </c>
      <c r="BG20" s="20">
        <f t="shared" si="7"/>
        <v>29.920690052842847</v>
      </c>
      <c r="BH20" s="59">
        <f t="shared" si="8"/>
        <v>239.28681436871557</v>
      </c>
      <c r="BI20" s="59">
        <f ca="1">AVERAGE(OFFSET($BH$3,0,0,'Données projet'!$E$11+1,1))-AVERAGE(OFFSET($H$3,0,0,'Données projet'!$E$11+1,1))</f>
        <v>565.65323074569903</v>
      </c>
      <c r="BJ20" s="59">
        <f t="shared" si="38"/>
        <v>253.00166490531203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291.02019594509358</v>
      </c>
      <c r="CD20" s="59">
        <f ca="1">AVERAGE(OFFSET($CC$3,0,0,'Données projet'!$E$12+1,1))-AVERAGE(OFFSET($H$3,0,0,'Données projet'!$E$12+1,1))</f>
        <v>323.01113210765487</v>
      </c>
      <c r="CE20" s="59">
        <f t="shared" si="40"/>
        <v>311.68541696405975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2.9235042736666665</v>
      </c>
      <c r="CT20" s="12">
        <f>IF('Données projet'!$A$140&gt;35,CT19+CS20-DB19,IF(A20&lt;'Données projet'!$A$140,$CQ$205^A20,IF(A20='Données projet'!$A$140,'Données projet'!$B$140,CT19+CS20-DB19)))</f>
        <v>12.619655315810814</v>
      </c>
      <c r="CU20" s="17">
        <f>CT20*VLOOKUP('Données projet'!$B$13,Paramètres!$A$1:$I$89,3,0)*VLOOKUP('Données projet'!$B$13,Paramètres!$A$1:$I$89,5,0)</f>
        <v>8.4652647858458945</v>
      </c>
      <c r="CV20" s="13">
        <f t="shared" si="41"/>
        <v>3.0423925728481334</v>
      </c>
      <c r="CW20" s="20">
        <f t="shared" si="13"/>
        <v>20.042503233058763</v>
      </c>
      <c r="CX20" s="59">
        <f t="shared" si="14"/>
        <v>229.40862754893149</v>
      </c>
      <c r="CY20" s="59">
        <f ca="1">AVERAGE(OFFSET($CX$3,0,0,'Données projet'!$E$13+1,1))-AVERAGE(OFFSET($H$3,0,0,'Données projet'!$E$13+1,1))</f>
        <v>402.93606094395136</v>
      </c>
      <c r="CZ20" s="59">
        <f t="shared" si="42"/>
        <v>187.62762320251036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6.1538461538461533</v>
      </c>
      <c r="DO20" s="12">
        <f>IF('Données projet'!$A$166&gt;35,DO19+DN20-DW19,IF(A20&lt;'Données projet'!$A$166,$DL$205^A20,IF(A20='Données projet'!$A$166,'Données projet'!$B$166,DO19+DN20-DW19)))</f>
        <v>36.025641025641022</v>
      </c>
      <c r="DP20" s="17">
        <f>DO20*VLOOKUP('Données projet'!$B$14,Paramètres!$A$1:$I$89,3,0)*VLOOKUP('Données projet'!$B$14,Paramètres!$A$1:$I$89,5,0)</f>
        <v>28.099999999999998</v>
      </c>
      <c r="DQ20" s="13">
        <f t="shared" si="43"/>
        <v>8.7827186210663637</v>
      </c>
      <c r="DR20" s="20">
        <f t="shared" si="16"/>
        <v>64.237401598357238</v>
      </c>
      <c r="DS20" s="59">
        <f t="shared" si="17"/>
        <v>273.60352591422998</v>
      </c>
      <c r="DT20" s="59">
        <f ca="1">AVERAGE(OFFSET($DS$3,0,0,'Données projet'!$E$14+1,1))-AVERAGE(OFFSET($H$3,0,0,'Données projet'!$E$14+1,1))</f>
        <v>217.53602321474159</v>
      </c>
      <c r="DU20" s="59">
        <f t="shared" si="44"/>
        <v>215.75909414893025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1.6</v>
      </c>
      <c r="EJ20" s="12">
        <f>IF('Données projet'!$A$192&gt;35,EJ19+EI20-ER19,IF(A20&lt;'Données projet'!$A$192,$EG$205^A20,IF(A20='Données projet'!$A$192,'Données projet'!$B$192,EJ19+EI20-ER19)))</f>
        <v>19.027313840043519</v>
      </c>
      <c r="EK20" s="17">
        <f>EJ20*VLOOKUP('Données projet'!$B$15,Paramètres!$A$1:$I$89,3,0)*VLOOKUP('Données projet'!$B$15,Paramètres!$A$1:$I$89,5,0)</f>
        <v>16.325435274757343</v>
      </c>
      <c r="EL20" s="13">
        <f t="shared" si="45"/>
        <v>5.4354984361731269</v>
      </c>
      <c r="EM20" s="20">
        <f t="shared" si="19"/>
        <v>37.90029287987057</v>
      </c>
      <c r="EN20" s="59">
        <f t="shared" si="20"/>
        <v>247.26641719574329</v>
      </c>
      <c r="EO20" s="59">
        <f ca="1">AVERAGE(OFFSET($EN$3,0,0,'Données projet'!$E$15+1,1))-AVERAGE(OFFSET($H$3,0,0,'Données projet'!$E$15+1,1))</f>
        <v>481.23392184981651</v>
      </c>
      <c r="EP20" s="59">
        <f t="shared" si="46"/>
        <v>275.88160405468193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10.199999999999999</v>
      </c>
      <c r="FE20" s="12">
        <f>IF('Données projet'!$A$218&gt;35,FE19+FD20-FM19,IF(A20&lt;'Données projet'!$A$218,$FB$205^A20,IF(A20='Données projet'!$A$218,'Données projet'!$B$218,FE19+FD20-FM19)))</f>
        <v>53.400000000000006</v>
      </c>
      <c r="FF20" s="17">
        <f>FE20*VLOOKUP('Données projet'!$B$16,Paramètres!$A$1:$I$89,3,0)*VLOOKUP('Données projet'!$B$16,Paramètres!$A$1:$I$89,5,0)</f>
        <v>34.987680000000005</v>
      </c>
      <c r="FG20" s="13">
        <f t="shared" si="47"/>
        <v>10.65995785514129</v>
      </c>
      <c r="FH20" s="20">
        <f t="shared" si="22"/>
        <v>79.502969264371089</v>
      </c>
      <c r="FI20" s="59">
        <f t="shared" si="23"/>
        <v>288.86909358024383</v>
      </c>
      <c r="FJ20" s="59">
        <f ca="1">AVERAGE(OFFSET($FI$3,0,0,'Données projet'!$E$16+1,1))-AVERAGE(OFFSET($H$3,0,0,'Données projet'!$E$16+1,1))</f>
        <v>257.66104339896992</v>
      </c>
      <c r="FK20" s="59">
        <f t="shared" si="48"/>
        <v>254.79488636184996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2.9235042736666665</v>
      </c>
      <c r="FZ20" s="12">
        <f>IF('Données projet'!$A$244&gt;35,FZ19+FY20-GH19,IF(A20&lt;'Données projet'!$A$244,$FW$205^A20,IF(A20='Données projet'!$A$244,'Données projet'!$B$244,FZ19+FY20-GH19)))</f>
        <v>12.619655315810814</v>
      </c>
      <c r="GA20" s="17">
        <f>FZ20*VLOOKUP('Données projet'!$B$17,Paramètres!$A$1:$I$89,3,0)*VLOOKUP('Données projet'!$B$17,Paramètres!$A$1:$I$89,5,0)</f>
        <v>12.008863998525571</v>
      </c>
      <c r="GB20" s="13">
        <f t="shared" si="49"/>
        <v>4.143811268360917</v>
      </c>
      <c r="GC20" s="20">
        <f t="shared" si="25"/>
        <v>28.1325760898273</v>
      </c>
      <c r="GD20" s="59">
        <f t="shared" si="26"/>
        <v>237.49870040570002</v>
      </c>
      <c r="GE20" s="59">
        <f ca="1">AVERAGE(OFFSET($GD$3,0,0,'Données projet'!$E$17+1,1))-AVERAGE(OFFSET($H$3,0,0,'Données projet'!$E$17+1,1))</f>
        <v>536.1664221413339</v>
      </c>
      <c r="GF20" s="59">
        <f t="shared" si="50"/>
        <v>241.15939898336669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9.6</v>
      </c>
      <c r="GU20" s="12">
        <f>IF('Données projet'!$A$270&gt;35,GU19+GT20-HC19,IF(A20&lt;'Données projet'!$A$270,$GR$205^A20,IF(A20='Données projet'!$A$270,'Données projet'!$B$270,GU19+GT20-HC19)))</f>
        <v>28.200000000000003</v>
      </c>
      <c r="GV20" s="17">
        <f>GU20*VLOOKUP('Données projet'!$B$18,Paramètres!$A$1:$I$89,3,0)*VLOOKUP('Données projet'!$B$18,Paramètres!$A$1:$I$89,5,0)</f>
        <v>24.635520000000007</v>
      </c>
      <c r="GW20" s="13">
        <f t="shared" si="51"/>
        <v>7.8187263384607988</v>
      </c>
      <c r="GX20" s="20">
        <f t="shared" si="28"/>
        <v>56.524479039485897</v>
      </c>
      <c r="GY20" s="59">
        <f t="shared" si="29"/>
        <v>265.89060335535862</v>
      </c>
      <c r="GZ20" s="59">
        <f ca="1">AVERAGE(OFFSET($GY$3,0,0,'Données projet'!$E$18+1,1))-AVERAGE(OFFSET($H$3,0,0,'Données projet'!$E$18+1,1))</f>
        <v>285.8437404763045</v>
      </c>
      <c r="HA20" s="59">
        <f t="shared" si="52"/>
        <v>276.01618888357268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2.9235042736666665</v>
      </c>
      <c r="N21" s="13">
        <f>IF('Données projet'!$A$36&gt;35,N20+M21-V20,IF(A21&lt;'Données projet'!$A$36,$K$205^A21,IF(A21='Données projet'!$A$36,'Données projet'!$B$36,N20+M21-V20)))</f>
        <v>14.649236576353841</v>
      </c>
      <c r="O21" s="13">
        <f>N21*VLOOKUP('Données projet'!$B$9,Paramètres!$A$1:$I$89,3,0)*VLOOKUP('Données projet'!$B$9,Paramètres!$A$1:$I$89,5,0)</f>
        <v>13.254629254284955</v>
      </c>
      <c r="P21" s="13">
        <f t="shared" si="33"/>
        <v>4.5214326135798553</v>
      </c>
      <c r="Q21" s="20">
        <f t="shared" si="2"/>
        <v>30.95997441986454</v>
      </c>
      <c r="R21" s="59">
        <f t="shared" si="0"/>
        <v>242.72932761186766</v>
      </c>
      <c r="S21" s="59">
        <f ca="1">AVERAGE(OFFSET($R$3,0,0,'Données projet'!$E$9+1,1))-AVERAGE(OFFSET($H$3,0,0,'Données projet'!$E$9+1,1))</f>
        <v>514.0255035951318</v>
      </c>
      <c r="T21" s="59">
        <f t="shared" si="34"/>
        <v>232.26614608014839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</v>
      </c>
      <c r="AI21" s="13">
        <f>IF('Données projet'!$A$62&gt;35,AI20+AH21-AQ20,IF(A21&lt;'Données projet'!$A$62,$AF$205^A21,IF(A21='Données projet'!$A$62,'Données projet'!$B$62,AI20+AH21-AQ20)))</f>
        <v>71</v>
      </c>
      <c r="AJ21" s="13">
        <f>AI21*VLOOKUP('Données projet'!$B$10,Paramètres!$A$1:$I$89,3,0)*VLOOKUP('Données projet'!$B$10,Paramètres!$A$1:$I$89,5,0)</f>
        <v>62.025600000000011</v>
      </c>
      <c r="AK21" s="13">
        <f t="shared" si="35"/>
        <v>17.679410406677221</v>
      </c>
      <c r="AL21" s="20">
        <f t="shared" si="4"/>
        <v>138.8195597916295</v>
      </c>
      <c r="AM21" s="59">
        <f t="shared" si="5"/>
        <v>350.58891298363261</v>
      </c>
      <c r="AN21" s="59">
        <f ca="1">AVERAGE(OFFSET($AM$3,0,0,'Données projet'!$E$10+1,1))-AVERAGE(OFFSET($H$3,0,0,'Données projet'!$E$10+1,1))</f>
        <v>330.58463337575432</v>
      </c>
      <c r="AO21" s="59">
        <f t="shared" si="36"/>
        <v>285.43250599232192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2.9235042736666665</v>
      </c>
      <c r="BD21" s="12">
        <f>IF('Données projet'!$A$88&gt;35,BD20+BC21-BL20,IF(A21&lt;'Données projet'!$A$88,$BA$205^A21,IF(A21='Données projet'!$A$88,'Données projet'!$B$88,BD20+BC21-BL20)))</f>
        <v>14.649236576353841</v>
      </c>
      <c r="BE21" s="13">
        <f>BD21*VLOOKUP('Données projet'!$B$11,Paramètres!$A$1:$I$89,3,0)*VLOOKUP('Données projet'!$B$11,Paramètres!$A$1:$I$89,5,0)</f>
        <v>14.854325888422796</v>
      </c>
      <c r="BF21" s="13">
        <f t="shared" si="37"/>
        <v>5.0003606563068947</v>
      </c>
      <c r="BG21" s="20">
        <f t="shared" si="7"/>
        <v>34.580245732070885</v>
      </c>
      <c r="BH21" s="59">
        <f t="shared" si="8"/>
        <v>246.349598924074</v>
      </c>
      <c r="BI21" s="59">
        <f ca="1">AVERAGE(OFFSET($BH$3,0,0,'Données projet'!$E$11+1,1))-AVERAGE(OFFSET($H$3,0,0,'Données projet'!$E$11+1,1))</f>
        <v>565.65323074569903</v>
      </c>
      <c r="BJ21" s="59">
        <f t="shared" si="38"/>
        <v>253.00166490531203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313.75166905145579</v>
      </c>
      <c r="CD21" s="59">
        <f ca="1">AVERAGE(OFFSET($CC$3,0,0,'Données projet'!$E$12+1,1))-AVERAGE(OFFSET($H$3,0,0,'Données projet'!$E$12+1,1))</f>
        <v>323.01113210765487</v>
      </c>
      <c r="CE21" s="59">
        <f t="shared" si="40"/>
        <v>311.68541696405975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2.9235042736666665</v>
      </c>
      <c r="CT21" s="12">
        <f>IF('Données projet'!$A$140&gt;35,CT20+CS21-DB20,IF(A21&lt;'Données projet'!$A$140,$CQ$205^A21,IF(A21='Données projet'!$A$140,'Données projet'!$B$140,CT20+CS21-DB20)))</f>
        <v>14.649236576353841</v>
      </c>
      <c r="CU21" s="17">
        <f>CT21*VLOOKUP('Données projet'!$B$13,Paramètres!$A$1:$I$89,3,0)*VLOOKUP('Données projet'!$B$13,Paramètres!$A$1:$I$89,5,0)</f>
        <v>9.8267078954181564</v>
      </c>
      <c r="CV21" s="13">
        <f t="shared" si="41"/>
        <v>3.4709136938303318</v>
      </c>
      <c r="CW21" s="20">
        <f t="shared" si="13"/>
        <v>23.160024267941115</v>
      </c>
      <c r="CX21" s="59">
        <f t="shared" si="14"/>
        <v>234.92937745994422</v>
      </c>
      <c r="CY21" s="59">
        <f ca="1">AVERAGE(OFFSET($CX$3,0,0,'Données projet'!$E$13+1,1))-AVERAGE(OFFSET($H$3,0,0,'Données projet'!$E$13+1,1))</f>
        <v>402.93606094395136</v>
      </c>
      <c r="CZ21" s="59">
        <f t="shared" si="42"/>
        <v>187.62762320251036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6.1538461538461533</v>
      </c>
      <c r="DO21" s="12">
        <f>IF('Données projet'!$A$166&gt;35,DO20+DN21-DW20,IF(A21&lt;'Données projet'!$A$166,$DL$205^A21,IF(A21='Données projet'!$A$166,'Données projet'!$B$166,DO20+DN21-DW20)))</f>
        <v>42.179487179487175</v>
      </c>
      <c r="DP21" s="17">
        <f>DO21*VLOOKUP('Données projet'!$B$14,Paramètres!$A$1:$I$89,3,0)*VLOOKUP('Données projet'!$B$14,Paramètres!$A$1:$I$89,5,0)</f>
        <v>32.9</v>
      </c>
      <c r="DQ21" s="13">
        <f t="shared" si="43"/>
        <v>10.09593068723915</v>
      </c>
      <c r="DR21" s="20">
        <f t="shared" si="16"/>
        <v>74.884579280274849</v>
      </c>
      <c r="DS21" s="59">
        <f t="shared" si="17"/>
        <v>286.65393247227797</v>
      </c>
      <c r="DT21" s="59">
        <f ca="1">AVERAGE(OFFSET($DS$3,0,0,'Données projet'!$E$14+1,1))-AVERAGE(OFFSET($H$3,0,0,'Données projet'!$E$14+1,1))</f>
        <v>217.53602321474159</v>
      </c>
      <c r="DU21" s="59">
        <f t="shared" si="44"/>
        <v>215.75909414893025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1.6</v>
      </c>
      <c r="EJ21" s="12">
        <f>IF('Données projet'!$A$192&gt;35,EJ20+EI21-ER20,IF(A21&lt;'Données projet'!$A$192,$EG$205^A21,IF(A21='Données projet'!$A$192,'Données projet'!$B$192,EJ20+EI21-ER20)))</f>
        <v>22.627416997969497</v>
      </c>
      <c r="EK21" s="17">
        <f>EJ21*VLOOKUP('Données projet'!$B$15,Paramètres!$A$1:$I$89,3,0)*VLOOKUP('Données projet'!$B$15,Paramètres!$A$1:$I$89,5,0)</f>
        <v>19.414323784257832</v>
      </c>
      <c r="EL21" s="13">
        <f t="shared" si="45"/>
        <v>6.3348582456241713</v>
      </c>
      <c r="EM21" s="20">
        <f t="shared" si="19"/>
        <v>44.846492035377821</v>
      </c>
      <c r="EN21" s="59">
        <f t="shared" si="20"/>
        <v>256.61584522738093</v>
      </c>
      <c r="EO21" s="59">
        <f ca="1">AVERAGE(OFFSET($EN$3,0,0,'Données projet'!$E$15+1,1))-AVERAGE(OFFSET($H$3,0,0,'Données projet'!$E$15+1,1))</f>
        <v>481.23392184981651</v>
      </c>
      <c r="EP21" s="59">
        <f t="shared" si="46"/>
        <v>275.88160405468193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10.199999999999999</v>
      </c>
      <c r="FE21" s="12">
        <f>IF('Données projet'!$A$218&gt;35,FE20+FD21-FM20,IF(A21&lt;'Données projet'!$A$218,$FB$205^A21,IF(A21='Données projet'!$A$218,'Données projet'!$B$218,FE20+FD21-FM20)))</f>
        <v>63.600000000000009</v>
      </c>
      <c r="FF21" s="17">
        <f>FE21*VLOOKUP('Données projet'!$B$16,Paramètres!$A$1:$I$89,3,0)*VLOOKUP('Données projet'!$B$16,Paramètres!$A$1:$I$89,5,0)</f>
        <v>41.67072000000001</v>
      </c>
      <c r="FG21" s="13">
        <f t="shared" si="47"/>
        <v>12.440411337011152</v>
      </c>
      <c r="FH21" s="20">
        <f t="shared" si="22"/>
        <v>94.243553745294435</v>
      </c>
      <c r="FI21" s="59">
        <f t="shared" si="23"/>
        <v>306.01290693729754</v>
      </c>
      <c r="FJ21" s="59">
        <f ca="1">AVERAGE(OFFSET($FI$3,0,0,'Données projet'!$E$16+1,1))-AVERAGE(OFFSET($H$3,0,0,'Données projet'!$E$16+1,1))</f>
        <v>257.66104339896992</v>
      </c>
      <c r="FK21" s="59">
        <f t="shared" si="48"/>
        <v>254.79488636184996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2.9235042736666665</v>
      </c>
      <c r="FZ21" s="12">
        <f>IF('Données projet'!$A$244&gt;35,FZ20+FY21-GH20,IF(A21&lt;'Données projet'!$A$244,$FW$205^A21,IF(A21='Données projet'!$A$244,'Données projet'!$B$244,FZ20+FY21-GH20)))</f>
        <v>14.649236576353841</v>
      </c>
      <c r="GA21" s="17">
        <f>FZ21*VLOOKUP('Données projet'!$B$17,Paramètres!$A$1:$I$89,3,0)*VLOOKUP('Données projet'!$B$17,Paramètres!$A$1:$I$89,5,0)</f>
        <v>13.940213526058317</v>
      </c>
      <c r="GB21" s="13">
        <f t="shared" si="49"/>
        <v>4.7274672586180717</v>
      </c>
      <c r="GC21" s="20">
        <f t="shared" si="25"/>
        <v>32.512877366644709</v>
      </c>
      <c r="GD21" s="59">
        <f t="shared" si="26"/>
        <v>244.28223055864783</v>
      </c>
      <c r="GE21" s="59">
        <f ca="1">AVERAGE(OFFSET($GD$3,0,0,'Données projet'!$E$17+1,1))-AVERAGE(OFFSET($H$3,0,0,'Données projet'!$E$17+1,1))</f>
        <v>536.1664221413339</v>
      </c>
      <c r="GF21" s="59">
        <f t="shared" si="50"/>
        <v>241.15939898336669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9.6</v>
      </c>
      <c r="GU21" s="12">
        <f>IF('Données projet'!$A$270&gt;35,GU20+GT21-HC20,IF(A21&lt;'Données projet'!$A$270,$GR$205^A21,IF(A21='Données projet'!$A$270,'Données projet'!$B$270,GU20+GT21-HC20)))</f>
        <v>37.800000000000004</v>
      </c>
      <c r="GV21" s="17">
        <f>GU21*VLOOKUP('Données projet'!$B$18,Paramètres!$A$1:$I$89,3,0)*VLOOKUP('Données projet'!$B$18,Paramètres!$A$1:$I$89,5,0)</f>
        <v>33.022080000000003</v>
      </c>
      <c r="GW21" s="13">
        <f t="shared" si="51"/>
        <v>10.129025278332465</v>
      </c>
      <c r="GX21" s="20">
        <f t="shared" si="28"/>
        <v>75.154841693095705</v>
      </c>
      <c r="GY21" s="59">
        <f t="shared" si="29"/>
        <v>286.92419488509881</v>
      </c>
      <c r="GZ21" s="59">
        <f ca="1">AVERAGE(OFFSET($GY$3,0,0,'Données projet'!$E$18+1,1))-AVERAGE(OFFSET($H$3,0,0,'Données projet'!$E$18+1,1))</f>
        <v>285.8437404763045</v>
      </c>
      <c r="HA21" s="59">
        <f t="shared" si="52"/>
        <v>276.01618888357268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2.9235042736666665</v>
      </c>
      <c r="N22" s="13">
        <f>IF('Données projet'!$A$36&gt;35,N21+M22-V21,IF(A22&lt;'Données projet'!$A$36,$K$205^A22,IF(A22='Données projet'!$A$36,'Données projet'!$B$36,N21+M22-V21)))</f>
        <v>17.005229295059802</v>
      </c>
      <c r="O22" s="13">
        <f>N22*VLOOKUP('Données projet'!$B$9,Paramètres!$A$1:$I$89,3,0)*VLOOKUP('Données projet'!$B$9,Paramètres!$A$1:$I$89,5,0)</f>
        <v>15.386331466170107</v>
      </c>
      <c r="P22" s="13">
        <f t="shared" si="33"/>
        <v>5.158276586086302</v>
      </c>
      <c r="Q22" s="20">
        <f t="shared" si="2"/>
        <v>35.781859024346574</v>
      </c>
      <c r="R22" s="59">
        <f t="shared" si="0"/>
        <v>249.9339532673701</v>
      </c>
      <c r="S22" s="59">
        <f ca="1">AVERAGE(OFFSET($R$3,0,0,'Données projet'!$E$9+1,1))-AVERAGE(OFFSET($H$3,0,0,'Données projet'!$E$9+1,1))</f>
        <v>514.0255035951318</v>
      </c>
      <c r="T22" s="59">
        <f t="shared" si="34"/>
        <v>232.26614608014839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</v>
      </c>
      <c r="AI22" s="13">
        <f>IF('Données projet'!$A$62&gt;35,AI21+AH22-AQ21,IF(A22&lt;'Données projet'!$A$62,$AF$205^A22,IF(A22='Données projet'!$A$62,'Données projet'!$B$62,AI21+AH22-AQ21)))</f>
        <v>79</v>
      </c>
      <c r="AJ22" s="13">
        <f>AI22*VLOOKUP('Données projet'!$B$10,Paramètres!$A$1:$I$89,3,0)*VLOOKUP('Données projet'!$B$10,Paramètres!$A$1:$I$89,5,0)</f>
        <v>69.014400000000009</v>
      </c>
      <c r="AK22" s="13">
        <f t="shared" si="35"/>
        <v>19.428496726251055</v>
      </c>
      <c r="AL22" s="20">
        <f t="shared" si="4"/>
        <v>154.03804513155393</v>
      </c>
      <c r="AM22" s="59">
        <f t="shared" si="5"/>
        <v>368.19013937457748</v>
      </c>
      <c r="AN22" s="59">
        <f ca="1">AVERAGE(OFFSET($AM$3,0,0,'Données projet'!$E$10+1,1))-AVERAGE(OFFSET($H$3,0,0,'Données projet'!$E$10+1,1))</f>
        <v>330.58463337575432</v>
      </c>
      <c r="AO22" s="59">
        <f t="shared" si="36"/>
        <v>285.43250599232192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2.9235042736666665</v>
      </c>
      <c r="BD22" s="12">
        <f>IF('Données projet'!$A$88&gt;35,BD21+BC22-BL21,IF(A22&lt;'Données projet'!$A$88,$BA$205^A22,IF(A22='Données projet'!$A$88,'Données projet'!$B$88,BD21+BC22-BL21)))</f>
        <v>17.005229295059802</v>
      </c>
      <c r="BE22" s="13">
        <f>BD22*VLOOKUP('Données projet'!$B$11,Paramètres!$A$1:$I$89,3,0)*VLOOKUP('Données projet'!$B$11,Paramètres!$A$1:$I$89,5,0)</f>
        <v>17.243302505190641</v>
      </c>
      <c r="BF22" s="13">
        <f t="shared" si="37"/>
        <v>5.704661663638757</v>
      </c>
      <c r="BG22" s="20">
        <f t="shared" si="7"/>
        <v>39.967704260711201</v>
      </c>
      <c r="BH22" s="59">
        <f t="shared" si="8"/>
        <v>254.11979850373473</v>
      </c>
      <c r="BI22" s="59">
        <f ca="1">AVERAGE(OFFSET($BH$3,0,0,'Données projet'!$E$11+1,1))-AVERAGE(OFFSET($H$3,0,0,'Données projet'!$E$11+1,1))</f>
        <v>565.65323074569903</v>
      </c>
      <c r="BJ22" s="59">
        <f t="shared" si="38"/>
        <v>253.00166490531203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336.36197097185152</v>
      </c>
      <c r="CD22" s="59">
        <f ca="1">AVERAGE(OFFSET($CC$3,0,0,'Données projet'!$E$12+1,1))-AVERAGE(OFFSET($H$3,0,0,'Données projet'!$E$12+1,1))</f>
        <v>323.01113210765487</v>
      </c>
      <c r="CE22" s="59">
        <f t="shared" si="40"/>
        <v>311.68541696405975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2.9235042736666665</v>
      </c>
      <c r="CT22" s="12">
        <f>IF('Données projet'!$A$140&gt;35,CT21+CS22-DB21,IF(A22&lt;'Données projet'!$A$140,$CQ$205^A22,IF(A22='Données projet'!$A$140,'Données projet'!$B$140,CT21+CS22-DB21)))</f>
        <v>17.005229295059802</v>
      </c>
      <c r="CU22" s="17">
        <f>CT22*VLOOKUP('Données projet'!$B$13,Paramètres!$A$1:$I$89,3,0)*VLOOKUP('Données projet'!$B$13,Paramètres!$A$1:$I$89,5,0)</f>
        <v>11.407107811126115</v>
      </c>
      <c r="CV22" s="13">
        <f t="shared" si="41"/>
        <v>3.9597920326044256</v>
      </c>
      <c r="CW22" s="20">
        <f t="shared" si="13"/>
        <v>26.764017227830692</v>
      </c>
      <c r="CX22" s="59">
        <f t="shared" si="14"/>
        <v>240.91611147085422</v>
      </c>
      <c r="CY22" s="59">
        <f ca="1">AVERAGE(OFFSET($CX$3,0,0,'Données projet'!$E$13+1,1))-AVERAGE(OFFSET($H$3,0,0,'Données projet'!$E$13+1,1))</f>
        <v>402.93606094395136</v>
      </c>
      <c r="CZ22" s="59">
        <f t="shared" si="42"/>
        <v>187.62762320251036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6.1538461538461533</v>
      </c>
      <c r="DO22" s="12">
        <f>IF('Données projet'!$A$166&gt;35,DO21+DN22-DW21,IF(A22&lt;'Données projet'!$A$166,$DL$205^A22,IF(A22='Données projet'!$A$166,'Données projet'!$B$166,DO21+DN22-DW21)))</f>
        <v>48.333333333333329</v>
      </c>
      <c r="DP22" s="17">
        <f>DO22*VLOOKUP('Données projet'!$B$14,Paramètres!$A$1:$I$89,3,0)*VLOOKUP('Données projet'!$B$14,Paramètres!$A$1:$I$89,5,0)</f>
        <v>37.699999999999996</v>
      </c>
      <c r="DQ22" s="13">
        <f t="shared" si="43"/>
        <v>11.386946545346296</v>
      </c>
      <c r="DR22" s="20">
        <f t="shared" si="16"/>
        <v>85.493098566478125</v>
      </c>
      <c r="DS22" s="59">
        <f t="shared" si="17"/>
        <v>299.64519280950162</v>
      </c>
      <c r="DT22" s="59">
        <f ca="1">AVERAGE(OFFSET($DS$3,0,0,'Données projet'!$E$14+1,1))-AVERAGE(OFFSET($H$3,0,0,'Données projet'!$E$14+1,1))</f>
        <v>217.53602321474159</v>
      </c>
      <c r="DU22" s="59">
        <f t="shared" si="44"/>
        <v>215.75909414893025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1.6</v>
      </c>
      <c r="EJ22" s="12">
        <f>IF('Données projet'!$A$192&gt;35,EJ21+EI22-ER21,IF(A22&lt;'Données projet'!$A$192,$EG$205^A22,IF(A22='Données projet'!$A$192,'Données projet'!$B$192,EJ21+EI22-ER21)))</f>
        <v>26.908685288118836</v>
      </c>
      <c r="EK22" s="17">
        <f>EJ22*VLOOKUP('Données projet'!$B$15,Paramètres!$A$1:$I$89,3,0)*VLOOKUP('Données projet'!$B$15,Paramètres!$A$1:$I$89,5,0)</f>
        <v>23.087651977205965</v>
      </c>
      <c r="EL22" s="13">
        <f t="shared" si="45"/>
        <v>7.3830264994807839</v>
      </c>
      <c r="EM22" s="20">
        <f t="shared" si="19"/>
        <v>53.069765013562751</v>
      </c>
      <c r="EN22" s="59">
        <f t="shared" si="20"/>
        <v>267.2218592565863</v>
      </c>
      <c r="EO22" s="59">
        <f ca="1">AVERAGE(OFFSET($EN$3,0,0,'Données projet'!$E$15+1,1))-AVERAGE(OFFSET($H$3,0,0,'Données projet'!$E$15+1,1))</f>
        <v>481.23392184981651</v>
      </c>
      <c r="EP22" s="59">
        <f t="shared" si="46"/>
        <v>275.88160405468193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10.199999999999999</v>
      </c>
      <c r="FE22" s="12">
        <f>IF('Données projet'!$A$218&gt;35,FE21+FD22-FM21,IF(A22&lt;'Données projet'!$A$218,$FB$205^A22,IF(A22='Données projet'!$A$218,'Données projet'!$B$218,FE21+FD22-FM21)))</f>
        <v>73.800000000000011</v>
      </c>
      <c r="FF22" s="17">
        <f>FE22*VLOOKUP('Données projet'!$B$16,Paramètres!$A$1:$I$89,3,0)*VLOOKUP('Données projet'!$B$16,Paramètres!$A$1:$I$89,5,0)</f>
        <v>48.353760000000008</v>
      </c>
      <c r="FG22" s="13">
        <f t="shared" si="47"/>
        <v>14.187786165449609</v>
      </c>
      <c r="FH22" s="20">
        <f t="shared" si="22"/>
        <v>108.92652623815808</v>
      </c>
      <c r="FI22" s="59">
        <f t="shared" si="23"/>
        <v>323.07862048118159</v>
      </c>
      <c r="FJ22" s="59">
        <f ca="1">AVERAGE(OFFSET($FI$3,0,0,'Données projet'!$E$16+1,1))-AVERAGE(OFFSET($H$3,0,0,'Données projet'!$E$16+1,1))</f>
        <v>257.66104339896992</v>
      </c>
      <c r="FK22" s="59">
        <f t="shared" si="48"/>
        <v>254.79488636184996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2.9235042736666665</v>
      </c>
      <c r="FZ22" s="12">
        <f>IF('Données projet'!$A$244&gt;35,FZ21+FY22-GH21,IF(A22&lt;'Données projet'!$A$244,$FW$205^A22,IF(A22='Données projet'!$A$244,'Données projet'!$B$244,FZ21+FY22-GH21)))</f>
        <v>17.005229295059802</v>
      </c>
      <c r="GA22" s="17">
        <f>FZ22*VLOOKUP('Données projet'!$B$17,Paramètres!$A$1:$I$89,3,0)*VLOOKUP('Données projet'!$B$17,Paramètres!$A$1:$I$89,5,0)</f>
        <v>16.182176197178908</v>
      </c>
      <c r="GB22" s="13">
        <f t="shared" si="49"/>
        <v>5.3933312194852867</v>
      </c>
      <c r="GC22" s="20">
        <f t="shared" si="25"/>
        <v>37.577342084023471</v>
      </c>
      <c r="GD22" s="59">
        <f t="shared" si="26"/>
        <v>251.72943632704698</v>
      </c>
      <c r="GE22" s="59">
        <f ca="1">AVERAGE(OFFSET($GD$3,0,0,'Données projet'!$E$17+1,1))-AVERAGE(OFFSET($H$3,0,0,'Données projet'!$E$17+1,1))</f>
        <v>536.1664221413339</v>
      </c>
      <c r="GF22" s="59">
        <f t="shared" si="50"/>
        <v>241.15939898336669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9.6</v>
      </c>
      <c r="GU22" s="12">
        <f>IF('Données projet'!$A$270&gt;35,GU21+GT22-HC21,IF(A22&lt;'Données projet'!$A$270,$GR$205^A22,IF(A22='Données projet'!$A$270,'Données projet'!$B$270,GU21+GT22-HC21)))</f>
        <v>47.400000000000006</v>
      </c>
      <c r="GV22" s="17">
        <f>GU22*VLOOKUP('Données projet'!$B$18,Paramètres!$A$1:$I$89,3,0)*VLOOKUP('Données projet'!$B$18,Paramètres!$A$1:$I$89,5,0)</f>
        <v>41.408640000000005</v>
      </c>
      <c r="GW22" s="13">
        <f t="shared" si="51"/>
        <v>12.371251711099637</v>
      </c>
      <c r="GX22" s="20">
        <f t="shared" si="28"/>
        <v>93.666644730165203</v>
      </c>
      <c r="GY22" s="59">
        <f t="shared" si="29"/>
        <v>307.81873897318872</v>
      </c>
      <c r="GZ22" s="59">
        <f ca="1">AVERAGE(OFFSET($GY$3,0,0,'Données projet'!$E$18+1,1))-AVERAGE(OFFSET($H$3,0,0,'Données projet'!$E$18+1,1))</f>
        <v>285.8437404763045</v>
      </c>
      <c r="HA22" s="59">
        <f t="shared" si="52"/>
        <v>276.01618888357268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2.9235042736666665</v>
      </c>
      <c r="N23" s="13">
        <f>IF('Données projet'!$A$36&gt;35,N22+M23-V22,IF(A23&lt;'Données projet'!$A$36,$K$205^A23,IF(A23='Données projet'!$A$36,'Données projet'!$B$36,N22+M23-V22)))</f>
        <v>19.740129246348467</v>
      </c>
      <c r="O23" s="13">
        <f>N23*VLOOKUP('Données projet'!$B$9,Paramètres!$A$1:$I$89,3,0)*VLOOKUP('Données projet'!$B$9,Paramètres!$A$1:$I$89,5,0)</f>
        <v>17.86086894209609</v>
      </c>
      <c r="P23" s="13">
        <f t="shared" si="33"/>
        <v>5.8848200587245634</v>
      </c>
      <c r="Q23" s="20">
        <f t="shared" si="2"/>
        <v>41.357075009762639</v>
      </c>
      <c r="R23" s="59">
        <f t="shared" si="0"/>
        <v>257.87177789665839</v>
      </c>
      <c r="S23" s="59">
        <f ca="1">AVERAGE(OFFSET($R$3,0,0,'Données projet'!$E$9+1,1))-AVERAGE(OFFSET($H$3,0,0,'Données projet'!$E$9+1,1))</f>
        <v>514.0255035951318</v>
      </c>
      <c r="T23" s="59">
        <f t="shared" si="34"/>
        <v>232.26614608014839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87</v>
      </c>
      <c r="AG23" s="12">
        <f>VLOOKUP(A23,'Données projet'!$A$61:$I$81,9,0)</f>
        <v>8</v>
      </c>
      <c r="AH23" s="12">
        <f t="array" ref="AH23">INDEX(AG:AG,MIN(IF(ISNUMBER(AG23:AG219),ROW(AG23:AG219),"")))</f>
        <v>8</v>
      </c>
      <c r="AI23" s="13">
        <f>IF('Données projet'!$A$62&gt;35,AI22+AH23-AQ22,IF(A23&lt;'Données projet'!$A$62,$AF$205^A23,IF(A23='Données projet'!$A$62,'Données projet'!$B$62,AI22+AH23-AQ22)))</f>
        <v>87</v>
      </c>
      <c r="AJ23" s="13">
        <f>AI23*VLOOKUP('Données projet'!$B$10,Paramètres!$A$1:$I$89,3,0)*VLOOKUP('Données projet'!$B$10,Paramètres!$A$1:$I$89,5,0)</f>
        <v>76.003200000000007</v>
      </c>
      <c r="AK23" s="13">
        <f t="shared" si="35"/>
        <v>21.157049992000456</v>
      </c>
      <c r="AL23" s="20">
        <f t="shared" si="4"/>
        <v>169.22076873606747</v>
      </c>
      <c r="AM23" s="59">
        <f t="shared" si="5"/>
        <v>385.73547162296319</v>
      </c>
      <c r="AN23" s="59">
        <f ca="1">AVERAGE(OFFSET($AM$3,0,0,'Données projet'!$E$10+1,1))-AVERAGE(OFFSET($H$3,0,0,'Données projet'!$E$10+1,1))</f>
        <v>330.58463337575432</v>
      </c>
      <c r="AO23" s="59">
        <f t="shared" si="36"/>
        <v>285.43250599232192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2.9235042736666665</v>
      </c>
      <c r="BD23" s="12">
        <f>IF('Données projet'!$A$88&gt;35,BD22+BC23-BL22,IF(A23&lt;'Données projet'!$A$88,$BA$205^A23,IF(A23='Données projet'!$A$88,'Données projet'!$B$88,BD22+BC23-BL22)))</f>
        <v>19.740129246348467</v>
      </c>
      <c r="BE23" s="13">
        <f>BD23*VLOOKUP('Données projet'!$B$11,Paramètres!$A$1:$I$89,3,0)*VLOOKUP('Données projet'!$B$11,Paramètres!$A$1:$I$89,5,0)</f>
        <v>20.016491055797346</v>
      </c>
      <c r="BF23" s="13">
        <f t="shared" si="37"/>
        <v>6.5081634972756239</v>
      </c>
      <c r="BG23" s="20">
        <f t="shared" si="7"/>
        <v>46.197106679935416</v>
      </c>
      <c r="BH23" s="59">
        <f t="shared" si="8"/>
        <v>262.71180956683111</v>
      </c>
      <c r="BI23" s="59">
        <f ca="1">AVERAGE(OFFSET($BH$3,0,0,'Données projet'!$E$11+1,1))-AVERAGE(OFFSET($H$3,0,0,'Données projet'!$E$11+1,1))</f>
        <v>565.65323074569903</v>
      </c>
      <c r="BJ23" s="59">
        <f t="shared" si="38"/>
        <v>253.00166490531203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358.87053449372144</v>
      </c>
      <c r="CD23" s="59">
        <f ca="1">AVERAGE(OFFSET($CC$3,0,0,'Données projet'!$E$12+1,1))-AVERAGE(OFFSET($H$3,0,0,'Données projet'!$E$12+1,1))</f>
        <v>323.01113210765487</v>
      </c>
      <c r="CE23" s="59">
        <f t="shared" si="40"/>
        <v>311.68541696405975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2.9235042736666665</v>
      </c>
      <c r="CT23" s="12">
        <f>IF('Données projet'!$A$140&gt;35,CT22+CS23-DB22,IF(A23&lt;'Données projet'!$A$140,$CQ$205^A23,IF(A23='Données projet'!$A$140,'Données projet'!$B$140,CT22+CS23-DB22)))</f>
        <v>19.740129246348467</v>
      </c>
      <c r="CU23" s="17">
        <f>CT23*VLOOKUP('Données projet'!$B$13,Paramètres!$A$1:$I$89,3,0)*VLOOKUP('Données projet'!$B$13,Paramètres!$A$1:$I$89,5,0)</f>
        <v>13.241678698450553</v>
      </c>
      <c r="CV23" s="13">
        <f t="shared" si="41"/>
        <v>4.5175289058178389</v>
      </c>
      <c r="CW23" s="20">
        <f t="shared" si="13"/>
        <v>30.930619910767444</v>
      </c>
      <c r="CX23" s="59">
        <f t="shared" si="14"/>
        <v>247.44532279766315</v>
      </c>
      <c r="CY23" s="59">
        <f ca="1">AVERAGE(OFFSET($CX$3,0,0,'Données projet'!$E$13+1,1))-AVERAGE(OFFSET($H$3,0,0,'Données projet'!$E$13+1,1))</f>
        <v>402.93606094395136</v>
      </c>
      <c r="CZ23" s="59">
        <f t="shared" si="42"/>
        <v>187.62762320251036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54.487179487179482</v>
      </c>
      <c r="DM23" s="12">
        <f>VLOOKUP(A23,'Données projet'!$A$165:$I$185,9,0)</f>
        <v>6.1538461538461533</v>
      </c>
      <c r="DN23" s="12">
        <f t="array" ref="DN23">INDEX(DM:DM,MIN(IF(ISNUMBER(DM23:DM219),ROW(DM23:DM219),"")))</f>
        <v>6.1538461538461533</v>
      </c>
      <c r="DO23" s="12">
        <f>IF('Données projet'!$A$166&gt;35,DO22+DN23-DW22,IF(A23&lt;'Données projet'!$A$166,$DL$205^A23,IF(A23='Données projet'!$A$166,'Données projet'!$B$166,DO22+DN23-DW22)))</f>
        <v>54.487179487179482</v>
      </c>
      <c r="DP23" s="17">
        <f>DO23*VLOOKUP('Données projet'!$B$14,Paramètres!$A$1:$I$89,3,0)*VLOOKUP('Données projet'!$B$14,Paramètres!$A$1:$I$89,5,0)</f>
        <v>42.5</v>
      </c>
      <c r="DQ23" s="13">
        <f t="shared" si="43"/>
        <v>12.658916157662103</v>
      </c>
      <c r="DR23" s="20">
        <f t="shared" si="16"/>
        <v>96.068445641261476</v>
      </c>
      <c r="DS23" s="59">
        <f t="shared" si="17"/>
        <v>312.58314852815721</v>
      </c>
      <c r="DT23" s="59">
        <f ca="1">AVERAGE(OFFSET($DS$3,0,0,'Données projet'!$E$14+1,1))-AVERAGE(OFFSET($H$3,0,0,'Données projet'!$E$14+1,1))</f>
        <v>217.53602321474159</v>
      </c>
      <c r="DU23" s="59">
        <f t="shared" si="44"/>
        <v>215.75909414893025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16.025641025641026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32</v>
      </c>
      <c r="EH23" s="12">
        <f>VLOOKUP(A23,'Données projet'!$A$191:$I$211,9,0)</f>
        <v>1.6</v>
      </c>
      <c r="EI23" s="12">
        <f t="array" ref="EI23">INDEX(EH:EH,MIN(IF(ISNUMBER(EH23:EH219),ROW(EH23:EH219),"")))</f>
        <v>1.6</v>
      </c>
      <c r="EJ23" s="12">
        <f>IF('Données projet'!$A$192&gt;35,EJ22+EI23-ER22,IF(A23&lt;'Données projet'!$A$192,$EG$205^A23,IF(A23='Données projet'!$A$192,'Données projet'!$B$192,EJ22+EI23-ER22)))</f>
        <v>32</v>
      </c>
      <c r="EK23" s="17">
        <f>EJ23*VLOOKUP('Données projet'!$B$15,Paramètres!$A$1:$I$89,3,0)*VLOOKUP('Données projet'!$B$15,Paramètres!$A$1:$I$89,5,0)</f>
        <v>27.456000000000003</v>
      </c>
      <c r="EL23" s="13">
        <f t="shared" si="45"/>
        <v>8.604625104229898</v>
      </c>
      <c r="EM23" s="20">
        <f t="shared" si="19"/>
        <v>62.805588723200408</v>
      </c>
      <c r="EN23" s="59">
        <f t="shared" si="20"/>
        <v>279.32029161009615</v>
      </c>
      <c r="EO23" s="59">
        <f ca="1">AVERAGE(OFFSET($EN$3,0,0,'Données projet'!$E$15+1,1))-AVERAGE(OFFSET($H$3,0,0,'Données projet'!$E$15+1,1))</f>
        <v>481.23392184981651</v>
      </c>
      <c r="EP23" s="59">
        <f t="shared" si="46"/>
        <v>275.88160405468193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84</v>
      </c>
      <c r="FC23" s="12">
        <f>VLOOKUP(A23,'Données projet'!$A$217:$I$237,9,0)</f>
        <v>10.199999999999999</v>
      </c>
      <c r="FD23" s="12">
        <f t="array" ref="FD23">INDEX(FC:FC,MIN(IF(ISNUMBER(FC23:FC219),ROW(FC23:FC219),"")))</f>
        <v>10.199999999999999</v>
      </c>
      <c r="FE23" s="12">
        <f>IF('Données projet'!$A$218&gt;35,FE22+FD23-FM22,IF(A23&lt;'Données projet'!$A$218,$FB$205^A23,IF(A23='Données projet'!$A$218,'Données projet'!$B$218,FE22+FD23-FM22)))</f>
        <v>84.000000000000014</v>
      </c>
      <c r="FF23" s="17">
        <f>FE23*VLOOKUP('Données projet'!$B$16,Paramètres!$A$1:$I$89,3,0)*VLOOKUP('Données projet'!$B$16,Paramètres!$A$1:$I$89,5,0)</f>
        <v>55.036800000000007</v>
      </c>
      <c r="FG23" s="13">
        <f t="shared" si="47"/>
        <v>15.907180538864345</v>
      </c>
      <c r="FH23" s="20">
        <f t="shared" si="22"/>
        <v>123.56076610518875</v>
      </c>
      <c r="FI23" s="59">
        <f t="shared" si="23"/>
        <v>340.07546899208444</v>
      </c>
      <c r="FJ23" s="59">
        <f ca="1">AVERAGE(OFFSET($FI$3,0,0,'Données projet'!$E$16+1,1))-AVERAGE(OFFSET($H$3,0,0,'Données projet'!$E$16+1,1))</f>
        <v>257.66104339896992</v>
      </c>
      <c r="FK23" s="59">
        <f t="shared" si="48"/>
        <v>254.79488636184996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9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2.9235042736666665</v>
      </c>
      <c r="FZ23" s="12">
        <f>IF('Données projet'!$A$244&gt;35,FZ22+FY23-GH22,IF(A23&lt;'Données projet'!$A$244,$FW$205^A23,IF(A23='Données projet'!$A$244,'Données projet'!$B$244,FZ22+FY23-GH22)))</f>
        <v>19.740129246348467</v>
      </c>
      <c r="GA23" s="17">
        <f>FZ23*VLOOKUP('Données projet'!$B$17,Paramètres!$A$1:$I$89,3,0)*VLOOKUP('Données projet'!$B$17,Paramètres!$A$1:$I$89,5,0)</f>
        <v>18.7847069908252</v>
      </c>
      <c r="GB23" s="13">
        <f t="shared" si="49"/>
        <v>6.1529821470572443</v>
      </c>
      <c r="GC23" s="20">
        <f t="shared" si="25"/>
        <v>43.433141915145256</v>
      </c>
      <c r="GD23" s="59">
        <f t="shared" si="26"/>
        <v>259.947844802041</v>
      </c>
      <c r="GE23" s="59">
        <f ca="1">AVERAGE(OFFSET($GD$3,0,0,'Données projet'!$E$17+1,1))-AVERAGE(OFFSET($H$3,0,0,'Données projet'!$E$17+1,1))</f>
        <v>536.1664221413339</v>
      </c>
      <c r="GF23" s="59">
        <f t="shared" si="50"/>
        <v>241.15939898336669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57</v>
      </c>
      <c r="GS23" s="12">
        <f>VLOOKUP(A23,'Données projet'!$A$269:$I$289,9,0)</f>
        <v>9.6</v>
      </c>
      <c r="GT23" s="12">
        <f t="array" ref="GT23">INDEX(GS:GS,MIN(IF(ISNUMBER(GS23:GS219),ROW(GS23:GS219),"")))</f>
        <v>9.6</v>
      </c>
      <c r="GU23" s="12">
        <f>IF('Données projet'!$A$270&gt;35,GU22+GT23-HC22,IF(A23&lt;'Données projet'!$A$270,$GR$205^A23,IF(A23='Données projet'!$A$270,'Données projet'!$B$270,GU22+GT23-HC22)))</f>
        <v>57.000000000000007</v>
      </c>
      <c r="GV23" s="17">
        <f>GU23*VLOOKUP('Données projet'!$B$18,Paramètres!$A$1:$I$89,3,0)*VLOOKUP('Données projet'!$B$18,Paramètres!$A$1:$I$89,5,0)</f>
        <v>49.795200000000008</v>
      </c>
      <c r="GW23" s="13">
        <f t="shared" si="51"/>
        <v>14.560856542690781</v>
      </c>
      <c r="GX23" s="20">
        <f t="shared" si="28"/>
        <v>112.08679847851981</v>
      </c>
      <c r="GY23" s="59">
        <f t="shared" si="29"/>
        <v>328.60150136541552</v>
      </c>
      <c r="GZ23" s="59">
        <f ca="1">AVERAGE(OFFSET($GY$3,0,0,'Données projet'!$E$18+1,1))-AVERAGE(OFFSET($H$3,0,0,'Données projet'!$E$18+1,1))</f>
        <v>285.8437404763045</v>
      </c>
      <c r="HA23" s="59">
        <f t="shared" si="52"/>
        <v>276.01618888357268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21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2.9235042736666665</v>
      </c>
      <c r="N24" s="13">
        <f>IF('Données projet'!$A$36&gt;35,N23+M24-V23,IF(A24&lt;'Données projet'!$A$36,$K$205^A24,IF(A24='Données projet'!$A$36,'Données projet'!$B$36,N23+M24-V23)))</f>
        <v>22.914874942365291</v>
      </c>
      <c r="O24" s="13">
        <f>N24*VLOOKUP('Données projet'!$B$9,Paramètres!$A$1:$I$89,3,0)*VLOOKUP('Données projet'!$B$9,Paramètres!$A$1:$I$89,5,0)</f>
        <v>20.733378847852116</v>
      </c>
      <c r="P24" s="13">
        <f t="shared" si="33"/>
        <v>6.7136972098354146</v>
      </c>
      <c r="Q24" s="20">
        <f t="shared" si="2"/>
        <v>47.803657467139118</v>
      </c>
      <c r="R24" s="59">
        <f t="shared" si="0"/>
        <v>266.66118584301353</v>
      </c>
      <c r="S24" s="59">
        <f ca="1">AVERAGE(OFFSET($R$3,0,0,'Données projet'!$E$9+1,1))-AVERAGE(OFFSET($H$3,0,0,'Données projet'!$E$9+1,1))</f>
        <v>514.0255035951318</v>
      </c>
      <c r="T24" s="59">
        <f t="shared" si="34"/>
        <v>232.26614608014839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</v>
      </c>
      <c r="AI24" s="13">
        <f>IF('Données projet'!$A$62&gt;35,AI23+AH24-AQ23,IF(A24&lt;'Données projet'!$A$62,$AF$205^A24,IF(A24='Données projet'!$A$62,'Données projet'!$B$62,AI23+AH24-AQ23)))</f>
        <v>66</v>
      </c>
      <c r="AJ24" s="13">
        <f>AI24*VLOOKUP('Données projet'!$B$10,Paramètres!$A$1:$I$89,3,0)*VLOOKUP('Données projet'!$B$10,Paramètres!$A$1:$I$89,5,0)</f>
        <v>57.657600000000002</v>
      </c>
      <c r="AK24" s="13">
        <f t="shared" si="35"/>
        <v>16.574671209026025</v>
      </c>
      <c r="AL24" s="20">
        <f t="shared" si="4"/>
        <v>129.28787235572034</v>
      </c>
      <c r="AM24" s="59">
        <f t="shared" si="5"/>
        <v>348.14540073159469</v>
      </c>
      <c r="AN24" s="59">
        <f ca="1">AVERAGE(OFFSET($AM$3,0,0,'Données projet'!$E$10+1,1))-AVERAGE(OFFSET($H$3,0,0,'Données projet'!$E$10+1,1))</f>
        <v>330.58463337575432</v>
      </c>
      <c r="AO24" s="59">
        <f t="shared" si="36"/>
        <v>285.43250599232192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2.9235042736666665</v>
      </c>
      <c r="BD24" s="12">
        <f>IF('Données projet'!$A$88&gt;35,BD23+BC24-BL23,IF(A24&lt;'Données projet'!$A$88,$BA$205^A24,IF(A24='Données projet'!$A$88,'Données projet'!$B$88,BD23+BC24-BL23)))</f>
        <v>22.914874942365291</v>
      </c>
      <c r="BE24" s="13">
        <f>BD24*VLOOKUP('Données projet'!$B$11,Paramètres!$A$1:$I$89,3,0)*VLOOKUP('Données projet'!$B$11,Paramètres!$A$1:$I$89,5,0)</f>
        <v>23.235683191558408</v>
      </c>
      <c r="BF24" s="13">
        <f t="shared" si="37"/>
        <v>7.4248385977466871</v>
      </c>
      <c r="BG24" s="20">
        <f t="shared" si="7"/>
        <v>53.400408783039701</v>
      </c>
      <c r="BH24" s="59">
        <f t="shared" si="8"/>
        <v>272.2579371589141</v>
      </c>
      <c r="BI24" s="59">
        <f ca="1">AVERAGE(OFFSET($BH$3,0,0,'Données projet'!$E$11+1,1))-AVERAGE(OFFSET($H$3,0,0,'Données projet'!$E$11+1,1))</f>
        <v>565.65323074569903</v>
      </c>
      <c r="BJ24" s="59">
        <f t="shared" si="38"/>
        <v>253.00166490531203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334.45090202268108</v>
      </c>
      <c r="CD24" s="59">
        <f ca="1">AVERAGE(OFFSET($CC$3,0,0,'Données projet'!$E$12+1,1))-AVERAGE(OFFSET($H$3,0,0,'Données projet'!$E$12+1,1))</f>
        <v>323.01113210765487</v>
      </c>
      <c r="CE24" s="59">
        <f t="shared" si="40"/>
        <v>311.68541696405975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2.9235042736666665</v>
      </c>
      <c r="CT24" s="12">
        <f>IF('Données projet'!$A$140&gt;35,CT23+CS24-DB23,IF(A24&lt;'Données projet'!$A$140,$CQ$205^A24,IF(A24='Données projet'!$A$140,'Données projet'!$B$140,CT23+CS24-DB23)))</f>
        <v>22.914874942365291</v>
      </c>
      <c r="CU24" s="17">
        <f>CT24*VLOOKUP('Données projet'!$B$13,Paramètres!$A$1:$I$89,3,0)*VLOOKUP('Données projet'!$B$13,Paramètres!$A$1:$I$89,5,0)</f>
        <v>15.371298111338637</v>
      </c>
      <c r="CV24" s="13">
        <f t="shared" si="41"/>
        <v>5.1538230409229264</v>
      </c>
      <c r="CW24" s="20">
        <f t="shared" si="13"/>
        <v>35.747919340188886</v>
      </c>
      <c r="CX24" s="59">
        <f t="shared" si="14"/>
        <v>254.60544771606328</v>
      </c>
      <c r="CY24" s="59">
        <f ca="1">AVERAGE(OFFSET($CX$3,0,0,'Données projet'!$E$13+1,1))-AVERAGE(OFFSET($H$3,0,0,'Données projet'!$E$13+1,1))</f>
        <v>402.93606094395136</v>
      </c>
      <c r="CZ24" s="59">
        <f t="shared" si="42"/>
        <v>187.62762320251036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6.7948717948717956</v>
      </c>
      <c r="DO24" s="12">
        <f>IF('Données projet'!$A$166&gt;35,DO23+DN24-DW23,IF(A24&lt;'Données projet'!$A$166,$DL$205^A24,IF(A24='Données projet'!$A$166,'Données projet'!$B$166,DO23+DN24-DW23)))</f>
        <v>45.256410256410248</v>
      </c>
      <c r="DP24" s="17">
        <f>DO24*VLOOKUP('Données projet'!$B$14,Paramètres!$A$1:$I$89,3,0)*VLOOKUP('Données projet'!$B$14,Paramètres!$A$1:$I$89,5,0)</f>
        <v>35.299999999999997</v>
      </c>
      <c r="DQ24" s="13">
        <f t="shared" si="43"/>
        <v>10.743994925779599</v>
      </c>
      <c r="DR24" s="20">
        <f t="shared" si="16"/>
        <v>80.193291162399461</v>
      </c>
      <c r="DS24" s="59">
        <f t="shared" si="17"/>
        <v>299.05081953827386</v>
      </c>
      <c r="DT24" s="59">
        <f ca="1">AVERAGE(OFFSET($DS$3,0,0,'Données projet'!$E$14+1,1))-AVERAGE(OFFSET($H$3,0,0,'Données projet'!$E$14+1,1))</f>
        <v>217.53602321474159</v>
      </c>
      <c r="DU24" s="59">
        <f t="shared" si="44"/>
        <v>215.75909414893025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8.8000000000000007</v>
      </c>
      <c r="EJ24" s="12">
        <f>IF('Données projet'!$A$192&gt;35,EJ23+EI24-ER23,IF(A24&lt;'Données projet'!$A$192,$EG$205^A24,IF(A24='Données projet'!$A$192,'Données projet'!$B$192,EJ23+EI24-ER23)))</f>
        <v>40.799999999999997</v>
      </c>
      <c r="EK24" s="17">
        <f>EJ24*VLOOKUP('Données projet'!$B$15,Paramètres!$A$1:$I$89,3,0)*VLOOKUP('Données projet'!$B$15,Paramètres!$A$1:$I$89,5,0)</f>
        <v>35.006400000000006</v>
      </c>
      <c r="EL24" s="13">
        <f t="shared" si="45"/>
        <v>10.664997365847841</v>
      </c>
      <c r="EM24" s="20">
        <f t="shared" si="19"/>
        <v>79.544350412184983</v>
      </c>
      <c r="EN24" s="59">
        <f t="shared" si="20"/>
        <v>298.40187878805938</v>
      </c>
      <c r="EO24" s="59">
        <f ca="1">AVERAGE(OFFSET($EN$3,0,0,'Données projet'!$E$15+1,1))-AVERAGE(OFFSET($H$3,0,0,'Données projet'!$E$15+1,1))</f>
        <v>481.23392184981651</v>
      </c>
      <c r="EP24" s="59">
        <f t="shared" si="46"/>
        <v>275.88160405468193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8.1999999999999993</v>
      </c>
      <c r="FE24" s="12">
        <f>IF('Données projet'!$A$218&gt;35,FE23+FD24-FM23,IF(A24&lt;'Données projet'!$A$218,$FB$205^A24,IF(A24='Données projet'!$A$218,'Données projet'!$B$218,FE23+FD24-FM23)))</f>
        <v>83.200000000000017</v>
      </c>
      <c r="FF24" s="17">
        <f>FE24*VLOOKUP('Données projet'!$B$16,Paramètres!$A$1:$I$89,3,0)*VLOOKUP('Données projet'!$B$16,Paramètres!$A$1:$I$89,5,0)</f>
        <v>54.512640000000005</v>
      </c>
      <c r="FG24" s="13">
        <f t="shared" si="47"/>
        <v>15.773243364716285</v>
      </c>
      <c r="FH24" s="20">
        <f t="shared" si="22"/>
        <v>122.41458019354752</v>
      </c>
      <c r="FI24" s="59">
        <f t="shared" si="23"/>
        <v>341.2721085694219</v>
      </c>
      <c r="FJ24" s="59">
        <f ca="1">AVERAGE(OFFSET($FI$3,0,0,'Données projet'!$E$16+1,1))-AVERAGE(OFFSET($H$3,0,0,'Données projet'!$E$16+1,1))</f>
        <v>257.66104339896992</v>
      </c>
      <c r="FK24" s="59">
        <f t="shared" si="48"/>
        <v>254.79488636184996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2.9235042736666665</v>
      </c>
      <c r="FZ24" s="12">
        <f>IF('Données projet'!$A$244&gt;35,FZ23+FY24-GH23,IF(A24&lt;'Données projet'!$A$244,$FW$205^A24,IF(A24='Données projet'!$A$244,'Données projet'!$B$244,FZ23+FY24-GH23)))</f>
        <v>22.914874942365291</v>
      </c>
      <c r="GA24" s="17">
        <f>FZ24*VLOOKUP('Données projet'!$B$17,Paramètres!$A$1:$I$89,3,0)*VLOOKUP('Données projet'!$B$17,Paramètres!$A$1:$I$89,5,0)</f>
        <v>21.805794995154812</v>
      </c>
      <c r="GB24" s="13">
        <f t="shared" si="49"/>
        <v>7.0196299395122805</v>
      </c>
      <c r="GC24" s="20">
        <f t="shared" si="25"/>
        <v>50.204281761211853</v>
      </c>
      <c r="GD24" s="59">
        <f t="shared" si="26"/>
        <v>269.06181013708624</v>
      </c>
      <c r="GE24" s="59">
        <f ca="1">AVERAGE(OFFSET($GD$3,0,0,'Données projet'!$E$17+1,1))-AVERAGE(OFFSET($H$3,0,0,'Données projet'!$E$17+1,1))</f>
        <v>536.1664221413339</v>
      </c>
      <c r="GF24" s="59">
        <f t="shared" si="50"/>
        <v>241.15939898336669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10</v>
      </c>
      <c r="GU24" s="12">
        <f>IF('Données projet'!$A$270&gt;35,GU23+GT24-HC23,IF(A24&lt;'Données projet'!$A$270,$GR$205^A24,IF(A24='Données projet'!$A$270,'Données projet'!$B$270,GU23+GT24-HC23)))</f>
        <v>46</v>
      </c>
      <c r="GV24" s="17">
        <f>GU24*VLOOKUP('Données projet'!$B$18,Paramètres!$A$1:$I$89,3,0)*VLOOKUP('Données projet'!$B$18,Paramètres!$A$1:$I$89,5,0)</f>
        <v>40.185600000000001</v>
      </c>
      <c r="GW24" s="13">
        <f t="shared" si="51"/>
        <v>12.047826945473735</v>
      </c>
      <c r="GX24" s="20">
        <f t="shared" si="28"/>
        <v>90.973218596700079</v>
      </c>
      <c r="GY24" s="59">
        <f t="shared" si="29"/>
        <v>309.83074697257445</v>
      </c>
      <c r="GZ24" s="59">
        <f ca="1">AVERAGE(OFFSET($GY$3,0,0,'Données projet'!$E$18+1,1))-AVERAGE(OFFSET($H$3,0,0,'Données projet'!$E$18+1,1))</f>
        <v>285.8437404763045</v>
      </c>
      <c r="HA24" s="59">
        <f t="shared" si="52"/>
        <v>276.01618888357268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2.9235042736666665</v>
      </c>
      <c r="N25" s="13">
        <f>IF('Données projet'!$A$36&gt;35,N24+M25-V24,IF(A25&lt;'Données projet'!$A$36,$K$205^A25,IF(A25='Données projet'!$A$36,'Données projet'!$B$36,N24+M25-V24)))</f>
        <v>26.600205453131583</v>
      </c>
      <c r="O25" s="13">
        <f>N25*VLOOKUP('Données projet'!$B$9,Paramètres!$A$1:$I$89,3,0)*VLOOKUP('Données projet'!$B$9,Paramètres!$A$1:$I$89,5,0)</f>
        <v>24.067865893993456</v>
      </c>
      <c r="P25" s="13">
        <f t="shared" si="33"/>
        <v>7.6593217423067346</v>
      </c>
      <c r="Q25" s="20">
        <f t="shared" si="2"/>
        <v>55.258185133222831</v>
      </c>
      <c r="R25" s="59">
        <f t="shared" si="0"/>
        <v>276.43909903669123</v>
      </c>
      <c r="S25" s="59">
        <f ca="1">AVERAGE(OFFSET($R$3,0,0,'Données projet'!$E$9+1,1))-AVERAGE(OFFSET($H$3,0,0,'Données projet'!$E$9+1,1))</f>
        <v>514.0255035951318</v>
      </c>
      <c r="T25" s="59">
        <f t="shared" si="34"/>
        <v>232.26614608014839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</v>
      </c>
      <c r="AI25" s="13">
        <f>IF('Données projet'!$A$62&gt;35,AI24+AH25-AQ24,IF(A25&lt;'Données projet'!$A$62,$AF$205^A25,IF(A25='Données projet'!$A$62,'Données projet'!$B$62,AI24+AH25-AQ24)))</f>
        <v>74</v>
      </c>
      <c r="AJ25" s="13">
        <f>AI25*VLOOKUP('Données projet'!$B$10,Paramètres!$A$1:$I$89,3,0)*VLOOKUP('Données projet'!$B$10,Paramètres!$A$1:$I$89,5,0)</f>
        <v>64.646400000000014</v>
      </c>
      <c r="AK25" s="13">
        <f t="shared" si="35"/>
        <v>18.337876695493666</v>
      </c>
      <c r="AL25" s="20">
        <f t="shared" si="4"/>
        <v>144.53094857798482</v>
      </c>
      <c r="AM25" s="59">
        <f t="shared" si="5"/>
        <v>365.71186248145318</v>
      </c>
      <c r="AN25" s="59">
        <f ca="1">AVERAGE(OFFSET($AM$3,0,0,'Données projet'!$E$10+1,1))-AVERAGE(OFFSET($H$3,0,0,'Données projet'!$E$10+1,1))</f>
        <v>330.58463337575432</v>
      </c>
      <c r="AO25" s="59">
        <f t="shared" si="36"/>
        <v>285.43250599232192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2.9235042736666665</v>
      </c>
      <c r="BD25" s="12">
        <f>IF('Données projet'!$A$88&gt;35,BD24+BC25-BL24,IF(A25&lt;'Données projet'!$A$88,$BA$205^A25,IF(A25='Données projet'!$A$88,'Données projet'!$B$88,BD24+BC25-BL24)))</f>
        <v>26.600205453131583</v>
      </c>
      <c r="BE25" s="13">
        <f>BD25*VLOOKUP('Données projet'!$B$11,Paramètres!$A$1:$I$89,3,0)*VLOOKUP('Données projet'!$B$11,Paramètres!$A$1:$I$89,5,0)</f>
        <v>26.972608329475424</v>
      </c>
      <c r="BF25" s="13">
        <f t="shared" si="37"/>
        <v>8.4706274244133777</v>
      </c>
      <c r="BG25" s="20">
        <f t="shared" si="7"/>
        <v>61.730302271356322</v>
      </c>
      <c r="BH25" s="59">
        <f t="shared" si="8"/>
        <v>282.91121617482474</v>
      </c>
      <c r="BI25" s="59">
        <f ca="1">AVERAGE(OFFSET($BH$3,0,0,'Données projet'!$E$11+1,1))-AVERAGE(OFFSET($H$3,0,0,'Données projet'!$E$11+1,1))</f>
        <v>565.65323074569903</v>
      </c>
      <c r="BJ25" s="59">
        <f t="shared" si="38"/>
        <v>253.00166490531203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358.68062063567629</v>
      </c>
      <c r="CD25" s="59">
        <f ca="1">AVERAGE(OFFSET($CC$3,0,0,'Données projet'!$E$12+1,1))-AVERAGE(OFFSET($H$3,0,0,'Données projet'!$E$12+1,1))</f>
        <v>323.01113210765487</v>
      </c>
      <c r="CE25" s="59">
        <f t="shared" si="40"/>
        <v>311.68541696405975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2.9235042736666665</v>
      </c>
      <c r="CT25" s="12">
        <f>IF('Données projet'!$A$140&gt;35,CT24+CS25-DB24,IF(A25&lt;'Données projet'!$A$140,$CQ$205^A25,IF(A25='Données projet'!$A$140,'Données projet'!$B$140,CT24+CS25-DB24)))</f>
        <v>26.600205453131583</v>
      </c>
      <c r="CU25" s="17">
        <f>CT25*VLOOKUP('Données projet'!$B$13,Paramètres!$A$1:$I$89,3,0)*VLOOKUP('Données projet'!$B$13,Paramètres!$A$1:$I$89,5,0)</f>
        <v>17.843417817960667</v>
      </c>
      <c r="CV25" s="13">
        <f t="shared" si="41"/>
        <v>5.8797392315388803</v>
      </c>
      <c r="CW25" s="20">
        <f t="shared" si="13"/>
        <v>41.317831861211715</v>
      </c>
      <c r="CX25" s="59">
        <f t="shared" si="14"/>
        <v>262.49874576468011</v>
      </c>
      <c r="CY25" s="59">
        <f ca="1">AVERAGE(OFFSET($CX$3,0,0,'Données projet'!$E$13+1,1))-AVERAGE(OFFSET($H$3,0,0,'Données projet'!$E$13+1,1))</f>
        <v>402.93606094395136</v>
      </c>
      <c r="CZ25" s="59">
        <f t="shared" si="42"/>
        <v>187.62762320251036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6.7948717948717956</v>
      </c>
      <c r="DO25" s="12">
        <f>IF('Données projet'!$A$166&gt;35,DO24+DN25-DW24,IF(A25&lt;'Données projet'!$A$166,$DL$205^A25,IF(A25='Données projet'!$A$166,'Données projet'!$B$166,DO24+DN25-DW24)))</f>
        <v>52.051282051282044</v>
      </c>
      <c r="DP25" s="17">
        <f>DO25*VLOOKUP('Données projet'!$B$14,Paramètres!$A$1:$I$89,3,0)*VLOOKUP('Données projet'!$B$14,Paramètres!$A$1:$I$89,5,0)</f>
        <v>40.599999999999994</v>
      </c>
      <c r="DQ25" s="13">
        <f t="shared" si="43"/>
        <v>12.15753890842374</v>
      </c>
      <c r="DR25" s="20">
        <f t="shared" si="16"/>
        <v>91.886046932171325</v>
      </c>
      <c r="DS25" s="59">
        <f t="shared" si="17"/>
        <v>313.06696083563975</v>
      </c>
      <c r="DT25" s="59">
        <f ca="1">AVERAGE(OFFSET($DS$3,0,0,'Données projet'!$E$14+1,1))-AVERAGE(OFFSET($H$3,0,0,'Données projet'!$E$14+1,1))</f>
        <v>217.53602321474159</v>
      </c>
      <c r="DU25" s="59">
        <f t="shared" si="44"/>
        <v>215.75909414893025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8.8000000000000007</v>
      </c>
      <c r="EJ25" s="12">
        <f>IF('Données projet'!$A$192&gt;35,EJ24+EI25-ER24,IF(A25&lt;'Données projet'!$A$192,$EG$205^A25,IF(A25='Données projet'!$A$192,'Données projet'!$B$192,EJ24+EI25-ER24)))</f>
        <v>49.599999999999994</v>
      </c>
      <c r="EK25" s="17">
        <f>EJ25*VLOOKUP('Données projet'!$B$15,Paramètres!$A$1:$I$89,3,0)*VLOOKUP('Données projet'!$B$15,Paramètres!$A$1:$I$89,5,0)</f>
        <v>42.556799999999996</v>
      </c>
      <c r="EL25" s="13">
        <f t="shared" si="45"/>
        <v>12.673863978067095</v>
      </c>
      <c r="EM25" s="20">
        <f t="shared" si="19"/>
        <v>96.193406428466844</v>
      </c>
      <c r="EN25" s="59">
        <f t="shared" si="20"/>
        <v>317.37432033193522</v>
      </c>
      <c r="EO25" s="59">
        <f ca="1">AVERAGE(OFFSET($EN$3,0,0,'Données projet'!$E$15+1,1))-AVERAGE(OFFSET($H$3,0,0,'Données projet'!$E$15+1,1))</f>
        <v>481.23392184981651</v>
      </c>
      <c r="EP25" s="59">
        <f t="shared" si="46"/>
        <v>275.88160405468193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8.1999999999999993</v>
      </c>
      <c r="FE25" s="12">
        <f>IF('Données projet'!$A$218&gt;35,FE24+FD25-FM24,IF(A25&lt;'Données projet'!$A$218,$FB$205^A25,IF(A25='Données projet'!$A$218,'Données projet'!$B$218,FE24+FD25-FM24)))</f>
        <v>91.40000000000002</v>
      </c>
      <c r="FF25" s="17">
        <f>FE25*VLOOKUP('Données projet'!$B$16,Paramètres!$A$1:$I$89,3,0)*VLOOKUP('Données projet'!$B$16,Paramètres!$A$1:$I$89,5,0)</f>
        <v>59.885280000000009</v>
      </c>
      <c r="FG25" s="13">
        <f t="shared" si="47"/>
        <v>17.139260967250106</v>
      </c>
      <c r="FH25" s="20">
        <f t="shared" si="22"/>
        <v>134.15107551796063</v>
      </c>
      <c r="FI25" s="59">
        <f t="shared" si="23"/>
        <v>355.33198942142906</v>
      </c>
      <c r="FJ25" s="59">
        <f ca="1">AVERAGE(OFFSET($FI$3,0,0,'Données projet'!$E$16+1,1))-AVERAGE(OFFSET($H$3,0,0,'Données projet'!$E$16+1,1))</f>
        <v>257.66104339896992</v>
      </c>
      <c r="FK25" s="59">
        <f t="shared" si="48"/>
        <v>254.79488636184996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2.9235042736666665</v>
      </c>
      <c r="FZ25" s="12">
        <f>IF('Données projet'!$A$244&gt;35,FZ24+FY25-GH24,IF(A25&lt;'Données projet'!$A$244,$FW$205^A25,IF(A25='Données projet'!$A$244,'Données projet'!$B$244,FZ24+FY25-GH24)))</f>
        <v>26.600205453131583</v>
      </c>
      <c r="GA25" s="17">
        <f>FZ25*VLOOKUP('Données projet'!$B$17,Paramètres!$A$1:$I$89,3,0)*VLOOKUP('Données projet'!$B$17,Paramètres!$A$1:$I$89,5,0)</f>
        <v>25.312755509200016</v>
      </c>
      <c r="GB25" s="13">
        <f t="shared" si="49"/>
        <v>8.0083451097389862</v>
      </c>
      <c r="GC25" s="20">
        <f t="shared" si="25"/>
        <v>58.034250244652092</v>
      </c>
      <c r="GD25" s="59">
        <f t="shared" si="26"/>
        <v>279.21516414812049</v>
      </c>
      <c r="GE25" s="59">
        <f ca="1">AVERAGE(OFFSET($GD$3,0,0,'Données projet'!$E$17+1,1))-AVERAGE(OFFSET($H$3,0,0,'Données projet'!$E$17+1,1))</f>
        <v>536.1664221413339</v>
      </c>
      <c r="GF25" s="59">
        <f t="shared" si="50"/>
        <v>241.15939898336669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10</v>
      </c>
      <c r="GU25" s="12">
        <f>IF('Données projet'!$A$270&gt;35,GU24+GT25-HC24,IF(A25&lt;'Données projet'!$A$270,$GR$205^A25,IF(A25='Données projet'!$A$270,'Données projet'!$B$270,GU24+GT25-HC24)))</f>
        <v>56</v>
      </c>
      <c r="GV25" s="17">
        <f>GU25*VLOOKUP('Données projet'!$B$18,Paramètres!$A$1:$I$89,3,0)*VLOOKUP('Données projet'!$B$18,Paramètres!$A$1:$I$89,5,0)</f>
        <v>48.921600000000005</v>
      </c>
      <c r="GW25" s="13">
        <f t="shared" si="51"/>
        <v>14.334905731333867</v>
      </c>
      <c r="GX25" s="20">
        <f t="shared" si="28"/>
        <v>110.17174748207316</v>
      </c>
      <c r="GY25" s="59">
        <f t="shared" si="29"/>
        <v>331.35266138554152</v>
      </c>
      <c r="GZ25" s="59">
        <f ca="1">AVERAGE(OFFSET($GY$3,0,0,'Données projet'!$E$18+1,1))-AVERAGE(OFFSET($H$3,0,0,'Données projet'!$E$18+1,1))</f>
        <v>285.8437404763045</v>
      </c>
      <c r="HA25" s="59">
        <f t="shared" si="52"/>
        <v>276.01618888357268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2.9235042736666665</v>
      </c>
      <c r="N26" s="13">
        <f>IF('Données projet'!$A$36&gt;35,N25+M26-V25,IF(A26&lt;'Données projet'!$A$36,$K$205^A26,IF(A26='Données projet'!$A$36,'Données projet'!$B$36,N25+M26-V25)))</f>
        <v>30.878236600831084</v>
      </c>
      <c r="O26" s="13">
        <f>N26*VLOOKUP('Données projet'!$B$9,Paramètres!$A$1:$I$89,3,0)*VLOOKUP('Données projet'!$B$9,Paramètres!$A$1:$I$89,5,0)</f>
        <v>27.938628476431965</v>
      </c>
      <c r="P26" s="13">
        <f t="shared" si="33"/>
        <v>8.7381375296802872</v>
      </c>
      <c r="Q26" s="20">
        <f t="shared" si="2"/>
        <v>63.87870079397883</v>
      </c>
      <c r="R26" s="59">
        <f t="shared" si="0"/>
        <v>287.36389750352532</v>
      </c>
      <c r="S26" s="59">
        <f ca="1">AVERAGE(OFFSET($R$3,0,0,'Données projet'!$E$9+1,1))-AVERAGE(OFFSET($H$3,0,0,'Données projet'!$E$9+1,1))</f>
        <v>514.0255035951318</v>
      </c>
      <c r="T26" s="59">
        <f t="shared" si="34"/>
        <v>232.26614608014839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</v>
      </c>
      <c r="AI26" s="13">
        <f>IF('Données projet'!$A$62&gt;35,AI25+AH26-AQ25,IF(A26&lt;'Données projet'!$A$62,$AF$205^A26,IF(A26='Données projet'!$A$62,'Données projet'!$B$62,AI25+AH26-AQ25)))</f>
        <v>82</v>
      </c>
      <c r="AJ26" s="13">
        <f>AI26*VLOOKUP('Données projet'!$B$10,Paramètres!$A$1:$I$89,3,0)*VLOOKUP('Données projet'!$B$10,Paramètres!$A$1:$I$89,5,0)</f>
        <v>71.635200000000012</v>
      </c>
      <c r="AK26" s="13">
        <f t="shared" si="35"/>
        <v>20.078988020012648</v>
      </c>
      <c r="AL26" s="20">
        <f t="shared" si="4"/>
        <v>159.73554413485536</v>
      </c>
      <c r="AM26" s="59">
        <f t="shared" si="5"/>
        <v>383.22074084440186</v>
      </c>
      <c r="AN26" s="59">
        <f ca="1">AVERAGE(OFFSET($AM$3,0,0,'Données projet'!$E$10+1,1))-AVERAGE(OFFSET($H$3,0,0,'Données projet'!$E$10+1,1))</f>
        <v>330.58463337575432</v>
      </c>
      <c r="AO26" s="59">
        <f t="shared" si="36"/>
        <v>285.43250599232192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2.9235042736666665</v>
      </c>
      <c r="BD26" s="12">
        <f>IF('Données projet'!$A$88&gt;35,BD25+BC26-BL25,IF(A26&lt;'Données projet'!$A$88,$BA$205^A26,IF(A26='Données projet'!$A$88,'Données projet'!$B$88,BD25+BC26-BL25)))</f>
        <v>30.878236600831084</v>
      </c>
      <c r="BE26" s="13">
        <f>BD26*VLOOKUP('Données projet'!$B$11,Paramètres!$A$1:$I$89,3,0)*VLOOKUP('Données projet'!$B$11,Paramètres!$A$1:$I$89,5,0)</f>
        <v>31.31053191324272</v>
      </c>
      <c r="BF26" s="13">
        <f t="shared" si="37"/>
        <v>9.663715651004102</v>
      </c>
      <c r="BG26" s="20">
        <f t="shared" si="7"/>
        <v>71.36348117439654</v>
      </c>
      <c r="BH26" s="59">
        <f t="shared" si="8"/>
        <v>294.84867788394303</v>
      </c>
      <c r="BI26" s="59">
        <f ca="1">AVERAGE(OFFSET($BH$3,0,0,'Données projet'!$E$11+1,1))-AVERAGE(OFFSET($H$3,0,0,'Données projet'!$E$11+1,1))</f>
        <v>565.65323074569903</v>
      </c>
      <c r="BJ26" s="59">
        <f t="shared" si="38"/>
        <v>253.00166490531203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382.80715841716767</v>
      </c>
      <c r="CD26" s="59">
        <f ca="1">AVERAGE(OFFSET($CC$3,0,0,'Données projet'!$E$12+1,1))-AVERAGE(OFFSET($H$3,0,0,'Données projet'!$E$12+1,1))</f>
        <v>323.01113210765487</v>
      </c>
      <c r="CE26" s="59">
        <f t="shared" si="40"/>
        <v>311.68541696405975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2.9235042736666665</v>
      </c>
      <c r="CT26" s="12">
        <f>IF('Données projet'!$A$140&gt;35,CT25+CS26-DB25,IF(A26&lt;'Données projet'!$A$140,$CQ$205^A26,IF(A26='Données projet'!$A$140,'Données projet'!$B$140,CT25+CS26-DB25)))</f>
        <v>30.878236600831084</v>
      </c>
      <c r="CU26" s="17">
        <f>CT26*VLOOKUP('Données projet'!$B$13,Paramètres!$A$1:$I$89,3,0)*VLOOKUP('Données projet'!$B$13,Paramètres!$A$1:$I$89,5,0)</f>
        <v>20.713121111837491</v>
      </c>
      <c r="CV26" s="13">
        <f t="shared" si="41"/>
        <v>6.7079007479283757</v>
      </c>
      <c r="CW26" s="20">
        <f t="shared" si="13"/>
        <v>47.75827973909221</v>
      </c>
      <c r="CX26" s="59">
        <f t="shared" si="14"/>
        <v>271.24347644863872</v>
      </c>
      <c r="CY26" s="59">
        <f ca="1">AVERAGE(OFFSET($CX$3,0,0,'Données projet'!$E$13+1,1))-AVERAGE(OFFSET($H$3,0,0,'Données projet'!$E$13+1,1))</f>
        <v>402.93606094395136</v>
      </c>
      <c r="CZ26" s="59">
        <f t="shared" si="42"/>
        <v>187.62762320251036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6.7948717948717956</v>
      </c>
      <c r="DO26" s="12">
        <f>IF('Données projet'!$A$166&gt;35,DO25+DN26-DW25,IF(A26&lt;'Données projet'!$A$166,$DL$205^A26,IF(A26='Données projet'!$A$166,'Données projet'!$B$166,DO25+DN26-DW25)))</f>
        <v>58.84615384615384</v>
      </c>
      <c r="DP26" s="17">
        <f>DO26*VLOOKUP('Données projet'!$B$14,Paramètres!$A$1:$I$89,3,0)*VLOOKUP('Données projet'!$B$14,Paramètres!$A$1:$I$89,5,0)</f>
        <v>45.9</v>
      </c>
      <c r="DQ26" s="13">
        <f t="shared" si="43"/>
        <v>13.549702311318182</v>
      </c>
      <c r="DR26" s="20">
        <f t="shared" si="16"/>
        <v>103.54156485887916</v>
      </c>
      <c r="DS26" s="59">
        <f t="shared" si="17"/>
        <v>327.02676156842563</v>
      </c>
      <c r="DT26" s="59">
        <f ca="1">AVERAGE(OFFSET($DS$3,0,0,'Données projet'!$E$14+1,1))-AVERAGE(OFFSET($H$3,0,0,'Données projet'!$E$14+1,1))</f>
        <v>217.53602321474159</v>
      </c>
      <c r="DU26" s="59">
        <f t="shared" si="44"/>
        <v>215.75909414893025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8.8000000000000007</v>
      </c>
      <c r="EJ26" s="12">
        <f>IF('Données projet'!$A$192&gt;35,EJ25+EI26-ER25,IF(A26&lt;'Données projet'!$A$192,$EG$205^A26,IF(A26='Données projet'!$A$192,'Données projet'!$B$192,EJ25+EI26-ER25)))</f>
        <v>58.399999999999991</v>
      </c>
      <c r="EK26" s="17">
        <f>EJ26*VLOOKUP('Données projet'!$B$15,Paramètres!$A$1:$I$89,3,0)*VLOOKUP('Données projet'!$B$15,Paramètres!$A$1:$I$89,5,0)</f>
        <v>50.107199999999999</v>
      </c>
      <c r="EL26" s="13">
        <f t="shared" si="45"/>
        <v>14.641441079141797</v>
      </c>
      <c r="EM26" s="20">
        <f t="shared" si="19"/>
        <v>112.77054987950528</v>
      </c>
      <c r="EN26" s="59">
        <f t="shared" si="20"/>
        <v>336.2557465890518</v>
      </c>
      <c r="EO26" s="59">
        <f ca="1">AVERAGE(OFFSET($EN$3,0,0,'Données projet'!$E$15+1,1))-AVERAGE(OFFSET($H$3,0,0,'Données projet'!$E$15+1,1))</f>
        <v>481.23392184981651</v>
      </c>
      <c r="EP26" s="59">
        <f t="shared" si="46"/>
        <v>275.88160405468193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8.1999999999999993</v>
      </c>
      <c r="FE26" s="12">
        <f>IF('Données projet'!$A$218&gt;35,FE25+FD26-FM25,IF(A26&lt;'Données projet'!$A$218,$FB$205^A26,IF(A26='Données projet'!$A$218,'Données projet'!$B$218,FE25+FD26-FM25)))</f>
        <v>99.600000000000023</v>
      </c>
      <c r="FF26" s="17">
        <f>FE26*VLOOKUP('Données projet'!$B$16,Paramètres!$A$1:$I$89,3,0)*VLOOKUP('Données projet'!$B$16,Paramètres!$A$1:$I$89,5,0)</f>
        <v>65.257920000000013</v>
      </c>
      <c r="FG26" s="13">
        <f t="shared" si="47"/>
        <v>18.491067519086762</v>
      </c>
      <c r="FH26" s="20">
        <f t="shared" si="22"/>
        <v>145.8628199290761</v>
      </c>
      <c r="FI26" s="59">
        <f t="shared" si="23"/>
        <v>369.3480166386226</v>
      </c>
      <c r="FJ26" s="59">
        <f ca="1">AVERAGE(OFFSET($FI$3,0,0,'Données projet'!$E$16+1,1))-AVERAGE(OFFSET($H$3,0,0,'Données projet'!$E$16+1,1))</f>
        <v>257.66104339896992</v>
      </c>
      <c r="FK26" s="59">
        <f t="shared" si="48"/>
        <v>254.79488636184996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2.9235042736666665</v>
      </c>
      <c r="FZ26" s="12">
        <f>IF('Données projet'!$A$244&gt;35,FZ25+FY26-GH25,IF(A26&lt;'Données projet'!$A$244,$FW$205^A26,IF(A26='Données projet'!$A$244,'Données projet'!$B$244,FZ25+FY26-GH25)))</f>
        <v>30.878236600831084</v>
      </c>
      <c r="GA26" s="17">
        <f>FZ26*VLOOKUP('Données projet'!$B$17,Paramètres!$A$1:$I$89,3,0)*VLOOKUP('Données projet'!$B$17,Paramètres!$A$1:$I$89,5,0)</f>
        <v>29.383729949350858</v>
      </c>
      <c r="GB26" s="13">
        <f t="shared" si="49"/>
        <v>9.1363208529958886</v>
      </c>
      <c r="GC26" s="20">
        <f t="shared" si="25"/>
        <v>67.089088480753915</v>
      </c>
      <c r="GD26" s="59">
        <f t="shared" si="26"/>
        <v>290.57428519030043</v>
      </c>
      <c r="GE26" s="59">
        <f ca="1">AVERAGE(OFFSET($GD$3,0,0,'Données projet'!$E$17+1,1))-AVERAGE(OFFSET($H$3,0,0,'Données projet'!$E$17+1,1))</f>
        <v>536.1664221413339</v>
      </c>
      <c r="GF26" s="59">
        <f t="shared" si="50"/>
        <v>241.15939898336669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10</v>
      </c>
      <c r="GU26" s="12">
        <f>IF('Données projet'!$A$270&gt;35,GU25+GT26-HC25,IF(A26&lt;'Données projet'!$A$270,$GR$205^A26,IF(A26='Données projet'!$A$270,'Données projet'!$B$270,GU25+GT26-HC25)))</f>
        <v>66</v>
      </c>
      <c r="GV26" s="17">
        <f>GU26*VLOOKUP('Données projet'!$B$18,Paramètres!$A$1:$I$89,3,0)*VLOOKUP('Données projet'!$B$18,Paramètres!$A$1:$I$89,5,0)</f>
        <v>57.657600000000002</v>
      </c>
      <c r="GW26" s="13">
        <f t="shared" si="51"/>
        <v>16.574671209026025</v>
      </c>
      <c r="GX26" s="20">
        <f t="shared" si="28"/>
        <v>129.28787235572034</v>
      </c>
      <c r="GY26" s="59">
        <f t="shared" si="29"/>
        <v>352.77306906526684</v>
      </c>
      <c r="GZ26" s="59">
        <f ca="1">AVERAGE(OFFSET($GY$3,0,0,'Données projet'!$E$18+1,1))-AVERAGE(OFFSET($H$3,0,0,'Données projet'!$E$18+1,1))</f>
        <v>285.8437404763045</v>
      </c>
      <c r="HA26" s="59">
        <f t="shared" si="52"/>
        <v>276.01618888357268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2.9235042736666665</v>
      </c>
      <c r="N27" s="13">
        <f>IF('Données projet'!$A$36&gt;35,N26+M27-V26,IF(A27&lt;'Données projet'!$A$36,$K$205^A27,IF(A27='Données projet'!$A$36,'Données projet'!$B$36,N26+M27-V26)))</f>
        <v>35.84429064868953</v>
      </c>
      <c r="O27" s="13">
        <f>N27*VLOOKUP('Données projet'!$B$9,Paramètres!$A$1:$I$89,3,0)*VLOOKUP('Données projet'!$B$9,Paramètres!$A$1:$I$89,5,0)</f>
        <v>32.431914178934285</v>
      </c>
      <c r="P27" s="13">
        <f t="shared" si="33"/>
        <v>9.9689045657731459</v>
      </c>
      <c r="Q27" s="20">
        <f t="shared" si="2"/>
        <v>73.848092647032104</v>
      </c>
      <c r="R27" s="59">
        <f t="shared" si="0"/>
        <v>299.61880083065194</v>
      </c>
      <c r="S27" s="59">
        <f ca="1">AVERAGE(OFFSET($R$3,0,0,'Données projet'!$E$9+1,1))-AVERAGE(OFFSET($H$3,0,0,'Données projet'!$E$9+1,1))</f>
        <v>514.0255035951318</v>
      </c>
      <c r="T27" s="59">
        <f t="shared" si="34"/>
        <v>232.26614608014839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</v>
      </c>
      <c r="AI27" s="13">
        <f>IF('Données projet'!$A$62&gt;35,AI26+AH27-AQ26,IF(A27&lt;'Données projet'!$A$62,$AF$205^A27,IF(A27='Données projet'!$A$62,'Données projet'!$B$62,AI26+AH27-AQ26)))</f>
        <v>90</v>
      </c>
      <c r="AJ27" s="13">
        <f>AI27*VLOOKUP('Données projet'!$B$10,Paramètres!$A$1:$I$89,3,0)*VLOOKUP('Données projet'!$B$10,Paramètres!$A$1:$I$89,5,0)</f>
        <v>78.624000000000009</v>
      </c>
      <c r="AK27" s="13">
        <f t="shared" si="35"/>
        <v>21.800406010684462</v>
      </c>
      <c r="AL27" s="20">
        <f t="shared" si="4"/>
        <v>174.90584046860877</v>
      </c>
      <c r="AM27" s="59">
        <f t="shared" si="5"/>
        <v>400.67654865222858</v>
      </c>
      <c r="AN27" s="59">
        <f ca="1">AVERAGE(OFFSET($AM$3,0,0,'Données projet'!$E$10+1,1))-AVERAGE(OFFSET($H$3,0,0,'Données projet'!$E$10+1,1))</f>
        <v>330.58463337575432</v>
      </c>
      <c r="AO27" s="59">
        <f t="shared" si="36"/>
        <v>285.43250599232192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2.9235042736666665</v>
      </c>
      <c r="BD27" s="12">
        <f>IF('Données projet'!$A$88&gt;35,BD26+BC27-BL26,IF(A27&lt;'Données projet'!$A$88,$BA$205^A27,IF(A27='Données projet'!$A$88,'Données projet'!$B$88,BD26+BC27-BL26)))</f>
        <v>35.84429064868953</v>
      </c>
      <c r="BE27" s="13">
        <f>BD27*VLOOKUP('Données projet'!$B$11,Paramètres!$A$1:$I$89,3,0)*VLOOKUP('Données projet'!$B$11,Paramètres!$A$1:$I$89,5,0)</f>
        <v>36.34611071777119</v>
      </c>
      <c r="BF27" s="13">
        <f t="shared" si="37"/>
        <v>11.02485040415163</v>
      </c>
      <c r="BG27" s="20">
        <f t="shared" si="7"/>
        <v>82.504423954015564</v>
      </c>
      <c r="BH27" s="59">
        <f t="shared" si="8"/>
        <v>308.27513213763535</v>
      </c>
      <c r="BI27" s="59">
        <f ca="1">AVERAGE(OFFSET($BH$3,0,0,'Données projet'!$E$11+1,1))-AVERAGE(OFFSET($H$3,0,0,'Données projet'!$E$11+1,1))</f>
        <v>565.65323074569903</v>
      </c>
      <c r="BJ27" s="59">
        <f t="shared" si="38"/>
        <v>253.00166490531203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406.84400341966892</v>
      </c>
      <c r="CD27" s="59">
        <f ca="1">AVERAGE(OFFSET($CC$3,0,0,'Données projet'!$E$12+1,1))-AVERAGE(OFFSET($H$3,0,0,'Données projet'!$E$12+1,1))</f>
        <v>323.01113210765487</v>
      </c>
      <c r="CE27" s="59">
        <f t="shared" si="40"/>
        <v>311.68541696405975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2.9235042736666665</v>
      </c>
      <c r="CT27" s="12">
        <f>IF('Données projet'!$A$140&gt;35,CT26+CS27-DB26,IF(A27&lt;'Données projet'!$A$140,$CQ$205^A27,IF(A27='Données projet'!$A$140,'Données projet'!$B$140,CT26+CS27-DB26)))</f>
        <v>35.84429064868953</v>
      </c>
      <c r="CU27" s="17">
        <f>CT27*VLOOKUP('Données projet'!$B$13,Paramètres!$A$1:$I$89,3,0)*VLOOKUP('Données projet'!$B$13,Paramètres!$A$1:$I$89,5,0)</f>
        <v>24.044350167140937</v>
      </c>
      <c r="CV27" s="13">
        <f t="shared" si="41"/>
        <v>7.6527088484979382</v>
      </c>
      <c r="CW27" s="20">
        <f t="shared" si="13"/>
        <v>55.205711118904368</v>
      </c>
      <c r="CX27" s="59">
        <f t="shared" si="14"/>
        <v>280.97641930252416</v>
      </c>
      <c r="CY27" s="59">
        <f ca="1">AVERAGE(OFFSET($CX$3,0,0,'Données projet'!$E$13+1,1))-AVERAGE(OFFSET($H$3,0,0,'Données projet'!$E$13+1,1))</f>
        <v>402.93606094395136</v>
      </c>
      <c r="CZ27" s="59">
        <f t="shared" si="42"/>
        <v>187.62762320251036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6.7948717948717956</v>
      </c>
      <c r="DO27" s="12">
        <f>IF('Données projet'!$A$166&gt;35,DO26+DN27-DW26,IF(A27&lt;'Données projet'!$A$166,$DL$205^A27,IF(A27='Données projet'!$A$166,'Données projet'!$B$166,DO26+DN27-DW26)))</f>
        <v>65.641025641025635</v>
      </c>
      <c r="DP27" s="17">
        <f>DO27*VLOOKUP('Données projet'!$B$14,Paramètres!$A$1:$I$89,3,0)*VLOOKUP('Données projet'!$B$14,Paramètres!$A$1:$I$89,5,0)</f>
        <v>51.199999999999996</v>
      </c>
      <c r="DQ27" s="13">
        <f t="shared" si="43"/>
        <v>14.923235838479547</v>
      </c>
      <c r="DR27" s="20">
        <f t="shared" si="16"/>
        <v>115.16463575201853</v>
      </c>
      <c r="DS27" s="59">
        <f t="shared" si="17"/>
        <v>340.93534393563834</v>
      </c>
      <c r="DT27" s="59">
        <f ca="1">AVERAGE(OFFSET($DS$3,0,0,'Données projet'!$E$14+1,1))-AVERAGE(OFFSET($H$3,0,0,'Données projet'!$E$14+1,1))</f>
        <v>217.53602321474159</v>
      </c>
      <c r="DU27" s="59">
        <f t="shared" si="44"/>
        <v>215.75909414893025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8.8000000000000007</v>
      </c>
      <c r="EJ27" s="12">
        <f>IF('Données projet'!$A$192&gt;35,EJ26+EI27-ER26,IF(A27&lt;'Données projet'!$A$192,$EG$205^A27,IF(A27='Données projet'!$A$192,'Données projet'!$B$192,EJ26+EI27-ER26)))</f>
        <v>67.199999999999989</v>
      </c>
      <c r="EK27" s="17">
        <f>EJ27*VLOOKUP('Données projet'!$B$15,Paramètres!$A$1:$I$89,3,0)*VLOOKUP('Données projet'!$B$15,Paramètres!$A$1:$I$89,5,0)</f>
        <v>57.657599999999995</v>
      </c>
      <c r="EL27" s="13">
        <f t="shared" si="45"/>
        <v>16.574671209026025</v>
      </c>
      <c r="EM27" s="20">
        <f t="shared" si="19"/>
        <v>129.28787235572034</v>
      </c>
      <c r="EN27" s="59">
        <f t="shared" si="20"/>
        <v>355.05858053934014</v>
      </c>
      <c r="EO27" s="59">
        <f ca="1">AVERAGE(OFFSET($EN$3,0,0,'Données projet'!$E$15+1,1))-AVERAGE(OFFSET($H$3,0,0,'Données projet'!$E$15+1,1))</f>
        <v>481.23392184981651</v>
      </c>
      <c r="EP27" s="59">
        <f t="shared" si="46"/>
        <v>275.88160405468193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8.1999999999999993</v>
      </c>
      <c r="FE27" s="12">
        <f>IF('Données projet'!$A$218&gt;35,FE26+FD27-FM26,IF(A27&lt;'Données projet'!$A$218,$FB$205^A27,IF(A27='Données projet'!$A$218,'Données projet'!$B$218,FE26+FD27-FM26)))</f>
        <v>107.80000000000003</v>
      </c>
      <c r="FF27" s="17">
        <f>FE27*VLOOKUP('Données projet'!$B$16,Paramètres!$A$1:$I$89,3,0)*VLOOKUP('Données projet'!$B$16,Paramètres!$A$1:$I$89,5,0)</f>
        <v>70.630560000000017</v>
      </c>
      <c r="FG27" s="13">
        <f t="shared" si="47"/>
        <v>19.829966022106095</v>
      </c>
      <c r="FH27" s="20">
        <f t="shared" si="22"/>
        <v>157.5520828218348</v>
      </c>
      <c r="FI27" s="59">
        <f t="shared" si="23"/>
        <v>383.32279100545463</v>
      </c>
      <c r="FJ27" s="59">
        <f ca="1">AVERAGE(OFFSET($FI$3,0,0,'Données projet'!$E$16+1,1))-AVERAGE(OFFSET($H$3,0,0,'Données projet'!$E$16+1,1))</f>
        <v>257.66104339896992</v>
      </c>
      <c r="FK27" s="59">
        <f t="shared" si="48"/>
        <v>254.79488636184996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2.9235042736666665</v>
      </c>
      <c r="FZ27" s="12">
        <f>IF('Données projet'!$A$244&gt;35,FZ26+FY27-GH26,IF(A27&lt;'Données projet'!$A$244,$FW$205^A27,IF(A27='Données projet'!$A$244,'Données projet'!$B$244,FZ26+FY27-GH26)))</f>
        <v>35.84429064868953</v>
      </c>
      <c r="GA27" s="17">
        <f>FZ27*VLOOKUP('Données projet'!$B$17,Paramètres!$A$1:$I$89,3,0)*VLOOKUP('Données projet'!$B$17,Paramètres!$A$1:$I$89,5,0)</f>
        <v>34.109426981292962</v>
      </c>
      <c r="GB27" s="13">
        <f t="shared" si="49"/>
        <v>10.423172026811937</v>
      </c>
      <c r="GC27" s="20">
        <f t="shared" si="25"/>
        <v>77.560943272449364</v>
      </c>
      <c r="GD27" s="59">
        <f t="shared" si="26"/>
        <v>303.33165145606915</v>
      </c>
      <c r="GE27" s="59">
        <f ca="1">AVERAGE(OFFSET($GD$3,0,0,'Données projet'!$E$17+1,1))-AVERAGE(OFFSET($H$3,0,0,'Données projet'!$E$17+1,1))</f>
        <v>536.1664221413339</v>
      </c>
      <c r="GF27" s="59">
        <f t="shared" si="50"/>
        <v>241.15939898336669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10</v>
      </c>
      <c r="GU27" s="12">
        <f>IF('Données projet'!$A$270&gt;35,GU26+GT27-HC26,IF(A27&lt;'Données projet'!$A$270,$GR$205^A27,IF(A27='Données projet'!$A$270,'Données projet'!$B$270,GU26+GT27-HC26)))</f>
        <v>76</v>
      </c>
      <c r="GV27" s="17">
        <f>GU27*VLOOKUP('Données projet'!$B$18,Paramètres!$A$1:$I$89,3,0)*VLOOKUP('Données projet'!$B$18,Paramètres!$A$1:$I$89,5,0)</f>
        <v>66.393600000000006</v>
      </c>
      <c r="GW27" s="13">
        <f t="shared" si="51"/>
        <v>18.775122997078544</v>
      </c>
      <c r="GX27" s="20">
        <f t="shared" si="28"/>
        <v>148.33552588657844</v>
      </c>
      <c r="GY27" s="59">
        <f t="shared" si="29"/>
        <v>374.10623407019824</v>
      </c>
      <c r="GZ27" s="59">
        <f ca="1">AVERAGE(OFFSET($GY$3,0,0,'Données projet'!$E$18+1,1))-AVERAGE(OFFSET($H$3,0,0,'Données projet'!$E$18+1,1))</f>
        <v>285.8437404763045</v>
      </c>
      <c r="HA27" s="59">
        <f t="shared" si="52"/>
        <v>276.01618888357268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2.9235042736666665</v>
      </c>
      <c r="N28" s="13">
        <f>IF('Données projet'!$A$36&gt;35,N27+M28-V27,IF(A28&lt;'Données projet'!$A$36,$K$205^A28,IF(A28='Données projet'!$A$36,'Données projet'!$B$36,N27+M28-V27)))</f>
        <v>41.609020253221033</v>
      </c>
      <c r="O28" s="13">
        <f>N28*VLOOKUP('Données projet'!$B$9,Paramètres!$A$1:$I$89,3,0)*VLOOKUP('Données projet'!$B$9,Paramètres!$A$1:$I$89,5,0)</f>
        <v>37.647841525114387</v>
      </c>
      <c r="P28" s="13">
        <f t="shared" si="33"/>
        <v>11.373025190315211</v>
      </c>
      <c r="Q28" s="20">
        <f t="shared" si="2"/>
        <v>85.378009529373216</v>
      </c>
      <c r="R28" s="59">
        <f t="shared" si="0"/>
        <v>313.41578349570534</v>
      </c>
      <c r="S28" s="59">
        <f ca="1">AVERAGE(OFFSET($R$3,0,0,'Données projet'!$E$9+1,1))-AVERAGE(OFFSET($H$3,0,0,'Données projet'!$E$9+1,1))</f>
        <v>514.0255035951318</v>
      </c>
      <c r="T28" s="59">
        <f t="shared" si="34"/>
        <v>232.26614608014839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98</v>
      </c>
      <c r="AG28" s="12">
        <f>VLOOKUP(A28,'Données projet'!$A$61:$I$81,9,0)</f>
        <v>8</v>
      </c>
      <c r="AH28" s="12">
        <f t="array" ref="AH28">INDEX(AG:AG,MIN(IF(ISNUMBER(AG28:AG224),ROW(AG28:AG224),"")))</f>
        <v>8</v>
      </c>
      <c r="AI28" s="13">
        <f>IF('Données projet'!$A$62&gt;35,AI27+AH28-AQ27,IF(A28&lt;'Données projet'!$A$62,$AF$205^A28,IF(A28='Données projet'!$A$62,'Données projet'!$B$62,AI27+AH28-AQ27)))</f>
        <v>98</v>
      </c>
      <c r="AJ28" s="13">
        <f>AI28*VLOOKUP('Données projet'!$B$10,Paramètres!$A$1:$I$89,3,0)*VLOOKUP('Données projet'!$B$10,Paramètres!$A$1:$I$89,5,0)</f>
        <v>85.612800000000007</v>
      </c>
      <c r="AK28" s="13">
        <f t="shared" si="35"/>
        <v>23.504080242391282</v>
      </c>
      <c r="AL28" s="20">
        <f t="shared" si="4"/>
        <v>190.04523308883151</v>
      </c>
      <c r="AM28" s="59">
        <f t="shared" si="5"/>
        <v>418.08300705516365</v>
      </c>
      <c r="AN28" s="59">
        <f ca="1">AVERAGE(OFFSET($AM$3,0,0,'Données projet'!$E$10+1,1))-AVERAGE(OFFSET($H$3,0,0,'Données projet'!$E$10+1,1))</f>
        <v>330.58463337575432</v>
      </c>
      <c r="AO28" s="59">
        <f t="shared" si="36"/>
        <v>285.43250599232192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2.9235042736666665</v>
      </c>
      <c r="BD28" s="12">
        <f>IF('Données projet'!$A$88&gt;35,BD27+BC28-BL27,IF(A28&lt;'Données projet'!$A$88,$BA$205^A28,IF(A28='Données projet'!$A$88,'Données projet'!$B$88,BD27+BC28-BL27)))</f>
        <v>41.609020253221033</v>
      </c>
      <c r="BE28" s="13">
        <f>BD28*VLOOKUP('Données projet'!$B$11,Paramètres!$A$1:$I$89,3,0)*VLOOKUP('Données projet'!$B$11,Paramètres!$A$1:$I$89,5,0)</f>
        <v>42.191546536766133</v>
      </c>
      <c r="BF28" s="13">
        <f t="shared" si="37"/>
        <v>12.577701044141646</v>
      </c>
      <c r="BG28" s="20">
        <f t="shared" si="7"/>
        <v>95.389772870081046</v>
      </c>
      <c r="BH28" s="59">
        <f t="shared" si="8"/>
        <v>323.42754683641317</v>
      </c>
      <c r="BI28" s="59">
        <f ca="1">AVERAGE(OFFSET($BH$3,0,0,'Données projet'!$E$11+1,1))-AVERAGE(OFFSET($H$3,0,0,'Données projet'!$E$11+1,1))</f>
        <v>565.65323074569903</v>
      </c>
      <c r="BJ28" s="59">
        <f t="shared" si="38"/>
        <v>253.00166490531203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430.80120672256021</v>
      </c>
      <c r="CD28" s="59">
        <f ca="1">AVERAGE(OFFSET($CC$3,0,0,'Données projet'!$E$12+1,1))-AVERAGE(OFFSET($H$3,0,0,'Données projet'!$E$12+1,1))</f>
        <v>323.01113210765487</v>
      </c>
      <c r="CE28" s="59">
        <f t="shared" si="40"/>
        <v>311.68541696405975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2.9235042736666665</v>
      </c>
      <c r="CT28" s="12">
        <f>IF('Données projet'!$A$140&gt;35,CT27+CS28-DB27,IF(A28&lt;'Données projet'!$A$140,$CQ$205^A28,IF(A28='Données projet'!$A$140,'Données projet'!$B$140,CT27+CS28-DB27)))</f>
        <v>41.609020253221033</v>
      </c>
      <c r="CU28" s="17">
        <f>CT28*VLOOKUP('Données projet'!$B$13,Paramètres!$A$1:$I$89,3,0)*VLOOKUP('Données projet'!$B$13,Paramètres!$A$1:$I$89,5,0)</f>
        <v>27.91133078586067</v>
      </c>
      <c r="CV28" s="13">
        <f t="shared" si="41"/>
        <v>8.7305932095022687</v>
      </c>
      <c r="CW28" s="20">
        <f t="shared" si="13"/>
        <v>63.81801762525712</v>
      </c>
      <c r="CX28" s="59">
        <f t="shared" si="14"/>
        <v>291.85579159158925</v>
      </c>
      <c r="CY28" s="59">
        <f ca="1">AVERAGE(OFFSET($CX$3,0,0,'Données projet'!$E$13+1,1))-AVERAGE(OFFSET($H$3,0,0,'Données projet'!$E$13+1,1))</f>
        <v>402.93606094395136</v>
      </c>
      <c r="CZ28" s="59">
        <f t="shared" si="42"/>
        <v>187.62762320251036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72.435897435897431</v>
      </c>
      <c r="DM28" s="12">
        <f>VLOOKUP(A28,'Données projet'!$A$165:$I$185,9,0)</f>
        <v>6.7948717948717956</v>
      </c>
      <c r="DN28" s="12">
        <f t="array" ref="DN28">INDEX(DM:DM,MIN(IF(ISNUMBER(DM28:DM224),ROW(DM28:DM224),"")))</f>
        <v>6.7948717948717956</v>
      </c>
      <c r="DO28" s="12">
        <f>IF('Données projet'!$A$166&gt;35,DO27+DN28-DW27,IF(A28&lt;'Données projet'!$A$166,$DL$205^A28,IF(A28='Données projet'!$A$166,'Données projet'!$B$166,DO27+DN28-DW27)))</f>
        <v>72.435897435897431</v>
      </c>
      <c r="DP28" s="17">
        <f>DO28*VLOOKUP('Données projet'!$B$14,Paramètres!$A$1:$I$89,3,0)*VLOOKUP('Données projet'!$B$14,Paramètres!$A$1:$I$89,5,0)</f>
        <v>56.5</v>
      </c>
      <c r="DQ28" s="13">
        <f t="shared" si="43"/>
        <v>16.280287626136957</v>
      </c>
      <c r="DR28" s="20">
        <f t="shared" si="16"/>
        <v>126.75900094885519</v>
      </c>
      <c r="DS28" s="59">
        <f t="shared" si="17"/>
        <v>354.79677491518731</v>
      </c>
      <c r="DT28" s="59">
        <f ca="1">AVERAGE(OFFSET($DS$3,0,0,'Données projet'!$E$14+1,1))-AVERAGE(OFFSET($H$3,0,0,'Données projet'!$E$14+1,1))</f>
        <v>217.53602321474159</v>
      </c>
      <c r="DU28" s="59">
        <f t="shared" si="44"/>
        <v>215.75909414893025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17.307692307692307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76</v>
      </c>
      <c r="EH28" s="12">
        <f>VLOOKUP(A28,'Données projet'!$A$191:$I$211,9,0)</f>
        <v>8.8000000000000007</v>
      </c>
      <c r="EI28" s="12">
        <f t="array" ref="EI28">INDEX(EH:EH,MIN(IF(ISNUMBER(EH28:EH224),ROW(EH28:EH224),"")))</f>
        <v>8.8000000000000007</v>
      </c>
      <c r="EJ28" s="12">
        <f>IF('Données projet'!$A$192&gt;35,EJ27+EI28-ER27,IF(A28&lt;'Données projet'!$A$192,$EG$205^A28,IF(A28='Données projet'!$A$192,'Données projet'!$B$192,EJ27+EI28-ER27)))</f>
        <v>75.999999999999986</v>
      </c>
      <c r="EK28" s="17">
        <f>EJ28*VLOOKUP('Données projet'!$B$15,Paramètres!$A$1:$I$89,3,0)*VLOOKUP('Données projet'!$B$15,Paramètres!$A$1:$I$89,5,0)</f>
        <v>65.207999999999998</v>
      </c>
      <c r="EL28" s="13">
        <f t="shared" si="45"/>
        <v>18.478568429485204</v>
      </c>
      <c r="EM28" s="20">
        <f t="shared" si="19"/>
        <v>145.75410668135339</v>
      </c>
      <c r="EN28" s="59">
        <f t="shared" si="20"/>
        <v>373.7918806476855</v>
      </c>
      <c r="EO28" s="59">
        <f ca="1">AVERAGE(OFFSET($EN$3,0,0,'Données projet'!$E$15+1,1))-AVERAGE(OFFSET($H$3,0,0,'Données projet'!$E$15+1,1))</f>
        <v>481.23392184981651</v>
      </c>
      <c r="EP28" s="59">
        <f t="shared" si="46"/>
        <v>275.88160405468193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116</v>
      </c>
      <c r="FC28" s="12">
        <f>VLOOKUP(A28,'Données projet'!$A$217:$I$237,9,0)</f>
        <v>8.1999999999999993</v>
      </c>
      <c r="FD28" s="12">
        <f t="array" ref="FD28">INDEX(FC:FC,MIN(IF(ISNUMBER(FC28:FC224),ROW(FC28:FC224),"")))</f>
        <v>8.1999999999999993</v>
      </c>
      <c r="FE28" s="12">
        <f>IF('Données projet'!$A$218&gt;35,FE27+FD28-FM27,IF(A28&lt;'Données projet'!$A$218,$FB$205^A28,IF(A28='Données projet'!$A$218,'Données projet'!$B$218,FE27+FD28-FM27)))</f>
        <v>116.00000000000003</v>
      </c>
      <c r="FF28" s="17">
        <f>FE28*VLOOKUP('Données projet'!$B$16,Paramètres!$A$1:$I$89,3,0)*VLOOKUP('Données projet'!$B$16,Paramètres!$A$1:$I$89,5,0)</f>
        <v>76.003200000000021</v>
      </c>
      <c r="FG28" s="13">
        <f t="shared" si="47"/>
        <v>21.157049992000456</v>
      </c>
      <c r="FH28" s="20">
        <f t="shared" si="22"/>
        <v>169.2207687360675</v>
      </c>
      <c r="FI28" s="59">
        <f t="shared" si="23"/>
        <v>397.25854270239961</v>
      </c>
      <c r="FJ28" s="59">
        <f ca="1">AVERAGE(OFFSET($FI$3,0,0,'Données projet'!$E$16+1,1))-AVERAGE(OFFSET($H$3,0,0,'Données projet'!$E$16+1,1))</f>
        <v>257.66104339896992</v>
      </c>
      <c r="FK28" s="59">
        <f t="shared" si="48"/>
        <v>254.79488636184996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18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2.9235042736666665</v>
      </c>
      <c r="FZ28" s="12">
        <f>IF('Données projet'!$A$244&gt;35,FZ27+FY28-GH27,IF(A28&lt;'Données projet'!$A$244,$FW$205^A28,IF(A28='Données projet'!$A$244,'Données projet'!$B$244,FZ27+FY28-GH27)))</f>
        <v>41.609020253221033</v>
      </c>
      <c r="GA28" s="17">
        <f>FZ28*VLOOKUP('Données projet'!$B$17,Paramètres!$A$1:$I$89,3,0)*VLOOKUP('Données projet'!$B$17,Paramètres!$A$1:$I$89,5,0)</f>
        <v>39.595143672965136</v>
      </c>
      <c r="GB28" s="13">
        <f t="shared" si="49"/>
        <v>11.891276242218426</v>
      </c>
      <c r="GC28" s="20">
        <f t="shared" si="25"/>
        <v>89.672181352278031</v>
      </c>
      <c r="GD28" s="59">
        <f t="shared" si="26"/>
        <v>317.70995531861013</v>
      </c>
      <c r="GE28" s="59">
        <f ca="1">AVERAGE(OFFSET($GD$3,0,0,'Données projet'!$E$17+1,1))-AVERAGE(OFFSET($H$3,0,0,'Données projet'!$E$17+1,1))</f>
        <v>536.1664221413339</v>
      </c>
      <c r="GF28" s="59">
        <f t="shared" si="50"/>
        <v>241.15939898336669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86</v>
      </c>
      <c r="GS28" s="12">
        <f>VLOOKUP(A28,'Données projet'!$A$269:$I$289,9,0)</f>
        <v>10</v>
      </c>
      <c r="GT28" s="12">
        <f t="array" ref="GT28">INDEX(GS:GS,MIN(IF(ISNUMBER(GS28:GS224),ROW(GS28:GS224),"")))</f>
        <v>10</v>
      </c>
      <c r="GU28" s="12">
        <f>IF('Données projet'!$A$270&gt;35,GU27+GT28-HC27,IF(A28&lt;'Données projet'!$A$270,$GR$205^A28,IF(A28='Données projet'!$A$270,'Données projet'!$B$270,GU27+GT28-HC27)))</f>
        <v>86</v>
      </c>
      <c r="GV28" s="17">
        <f>GU28*VLOOKUP('Données projet'!$B$18,Paramètres!$A$1:$I$89,3,0)*VLOOKUP('Données projet'!$B$18,Paramètres!$A$1:$I$89,5,0)</f>
        <v>75.129600000000011</v>
      </c>
      <c r="GW28" s="13">
        <f t="shared" si="51"/>
        <v>20.942027818647581</v>
      </c>
      <c r="GX28" s="20">
        <f t="shared" si="28"/>
        <v>167.32475178414452</v>
      </c>
      <c r="GY28" s="59">
        <f t="shared" si="29"/>
        <v>395.36252575047661</v>
      </c>
      <c r="GZ28" s="59">
        <f ca="1">AVERAGE(OFFSET($GY$3,0,0,'Données projet'!$E$18+1,1))-AVERAGE(OFFSET($H$3,0,0,'Données projet'!$E$18+1,1))</f>
        <v>285.8437404763045</v>
      </c>
      <c r="HA28" s="59">
        <f t="shared" si="52"/>
        <v>276.01618888357268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21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2.9235042736666665</v>
      </c>
      <c r="N29" s="13">
        <f>IF('Données projet'!$A$36&gt;35,N28+M29-V28,IF(A29&lt;'Données projet'!$A$36,$K$205^A29,IF(A29='Données projet'!$A$36,'Données projet'!$B$36,N28+M29-V28)))</f>
        <v>48.300874005334926</v>
      </c>
      <c r="O29" s="13">
        <f>N29*VLOOKUP('Données projet'!$B$9,Paramètres!$A$1:$I$89,3,0)*VLOOKUP('Données projet'!$B$9,Paramètres!$A$1:$I$89,5,0)</f>
        <v>43.702630800027038</v>
      </c>
      <c r="P29" s="13">
        <f t="shared" si="33"/>
        <v>12.974916263481436</v>
      </c>
      <c r="Q29" s="20">
        <f t="shared" si="2"/>
        <v>98.713394468943918</v>
      </c>
      <c r="R29" s="59">
        <f t="shared" si="0"/>
        <v>329.00010851813408</v>
      </c>
      <c r="S29" s="59">
        <f ca="1">AVERAGE(OFFSET($R$3,0,0,'Données projet'!$E$9+1,1))-AVERAGE(OFFSET($H$3,0,0,'Données projet'!$E$9+1,1))</f>
        <v>514.0255035951318</v>
      </c>
      <c r="T29" s="59">
        <f t="shared" si="34"/>
        <v>232.26614608014839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</v>
      </c>
      <c r="AI29" s="13">
        <f>IF('Données projet'!$A$62&gt;35,AI28+AH29-AQ28,IF(A29&lt;'Données projet'!$A$62,$AF$205^A29,IF(A29='Données projet'!$A$62,'Données projet'!$B$62,AI28+AH29-AQ28)))</f>
        <v>87</v>
      </c>
      <c r="AJ29" s="13">
        <f>AI29*VLOOKUP('Données projet'!$B$10,Paramètres!$A$1:$I$89,3,0)*VLOOKUP('Données projet'!$B$10,Paramètres!$A$1:$I$89,5,0)</f>
        <v>76.003200000000007</v>
      </c>
      <c r="AK29" s="13">
        <f t="shared" si="35"/>
        <v>21.157049992000456</v>
      </c>
      <c r="AL29" s="20">
        <f t="shared" si="4"/>
        <v>169.22076873606747</v>
      </c>
      <c r="AM29" s="59">
        <f t="shared" si="5"/>
        <v>399.50748278525765</v>
      </c>
      <c r="AN29" s="59">
        <f ca="1">AVERAGE(OFFSET($AM$3,0,0,'Données projet'!$E$10+1,1))-AVERAGE(OFFSET($H$3,0,0,'Données projet'!$E$10+1,1))</f>
        <v>330.58463337575432</v>
      </c>
      <c r="AO29" s="59">
        <f t="shared" si="36"/>
        <v>285.43250599232192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2.9235042736666665</v>
      </c>
      <c r="BD29" s="12">
        <f>IF('Données projet'!$A$88&gt;35,BD28+BC29-BL28,IF(A29&lt;'Données projet'!$A$88,$BA$205^A29,IF(A29='Données projet'!$A$88,'Données projet'!$B$88,BD28+BC29-BL28)))</f>
        <v>48.300874005334926</v>
      </c>
      <c r="BE29" s="13">
        <f>BD29*VLOOKUP('Données projet'!$B$11,Paramètres!$A$1:$I$89,3,0)*VLOOKUP('Données projet'!$B$11,Paramètres!$A$1:$I$89,5,0)</f>
        <v>48.977086241409616</v>
      </c>
      <c r="BF29" s="13">
        <f t="shared" si="37"/>
        <v>14.349270761644892</v>
      </c>
      <c r="BG29" s="20">
        <f t="shared" si="7"/>
        <v>110.29340511365326</v>
      </c>
      <c r="BH29" s="59">
        <f t="shared" si="8"/>
        <v>340.58011916284346</v>
      </c>
      <c r="BI29" s="59">
        <f ca="1">AVERAGE(OFFSET($BH$3,0,0,'Données projet'!$E$11+1,1))-AVERAGE(OFFSET($H$3,0,0,'Données projet'!$E$11+1,1))</f>
        <v>565.65323074569903</v>
      </c>
      <c r="BJ29" s="59">
        <f t="shared" si="38"/>
        <v>253.00166490531203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405.15196244420395</v>
      </c>
      <c r="CD29" s="59">
        <f ca="1">AVERAGE(OFFSET($CC$3,0,0,'Données projet'!$E$12+1,1))-AVERAGE(OFFSET($H$3,0,0,'Données projet'!$E$12+1,1))</f>
        <v>323.01113210765487</v>
      </c>
      <c r="CE29" s="59">
        <f t="shared" si="40"/>
        <v>311.68541696405975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2.9235042736666665</v>
      </c>
      <c r="CT29" s="12">
        <f>IF('Données projet'!$A$140&gt;35,CT28+CS29-DB28,IF(A29&lt;'Données projet'!$A$140,$CQ$205^A29,IF(A29='Données projet'!$A$140,'Données projet'!$B$140,CT28+CS29-DB28)))</f>
        <v>48.300874005334926</v>
      </c>
      <c r="CU29" s="17">
        <f>CT29*VLOOKUP('Données projet'!$B$13,Paramètres!$A$1:$I$89,3,0)*VLOOKUP('Données projet'!$B$13,Paramètres!$A$1:$I$89,5,0)</f>
        <v>32.400226282778668</v>
      </c>
      <c r="CV29" s="13">
        <f t="shared" si="41"/>
        <v>9.9602976277828841</v>
      </c>
      <c r="CW29" s="20">
        <f t="shared" si="13"/>
        <v>73.777912477561372</v>
      </c>
      <c r="CX29" s="59">
        <f t="shared" si="14"/>
        <v>304.06462652675157</v>
      </c>
      <c r="CY29" s="59">
        <f ca="1">AVERAGE(OFFSET($CX$3,0,0,'Données projet'!$E$13+1,1))-AVERAGE(OFFSET($H$3,0,0,'Données projet'!$E$13+1,1))</f>
        <v>402.93606094395136</v>
      </c>
      <c r="CZ29" s="59">
        <f t="shared" si="42"/>
        <v>187.62762320251036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7.3717948717948714</v>
      </c>
      <c r="DO29" s="12">
        <f>IF('Données projet'!$A$166&gt;35,DO28+DN29-DW28,IF(A29&lt;'Données projet'!$A$166,$DL$205^A29,IF(A29='Données projet'!$A$166,'Données projet'!$B$166,DO28+DN29-DW28)))</f>
        <v>62.5</v>
      </c>
      <c r="DP29" s="17">
        <f>DO29*VLOOKUP('Données projet'!$B$14,Paramètres!$A$1:$I$89,3,0)*VLOOKUP('Données projet'!$B$14,Paramètres!$A$1:$I$89,5,0)</f>
        <v>48.75</v>
      </c>
      <c r="DQ29" s="13">
        <f t="shared" si="43"/>
        <v>14.290467583875053</v>
      </c>
      <c r="DR29" s="20">
        <f t="shared" si="16"/>
        <v>109.79548104191571</v>
      </c>
      <c r="DS29" s="59">
        <f t="shared" si="17"/>
        <v>340.08219509110586</v>
      </c>
      <c r="DT29" s="59">
        <f ca="1">AVERAGE(OFFSET($DS$3,0,0,'Données projet'!$E$14+1,1))-AVERAGE(OFFSET($H$3,0,0,'Données projet'!$E$14+1,1))</f>
        <v>217.53602321474159</v>
      </c>
      <c r="DU29" s="59">
        <f t="shared" si="44"/>
        <v>215.75909414893025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9.4</v>
      </c>
      <c r="EJ29" s="12">
        <f>IF('Données projet'!$A$192&gt;35,EJ28+EI29-ER28,IF(A29&lt;'Données projet'!$A$192,$EG$205^A29,IF(A29='Données projet'!$A$192,'Données projet'!$B$192,EJ28+EI29-ER28)))</f>
        <v>78.399999999999991</v>
      </c>
      <c r="EK29" s="17">
        <f>EJ29*VLOOKUP('Données projet'!$B$15,Paramètres!$A$1:$I$89,3,0)*VLOOKUP('Données projet'!$B$15,Paramètres!$A$1:$I$89,5,0)</f>
        <v>67.267200000000003</v>
      </c>
      <c r="EL29" s="13">
        <f t="shared" si="45"/>
        <v>18.993242158132926</v>
      </c>
      <c r="EM29" s="20">
        <f t="shared" si="19"/>
        <v>150.23693675874819</v>
      </c>
      <c r="EN29" s="59">
        <f t="shared" si="20"/>
        <v>380.52365080793834</v>
      </c>
      <c r="EO29" s="59">
        <f ca="1">AVERAGE(OFFSET($EN$3,0,0,'Données projet'!$E$15+1,1))-AVERAGE(OFFSET($H$3,0,0,'Données projet'!$E$15+1,1))</f>
        <v>481.23392184981651</v>
      </c>
      <c r="EP29" s="59">
        <f t="shared" si="46"/>
        <v>275.88160405468193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7.8</v>
      </c>
      <c r="FE29" s="12">
        <f>IF('Données projet'!$A$218&gt;35,FE28+FD29-FM28,IF(A29&lt;'Données projet'!$A$218,$FB$205^A29,IF(A29='Données projet'!$A$218,'Données projet'!$B$218,FE28+FD29-FM28)))</f>
        <v>105.80000000000003</v>
      </c>
      <c r="FF29" s="17">
        <f>FE29*VLOOKUP('Données projet'!$B$16,Paramètres!$A$1:$I$89,3,0)*VLOOKUP('Données projet'!$B$16,Paramètres!$A$1:$I$89,5,0)</f>
        <v>69.320160000000016</v>
      </c>
      <c r="FG29" s="13">
        <f t="shared" si="47"/>
        <v>19.50453356393022</v>
      </c>
      <c r="FH29" s="20">
        <f t="shared" si="22"/>
        <v>154.70300795717847</v>
      </c>
      <c r="FI29" s="59">
        <f t="shared" si="23"/>
        <v>384.98972200636865</v>
      </c>
      <c r="FJ29" s="59">
        <f ca="1">AVERAGE(OFFSET($FI$3,0,0,'Données projet'!$E$16+1,1))-AVERAGE(OFFSET($H$3,0,0,'Données projet'!$E$16+1,1))</f>
        <v>257.66104339896992</v>
      </c>
      <c r="FK29" s="59">
        <f t="shared" si="48"/>
        <v>254.79488636184996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2.9235042736666665</v>
      </c>
      <c r="FZ29" s="12">
        <f>IF('Données projet'!$A$244&gt;35,FZ28+FY29-GH28,IF(A29&lt;'Données projet'!$A$244,$FW$205^A29,IF(A29='Données projet'!$A$244,'Données projet'!$B$244,FZ28+FY29-GH28)))</f>
        <v>48.300874005334926</v>
      </c>
      <c r="GA29" s="17">
        <f>FZ29*VLOOKUP('Données projet'!$B$17,Paramètres!$A$1:$I$89,3,0)*VLOOKUP('Données projet'!$B$17,Paramètres!$A$1:$I$89,5,0)</f>
        <v>45.963111703476713</v>
      </c>
      <c r="GB29" s="13">
        <f t="shared" si="49"/>
        <v>13.566162997695264</v>
      </c>
      <c r="GC29" s="20">
        <f t="shared" si="25"/>
        <v>103.68015343787452</v>
      </c>
      <c r="GD29" s="59">
        <f t="shared" si="26"/>
        <v>333.96686748706469</v>
      </c>
      <c r="GE29" s="59">
        <f ca="1">AVERAGE(OFFSET($GD$3,0,0,'Données projet'!$E$17+1,1))-AVERAGE(OFFSET($H$3,0,0,'Données projet'!$E$17+1,1))</f>
        <v>536.1664221413339</v>
      </c>
      <c r="GF29" s="59">
        <f t="shared" si="50"/>
        <v>241.15939898336669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9.8000000000000007</v>
      </c>
      <c r="GU29" s="12">
        <f>IF('Données projet'!$A$270&gt;35,GU28+GT29-HC28,IF(A29&lt;'Données projet'!$A$270,$GR$205^A29,IF(A29='Données projet'!$A$270,'Données projet'!$B$270,GU28+GT29-HC28)))</f>
        <v>74.8</v>
      </c>
      <c r="GV29" s="17">
        <f>GU29*VLOOKUP('Données projet'!$B$18,Paramètres!$A$1:$I$89,3,0)*VLOOKUP('Données projet'!$B$18,Paramètres!$A$1:$I$89,5,0)</f>
        <v>65.345280000000017</v>
      </c>
      <c r="GW29" s="13">
        <f t="shared" si="51"/>
        <v>18.512938248561991</v>
      </c>
      <c r="GX29" s="20">
        <f t="shared" si="28"/>
        <v>146.05306344957884</v>
      </c>
      <c r="GY29" s="59">
        <f t="shared" si="29"/>
        <v>376.33977749876902</v>
      </c>
      <c r="GZ29" s="59">
        <f ca="1">AVERAGE(OFFSET($GY$3,0,0,'Données projet'!$E$18+1,1))-AVERAGE(OFFSET($H$3,0,0,'Données projet'!$E$18+1,1))</f>
        <v>285.8437404763045</v>
      </c>
      <c r="HA29" s="59">
        <f t="shared" si="52"/>
        <v>276.01618888357268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2.9235042736666665</v>
      </c>
      <c r="N30" s="13">
        <f>IF('Données projet'!$A$36&gt;35,N29+M30-V29,IF(A30&lt;'Données projet'!$A$36,$K$205^A30,IF(A30='Données projet'!$A$36,'Données projet'!$B$36,N29+M30-V29)))</f>
        <v>56.068958497013391</v>
      </c>
      <c r="O30" s="13">
        <f>N30*VLOOKUP('Données projet'!$B$9,Paramètres!$A$1:$I$89,3,0)*VLOOKUP('Données projet'!$B$9,Paramètres!$A$1:$I$89,5,0)</f>
        <v>50.731193648097708</v>
      </c>
      <c r="P30" s="13">
        <f t="shared" si="33"/>
        <v>14.80243376122244</v>
      </c>
      <c r="Q30" s="20">
        <f t="shared" si="2"/>
        <v>114.13773440456593</v>
      </c>
      <c r="R30" s="59">
        <f t="shared" si="0"/>
        <v>346.65557727712945</v>
      </c>
      <c r="S30" s="59">
        <f ca="1">AVERAGE(OFFSET($R$3,0,0,'Données projet'!$E$9+1,1))-AVERAGE(OFFSET($H$3,0,0,'Données projet'!$E$9+1,1))</f>
        <v>514.0255035951318</v>
      </c>
      <c r="T30" s="59">
        <f t="shared" si="34"/>
        <v>232.26614608014839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</v>
      </c>
      <c r="AI30" s="13">
        <f>IF('Données projet'!$A$62&gt;35,AI29+AH30-AQ29,IF(A30&lt;'Données projet'!$A$62,$AF$205^A30,IF(A30='Données projet'!$A$62,'Données projet'!$B$62,AI29+AH30-AQ29)))</f>
        <v>95</v>
      </c>
      <c r="AJ30" s="13">
        <f>AI30*VLOOKUP('Données projet'!$B$10,Paramètres!$A$1:$I$89,3,0)*VLOOKUP('Données projet'!$B$10,Paramètres!$A$1:$I$89,5,0)</f>
        <v>82.992000000000004</v>
      </c>
      <c r="AK30" s="13">
        <f t="shared" si="35"/>
        <v>22.867173045817324</v>
      </c>
      <c r="AL30" s="20">
        <f t="shared" si="4"/>
        <v>184.37139305479852</v>
      </c>
      <c r="AM30" s="59">
        <f t="shared" si="5"/>
        <v>416.88923592736205</v>
      </c>
      <c r="AN30" s="59">
        <f ca="1">AVERAGE(OFFSET($AM$3,0,0,'Données projet'!$E$10+1,1))-AVERAGE(OFFSET($H$3,0,0,'Données projet'!$E$10+1,1))</f>
        <v>330.58463337575432</v>
      </c>
      <c r="AO30" s="59">
        <f t="shared" si="36"/>
        <v>285.43250599232192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2.9235042736666665</v>
      </c>
      <c r="BD30" s="12">
        <f>IF('Données projet'!$A$88&gt;35,BD29+BC30-BL29,IF(A30&lt;'Données projet'!$A$88,$BA$205^A30,IF(A30='Données projet'!$A$88,'Données projet'!$B$88,BD29+BC30-BL29)))</f>
        <v>56.068958497013391</v>
      </c>
      <c r="BE30" s="13">
        <f>BD30*VLOOKUP('Données projet'!$B$11,Paramètres!$A$1:$I$89,3,0)*VLOOKUP('Données projet'!$B$11,Paramètres!$A$1:$I$89,5,0)</f>
        <v>56.853923915971578</v>
      </c>
      <c r="BF30" s="13">
        <f t="shared" si="37"/>
        <v>16.37036614786614</v>
      </c>
      <c r="BG30" s="20">
        <f t="shared" si="7"/>
        <v>127.53230519451735</v>
      </c>
      <c r="BH30" s="59">
        <f t="shared" si="8"/>
        <v>360.05014806708084</v>
      </c>
      <c r="BI30" s="59">
        <f ca="1">AVERAGE(OFFSET($BH$3,0,0,'Données projet'!$E$11+1,1))-AVERAGE(OFFSET($H$3,0,0,'Données projet'!$E$11+1,1))</f>
        <v>565.65323074569903</v>
      </c>
      <c r="BJ30" s="59">
        <f t="shared" si="38"/>
        <v>253.00166490531203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427.71339022866266</v>
      </c>
      <c r="CD30" s="59">
        <f ca="1">AVERAGE(OFFSET($CC$3,0,0,'Données projet'!$E$12+1,1))-AVERAGE(OFFSET($H$3,0,0,'Données projet'!$E$12+1,1))</f>
        <v>323.01113210765487</v>
      </c>
      <c r="CE30" s="59">
        <f t="shared" si="40"/>
        <v>311.68541696405975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2.9235042736666665</v>
      </c>
      <c r="CT30" s="12">
        <f>IF('Données projet'!$A$140&gt;35,CT29+CS30-DB29,IF(A30&lt;'Données projet'!$A$140,$CQ$205^A30,IF(A30='Données projet'!$A$140,'Données projet'!$B$140,CT29+CS30-DB29)))</f>
        <v>56.068958497013391</v>
      </c>
      <c r="CU30" s="17">
        <f>CT30*VLOOKUP('Données projet'!$B$13,Paramètres!$A$1:$I$89,3,0)*VLOOKUP('Données projet'!$B$13,Paramètres!$A$1:$I$89,5,0)</f>
        <v>37.611057359796582</v>
      </c>
      <c r="CV30" s="13">
        <f t="shared" si="41"/>
        <v>11.36320596474947</v>
      </c>
      <c r="CW30" s="20">
        <f t="shared" si="13"/>
        <v>85.296841956917703</v>
      </c>
      <c r="CX30" s="59">
        <f t="shared" si="14"/>
        <v>317.81468482948122</v>
      </c>
      <c r="CY30" s="59">
        <f ca="1">AVERAGE(OFFSET($CX$3,0,0,'Données projet'!$E$13+1,1))-AVERAGE(OFFSET($H$3,0,0,'Données projet'!$E$13+1,1))</f>
        <v>402.93606094395136</v>
      </c>
      <c r="CZ30" s="59">
        <f t="shared" si="42"/>
        <v>187.62762320251036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7.3717948717948714</v>
      </c>
      <c r="DO30" s="12">
        <f>IF('Données projet'!$A$166&gt;35,DO29+DN30-DW29,IF(A30&lt;'Données projet'!$A$166,$DL$205^A30,IF(A30='Données projet'!$A$166,'Données projet'!$B$166,DO29+DN30-DW29)))</f>
        <v>69.871794871794876</v>
      </c>
      <c r="DP30" s="17">
        <f>DO30*VLOOKUP('Données projet'!$B$14,Paramètres!$A$1:$I$89,3,0)*VLOOKUP('Données projet'!$B$14,Paramètres!$A$1:$I$89,5,0)</f>
        <v>54.500000000000007</v>
      </c>
      <c r="DQ30" s="13">
        <f t="shared" si="43"/>
        <v>15.770011654349027</v>
      </c>
      <c r="DR30" s="20">
        <f t="shared" si="16"/>
        <v>122.38693696465789</v>
      </c>
      <c r="DS30" s="59">
        <f t="shared" si="17"/>
        <v>354.90477983722138</v>
      </c>
      <c r="DT30" s="59">
        <f ca="1">AVERAGE(OFFSET($DS$3,0,0,'Données projet'!$E$14+1,1))-AVERAGE(OFFSET($H$3,0,0,'Données projet'!$E$14+1,1))</f>
        <v>217.53602321474159</v>
      </c>
      <c r="DU30" s="59">
        <f t="shared" si="44"/>
        <v>215.75909414893025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9.4</v>
      </c>
      <c r="EJ30" s="12">
        <f>IF('Données projet'!$A$192&gt;35,EJ29+EI30-ER29,IF(A30&lt;'Données projet'!$A$192,$EG$205^A30,IF(A30='Données projet'!$A$192,'Données projet'!$B$192,EJ29+EI30-ER29)))</f>
        <v>87.8</v>
      </c>
      <c r="EK30" s="17">
        <f>EJ30*VLOOKUP('Données projet'!$B$15,Paramètres!$A$1:$I$89,3,0)*VLOOKUP('Données projet'!$B$15,Paramètres!$A$1:$I$89,5,0)</f>
        <v>75.332400000000007</v>
      </c>
      <c r="EL30" s="13">
        <f t="shared" si="45"/>
        <v>20.991969498724234</v>
      </c>
      <c r="EM30" s="20">
        <f t="shared" si="19"/>
        <v>167.76494354361137</v>
      </c>
      <c r="EN30" s="59">
        <f t="shared" si="20"/>
        <v>400.28278641617487</v>
      </c>
      <c r="EO30" s="59">
        <f ca="1">AVERAGE(OFFSET($EN$3,0,0,'Données projet'!$E$15+1,1))-AVERAGE(OFFSET($H$3,0,0,'Données projet'!$E$15+1,1))</f>
        <v>481.23392184981651</v>
      </c>
      <c r="EP30" s="59">
        <f t="shared" si="46"/>
        <v>275.88160405468193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7.8</v>
      </c>
      <c r="FE30" s="12">
        <f>IF('Données projet'!$A$218&gt;35,FE29+FD30-FM29,IF(A30&lt;'Données projet'!$A$218,$FB$205^A30,IF(A30='Données projet'!$A$218,'Données projet'!$B$218,FE29+FD30-FM29)))</f>
        <v>113.60000000000002</v>
      </c>
      <c r="FF30" s="17">
        <f>FE30*VLOOKUP('Données projet'!$B$16,Paramètres!$A$1:$I$89,3,0)*VLOOKUP('Données projet'!$B$16,Paramètres!$A$1:$I$89,5,0)</f>
        <v>74.430720000000022</v>
      </c>
      <c r="FG30" s="13">
        <f t="shared" si="47"/>
        <v>20.76980057385482</v>
      </c>
      <c r="FH30" s="20">
        <f t="shared" si="22"/>
        <v>165.80757333279718</v>
      </c>
      <c r="FI30" s="59">
        <f t="shared" si="23"/>
        <v>398.32541620536068</v>
      </c>
      <c r="FJ30" s="59">
        <f ca="1">AVERAGE(OFFSET($FI$3,0,0,'Données projet'!$E$16+1,1))-AVERAGE(OFFSET($H$3,0,0,'Données projet'!$E$16+1,1))</f>
        <v>257.66104339896992</v>
      </c>
      <c r="FK30" s="59">
        <f t="shared" si="48"/>
        <v>254.79488636184996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2.9235042736666665</v>
      </c>
      <c r="FZ30" s="12">
        <f>IF('Données projet'!$A$244&gt;35,FZ29+FY30-GH29,IF(A30&lt;'Données projet'!$A$244,$FW$205^A30,IF(A30='Données projet'!$A$244,'Données projet'!$B$244,FZ29+FY30-GH29)))</f>
        <v>56.068958497013391</v>
      </c>
      <c r="GA30" s="17">
        <f>FZ30*VLOOKUP('Données projet'!$B$17,Paramètres!$A$1:$I$89,3,0)*VLOOKUP('Données projet'!$B$17,Paramètres!$A$1:$I$89,5,0)</f>
        <v>53.355220905757939</v>
      </c>
      <c r="GB30" s="13">
        <f t="shared" si="49"/>
        <v>15.476957622649733</v>
      </c>
      <c r="GC30" s="20">
        <f t="shared" si="25"/>
        <v>119.88271093697669</v>
      </c>
      <c r="GD30" s="59">
        <f t="shared" si="26"/>
        <v>352.40055380954021</v>
      </c>
      <c r="GE30" s="59">
        <f ca="1">AVERAGE(OFFSET($GD$3,0,0,'Données projet'!$E$17+1,1))-AVERAGE(OFFSET($H$3,0,0,'Données projet'!$E$17+1,1))</f>
        <v>536.1664221413339</v>
      </c>
      <c r="GF30" s="59">
        <f t="shared" si="50"/>
        <v>241.15939898336669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9.8000000000000007</v>
      </c>
      <c r="GU30" s="12">
        <f>IF('Données projet'!$A$270&gt;35,GU29+GT30-HC29,IF(A30&lt;'Données projet'!$A$270,$GR$205^A30,IF(A30='Données projet'!$A$270,'Données projet'!$B$270,GU29+GT30-HC29)))</f>
        <v>84.6</v>
      </c>
      <c r="GV30" s="17">
        <f>GU30*VLOOKUP('Données projet'!$B$18,Paramètres!$A$1:$I$89,3,0)*VLOOKUP('Données projet'!$B$18,Paramètres!$A$1:$I$89,5,0)</f>
        <v>73.906560000000013</v>
      </c>
      <c r="GW30" s="13">
        <f t="shared" si="51"/>
        <v>20.640506648584481</v>
      </c>
      <c r="GX30" s="20">
        <f t="shared" si="28"/>
        <v>164.6694744129513</v>
      </c>
      <c r="GY30" s="59">
        <f t="shared" si="29"/>
        <v>397.18731728551484</v>
      </c>
      <c r="GZ30" s="59">
        <f ca="1">AVERAGE(OFFSET($GY$3,0,0,'Données projet'!$E$18+1,1))-AVERAGE(OFFSET($H$3,0,0,'Données projet'!$E$18+1,1))</f>
        <v>285.8437404763045</v>
      </c>
      <c r="HA30" s="59">
        <f t="shared" si="52"/>
        <v>276.01618888357268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2.9235042736666665</v>
      </c>
      <c r="N31" s="13">
        <f>IF('Données projet'!$A$36&gt;35,N30+M31-V30,IF(A31&lt;'Données projet'!$A$36,$K$205^A31,IF(A31='Données projet'!$A$36,'Données projet'!$B$36,N30+M31-V30)))</f>
        <v>65.086360685576395</v>
      </c>
      <c r="O31" s="13">
        <f>N31*VLOOKUP('Données projet'!$B$9,Paramètres!$A$1:$I$89,3,0)*VLOOKUP('Données projet'!$B$9,Paramètres!$A$1:$I$89,5,0)</f>
        <v>58.890139148309522</v>
      </c>
      <c r="P31" s="13">
        <f t="shared" si="33"/>
        <v>16.887357174865162</v>
      </c>
      <c r="Q31" s="20">
        <f t="shared" si="2"/>
        <v>131.97913942952923</v>
      </c>
      <c r="R31" s="59">
        <f t="shared" si="0"/>
        <v>366.71060885151331</v>
      </c>
      <c r="S31" s="59">
        <f ca="1">AVERAGE(OFFSET($R$3,0,0,'Données projet'!$E$9+1,1))-AVERAGE(OFFSET($H$3,0,0,'Données projet'!$E$9+1,1))</f>
        <v>514.0255035951318</v>
      </c>
      <c r="T31" s="59">
        <f t="shared" si="34"/>
        <v>232.26614608014839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</v>
      </c>
      <c r="AI31" s="13">
        <f>IF('Données projet'!$A$62&gt;35,AI30+AH31-AQ30,IF(A31&lt;'Données projet'!$A$62,$AF$205^A31,IF(A31='Données projet'!$A$62,'Données projet'!$B$62,AI30+AH31-AQ30)))</f>
        <v>103</v>
      </c>
      <c r="AJ31" s="13">
        <f>AI31*VLOOKUP('Données projet'!$B$10,Paramètres!$A$1:$I$89,3,0)*VLOOKUP('Données projet'!$B$10,Paramètres!$A$1:$I$89,5,0)</f>
        <v>89.980800000000016</v>
      </c>
      <c r="AK31" s="13">
        <f t="shared" si="35"/>
        <v>24.560594358746648</v>
      </c>
      <c r="AL31" s="20">
        <f t="shared" si="4"/>
        <v>199.49292850815041</v>
      </c>
      <c r="AM31" s="59">
        <f t="shared" si="5"/>
        <v>434.2243979301345</v>
      </c>
      <c r="AN31" s="59">
        <f ca="1">AVERAGE(OFFSET($AM$3,0,0,'Données projet'!$E$10+1,1))-AVERAGE(OFFSET($H$3,0,0,'Données projet'!$E$10+1,1))</f>
        <v>330.58463337575432</v>
      </c>
      <c r="AO31" s="59">
        <f t="shared" si="36"/>
        <v>285.43250599232192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2.9235042736666665</v>
      </c>
      <c r="BD31" s="12">
        <f>IF('Données projet'!$A$88&gt;35,BD30+BC31-BL30,IF(A31&lt;'Données projet'!$A$88,$BA$205^A31,IF(A31='Données projet'!$A$88,'Données projet'!$B$88,BD30+BC31-BL30)))</f>
        <v>65.086360685576395</v>
      </c>
      <c r="BE31" s="13">
        <f>BD31*VLOOKUP('Données projet'!$B$11,Paramètres!$A$1:$I$89,3,0)*VLOOKUP('Données projet'!$B$11,Paramètres!$A$1:$I$89,5,0)</f>
        <v>65.997569735174466</v>
      </c>
      <c r="BF31" s="13">
        <f t="shared" si="37"/>
        <v>18.676132903668314</v>
      </c>
      <c r="BG31" s="20">
        <f t="shared" si="7"/>
        <v>147.47336542931785</v>
      </c>
      <c r="BH31" s="59">
        <f t="shared" si="8"/>
        <v>382.20483485130194</v>
      </c>
      <c r="BI31" s="59">
        <f ca="1">AVERAGE(OFFSET($BH$3,0,0,'Données projet'!$E$11+1,1))-AVERAGE(OFFSET($H$3,0,0,'Données projet'!$E$11+1,1))</f>
        <v>565.65323074569903</v>
      </c>
      <c r="BJ31" s="59">
        <f t="shared" si="38"/>
        <v>253.00166490531203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450.20810356907606</v>
      </c>
      <c r="CD31" s="59">
        <f ca="1">AVERAGE(OFFSET($CC$3,0,0,'Données projet'!$E$12+1,1))-AVERAGE(OFFSET($H$3,0,0,'Données projet'!$E$12+1,1))</f>
        <v>323.01113210765487</v>
      </c>
      <c r="CE31" s="59">
        <f t="shared" si="40"/>
        <v>311.68541696405975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2.9235042736666665</v>
      </c>
      <c r="CT31" s="12">
        <f>IF('Données projet'!$A$140&gt;35,CT30+CS31-DB30,IF(A31&lt;'Données projet'!$A$140,$CQ$205^A31,IF(A31='Données projet'!$A$140,'Données projet'!$B$140,CT30+CS31-DB30)))</f>
        <v>65.086360685576395</v>
      </c>
      <c r="CU31" s="17">
        <f>CT31*VLOOKUP('Données projet'!$B$13,Paramètres!$A$1:$I$89,3,0)*VLOOKUP('Données projet'!$B$13,Paramètres!$A$1:$I$89,5,0)</f>
        <v>43.659930747884644</v>
      </c>
      <c r="CV31" s="13">
        <f t="shared" si="41"/>
        <v>12.963713999584566</v>
      </c>
      <c r="CW31" s="20">
        <f t="shared" si="13"/>
        <v>98.619514601842226</v>
      </c>
      <c r="CX31" s="59">
        <f t="shared" si="14"/>
        <v>333.3509840238263</v>
      </c>
      <c r="CY31" s="59">
        <f ca="1">AVERAGE(OFFSET($CX$3,0,0,'Données projet'!$E$13+1,1))-AVERAGE(OFFSET($H$3,0,0,'Données projet'!$E$13+1,1))</f>
        <v>402.93606094395136</v>
      </c>
      <c r="CZ31" s="59">
        <f t="shared" si="42"/>
        <v>187.62762320251036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7.3717948717948714</v>
      </c>
      <c r="DO31" s="12">
        <f>IF('Données projet'!$A$166&gt;35,DO30+DN31-DW30,IF(A31&lt;'Données projet'!$A$166,$DL$205^A31,IF(A31='Données projet'!$A$166,'Données projet'!$B$166,DO30+DN31-DW30)))</f>
        <v>77.243589743589752</v>
      </c>
      <c r="DP31" s="17">
        <f>DO31*VLOOKUP('Données projet'!$B$14,Paramètres!$A$1:$I$89,3,0)*VLOOKUP('Données projet'!$B$14,Paramètres!$A$1:$I$89,5,0)</f>
        <v>60.250000000000007</v>
      </c>
      <c r="DQ31" s="13">
        <f t="shared" si="43"/>
        <v>17.231461552057397</v>
      </c>
      <c r="DR31" s="20">
        <f t="shared" si="16"/>
        <v>134.94687886983328</v>
      </c>
      <c r="DS31" s="59">
        <f t="shared" si="17"/>
        <v>369.67834829181737</v>
      </c>
      <c r="DT31" s="59">
        <f ca="1">AVERAGE(OFFSET($DS$3,0,0,'Données projet'!$E$14+1,1))-AVERAGE(OFFSET($H$3,0,0,'Données projet'!$E$14+1,1))</f>
        <v>217.53602321474159</v>
      </c>
      <c r="DU31" s="59">
        <f t="shared" si="44"/>
        <v>215.75909414893025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9.4</v>
      </c>
      <c r="EJ31" s="12">
        <f>IF('Données projet'!$A$192&gt;35,EJ30+EI31-ER30,IF(A31&lt;'Données projet'!$A$192,$EG$205^A31,IF(A31='Données projet'!$A$192,'Données projet'!$B$192,EJ30+EI31-ER30)))</f>
        <v>97.2</v>
      </c>
      <c r="EK31" s="17">
        <f>EJ31*VLOOKUP('Données projet'!$B$15,Paramètres!$A$1:$I$89,3,0)*VLOOKUP('Données projet'!$B$15,Paramètres!$A$1:$I$89,5,0)</f>
        <v>83.397600000000011</v>
      </c>
      <c r="EL31" s="13">
        <f t="shared" si="45"/>
        <v>22.965893371329315</v>
      </c>
      <c r="EM31" s="20">
        <f t="shared" si="19"/>
        <v>185.24975095506522</v>
      </c>
      <c r="EN31" s="59">
        <f t="shared" si="20"/>
        <v>419.98122037704934</v>
      </c>
      <c r="EO31" s="59">
        <f ca="1">AVERAGE(OFFSET($EN$3,0,0,'Données projet'!$E$15+1,1))-AVERAGE(OFFSET($H$3,0,0,'Données projet'!$E$15+1,1))</f>
        <v>481.23392184981651</v>
      </c>
      <c r="EP31" s="59">
        <f t="shared" si="46"/>
        <v>275.88160405468193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7.8</v>
      </c>
      <c r="FE31" s="12">
        <f>IF('Données projet'!$A$218&gt;35,FE30+FD31-FM30,IF(A31&lt;'Données projet'!$A$218,$FB$205^A31,IF(A31='Données projet'!$A$218,'Données projet'!$B$218,FE30+FD31-FM30)))</f>
        <v>121.40000000000002</v>
      </c>
      <c r="FF31" s="17">
        <f>FE31*VLOOKUP('Données projet'!$B$16,Paramètres!$A$1:$I$89,3,0)*VLOOKUP('Données projet'!$B$16,Paramètres!$A$1:$I$89,5,0)</f>
        <v>79.541280000000015</v>
      </c>
      <c r="FG31" s="13">
        <f t="shared" si="47"/>
        <v>22.024987194093406</v>
      </c>
      <c r="FH31" s="20">
        <f t="shared" si="22"/>
        <v>176.89458202971272</v>
      </c>
      <c r="FI31" s="59">
        <f t="shared" si="23"/>
        <v>411.62605145169681</v>
      </c>
      <c r="FJ31" s="59">
        <f ca="1">AVERAGE(OFFSET($FI$3,0,0,'Données projet'!$E$16+1,1))-AVERAGE(OFFSET($H$3,0,0,'Données projet'!$E$16+1,1))</f>
        <v>257.66104339896992</v>
      </c>
      <c r="FK31" s="59">
        <f t="shared" si="48"/>
        <v>254.79488636184996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2.9235042736666665</v>
      </c>
      <c r="FZ31" s="12">
        <f>IF('Données projet'!$A$244&gt;35,FZ30+FY31-GH30,IF(A31&lt;'Données projet'!$A$244,$FW$205^A31,IF(A31='Données projet'!$A$244,'Données projet'!$B$244,FZ30+FY31-GH30)))</f>
        <v>65.086360685576395</v>
      </c>
      <c r="GA31" s="17">
        <f>FZ31*VLOOKUP('Données projet'!$B$17,Paramètres!$A$1:$I$89,3,0)*VLOOKUP('Données projet'!$B$17,Paramètres!$A$1:$I$89,5,0)</f>
        <v>61.936180828394491</v>
      </c>
      <c r="GB31" s="13">
        <f t="shared" si="49"/>
        <v>17.656887750352848</v>
      </c>
      <c r="GC31" s="20">
        <f t="shared" si="25"/>
        <v>138.62459444131827</v>
      </c>
      <c r="GD31" s="59">
        <f t="shared" si="26"/>
        <v>373.35606386330232</v>
      </c>
      <c r="GE31" s="59">
        <f ca="1">AVERAGE(OFFSET($GD$3,0,0,'Données projet'!$E$17+1,1))-AVERAGE(OFFSET($H$3,0,0,'Données projet'!$E$17+1,1))</f>
        <v>536.1664221413339</v>
      </c>
      <c r="GF31" s="59">
        <f t="shared" si="50"/>
        <v>241.15939898336669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9.8000000000000007</v>
      </c>
      <c r="GU31" s="12">
        <f>IF('Données projet'!$A$270&gt;35,GU30+GT31-HC30,IF(A31&lt;'Données projet'!$A$270,$GR$205^A31,IF(A31='Données projet'!$A$270,'Données projet'!$B$270,GU30+GT31-HC30)))</f>
        <v>94.399999999999991</v>
      </c>
      <c r="GV31" s="17">
        <f>GU31*VLOOKUP('Données projet'!$B$18,Paramètres!$A$1:$I$89,3,0)*VLOOKUP('Données projet'!$B$18,Paramètres!$A$1:$I$89,5,0)</f>
        <v>82.467839999999995</v>
      </c>
      <c r="GW31" s="13">
        <f t="shared" si="51"/>
        <v>22.739512759227473</v>
      </c>
      <c r="GX31" s="20">
        <f t="shared" si="28"/>
        <v>183.23613938898782</v>
      </c>
      <c r="GY31" s="59">
        <f t="shared" si="29"/>
        <v>417.96760881097191</v>
      </c>
      <c r="GZ31" s="59">
        <f ca="1">AVERAGE(OFFSET($GY$3,0,0,'Données projet'!$E$18+1,1))-AVERAGE(OFFSET($H$3,0,0,'Données projet'!$E$18+1,1))</f>
        <v>285.8437404763045</v>
      </c>
      <c r="HA31" s="59">
        <f t="shared" si="52"/>
        <v>276.01618888357268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2.9235042736666665</v>
      </c>
      <c r="N32" s="13">
        <f>IF('Données projet'!$A$36&gt;35,N31+M32-V31,IF(A32&lt;'Données projet'!$A$36,$K$205^A32,IF(A32='Données projet'!$A$36,'Données projet'!$B$36,N31+M32-V31)))</f>
        <v>75.554004583812542</v>
      </c>
      <c r="O32" s="13">
        <f>N32*VLOOKUP('Données projet'!$B$9,Paramètres!$A$1:$I$89,3,0)*VLOOKUP('Données projet'!$B$9,Paramètres!$A$1:$I$89,5,0)</f>
        <v>68.361263347433592</v>
      </c>
      <c r="P32" s="13">
        <f t="shared" si="33"/>
        <v>19.265942138417536</v>
      </c>
      <c r="Q32" s="20">
        <f t="shared" si="2"/>
        <v>152.61738288785739</v>
      </c>
      <c r="R32" s="59">
        <f t="shared" si="0"/>
        <v>389.54528021063322</v>
      </c>
      <c r="S32" s="59">
        <f ca="1">AVERAGE(OFFSET($R$3,0,0,'Données projet'!$E$9+1,1))-AVERAGE(OFFSET($H$3,0,0,'Données projet'!$E$9+1,1))</f>
        <v>514.0255035951318</v>
      </c>
      <c r="T32" s="59">
        <f t="shared" si="34"/>
        <v>232.26614608014839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</v>
      </c>
      <c r="AI32" s="13">
        <f>IF('Données projet'!$A$62&gt;35,AI31+AH32-AQ31,IF(A32&lt;'Données projet'!$A$62,$AF$205^A32,IF(A32='Données projet'!$A$62,'Données projet'!$B$62,AI31+AH32-AQ31)))</f>
        <v>111</v>
      </c>
      <c r="AJ32" s="13">
        <f>AI32*VLOOKUP('Données projet'!$B$10,Paramètres!$A$1:$I$89,3,0)*VLOOKUP('Données projet'!$B$10,Paramètres!$A$1:$I$89,5,0)</f>
        <v>96.969600000000014</v>
      </c>
      <c r="AK32" s="13">
        <f t="shared" si="35"/>
        <v>26.238758642904337</v>
      </c>
      <c r="AL32" s="20">
        <f t="shared" si="4"/>
        <v>214.58789130305843</v>
      </c>
      <c r="AM32" s="59">
        <f t="shared" si="5"/>
        <v>451.51578862583426</v>
      </c>
      <c r="AN32" s="59">
        <f ca="1">AVERAGE(OFFSET($AM$3,0,0,'Données projet'!$E$10+1,1))-AVERAGE(OFFSET($H$3,0,0,'Données projet'!$E$10+1,1))</f>
        <v>330.58463337575432</v>
      </c>
      <c r="AO32" s="59">
        <f t="shared" si="36"/>
        <v>285.43250599232192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2.9235042736666665</v>
      </c>
      <c r="BD32" s="12">
        <f>IF('Données projet'!$A$88&gt;35,BD31+BC32-BL31,IF(A32&lt;'Données projet'!$A$88,$BA$205^A32,IF(A32='Données projet'!$A$88,'Données projet'!$B$88,BD31+BC32-BL31)))</f>
        <v>75.554004583812542</v>
      </c>
      <c r="BE32" s="13">
        <f>BD32*VLOOKUP('Données projet'!$B$11,Paramètres!$A$1:$I$89,3,0)*VLOOKUP('Données projet'!$B$11,Paramètres!$A$1:$I$89,5,0)</f>
        <v>76.611760647985932</v>
      </c>
      <c r="BF32" s="13">
        <f t="shared" si="37"/>
        <v>21.306667003349062</v>
      </c>
      <c r="BG32" s="20">
        <f t="shared" si="7"/>
        <v>170.54126149274177</v>
      </c>
      <c r="BH32" s="59">
        <f t="shared" si="8"/>
        <v>407.46915881551763</v>
      </c>
      <c r="BI32" s="59">
        <f ca="1">AVERAGE(OFFSET($BH$3,0,0,'Données projet'!$E$11+1,1))-AVERAGE(OFFSET($H$3,0,0,'Données projet'!$E$11+1,1))</f>
        <v>565.65323074569903</v>
      </c>
      <c r="BJ32" s="59">
        <f t="shared" si="38"/>
        <v>253.00166490531203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472.64169023242425</v>
      </c>
      <c r="CD32" s="59">
        <f ca="1">AVERAGE(OFFSET($CC$3,0,0,'Données projet'!$E$12+1,1))-AVERAGE(OFFSET($H$3,0,0,'Données projet'!$E$12+1,1))</f>
        <v>323.01113210765487</v>
      </c>
      <c r="CE32" s="59">
        <f t="shared" si="40"/>
        <v>311.68541696405975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2.9235042736666665</v>
      </c>
      <c r="CT32" s="12">
        <f>IF('Données projet'!$A$140&gt;35,CT31+CS32-DB31,IF(A32&lt;'Données projet'!$A$140,$CQ$205^A32,IF(A32='Données projet'!$A$140,'Données projet'!$B$140,CT31+CS32-DB31)))</f>
        <v>75.554004583812542</v>
      </c>
      <c r="CU32" s="17">
        <f>CT32*VLOOKUP('Données projet'!$B$13,Paramètres!$A$1:$I$89,3,0)*VLOOKUP('Données projet'!$B$13,Paramètres!$A$1:$I$89,5,0)</f>
        <v>50.681626274821454</v>
      </c>
      <c r="CV32" s="13">
        <f t="shared" si="41"/>
        <v>14.789653657987714</v>
      </c>
      <c r="CW32" s="20">
        <f t="shared" si="13"/>
        <v>114.02914588297597</v>
      </c>
      <c r="CX32" s="59">
        <f t="shared" si="14"/>
        <v>350.9570432057518</v>
      </c>
      <c r="CY32" s="59">
        <f ca="1">AVERAGE(OFFSET($CX$3,0,0,'Données projet'!$E$13+1,1))-AVERAGE(OFFSET($H$3,0,0,'Données projet'!$E$13+1,1))</f>
        <v>402.93606094395136</v>
      </c>
      <c r="CZ32" s="59">
        <f t="shared" si="42"/>
        <v>187.62762320251036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7.3717948717948714</v>
      </c>
      <c r="DO32" s="12">
        <f>IF('Données projet'!$A$166&gt;35,DO31+DN32-DW31,IF(A32&lt;'Données projet'!$A$166,$DL$205^A32,IF(A32='Données projet'!$A$166,'Données projet'!$B$166,DO31+DN32-DW31)))</f>
        <v>84.615384615384627</v>
      </c>
      <c r="DP32" s="17">
        <f>DO32*VLOOKUP('Données projet'!$B$14,Paramètres!$A$1:$I$89,3,0)*VLOOKUP('Données projet'!$B$14,Paramètres!$A$1:$I$89,5,0)</f>
        <v>66.000000000000014</v>
      </c>
      <c r="DQ32" s="13">
        <f t="shared" si="43"/>
        <v>18.676740573099728</v>
      </c>
      <c r="DR32" s="20">
        <f t="shared" si="16"/>
        <v>147.47865649814872</v>
      </c>
      <c r="DS32" s="59">
        <f t="shared" si="17"/>
        <v>384.40655382092456</v>
      </c>
      <c r="DT32" s="59">
        <f ca="1">AVERAGE(OFFSET($DS$3,0,0,'Données projet'!$E$14+1,1))-AVERAGE(OFFSET($H$3,0,0,'Données projet'!$E$14+1,1))</f>
        <v>217.53602321474159</v>
      </c>
      <c r="DU32" s="59">
        <f t="shared" si="44"/>
        <v>215.75909414893025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9.4</v>
      </c>
      <c r="EJ32" s="12">
        <f>IF('Données projet'!$A$192&gt;35,EJ31+EI32-ER31,IF(A32&lt;'Données projet'!$A$192,$EG$205^A32,IF(A32='Données projet'!$A$192,'Données projet'!$B$192,EJ31+EI32-ER31)))</f>
        <v>106.60000000000001</v>
      </c>
      <c r="EK32" s="17">
        <f>EJ32*VLOOKUP('Données projet'!$B$15,Paramètres!$A$1:$I$89,3,0)*VLOOKUP('Données projet'!$B$15,Paramètres!$A$1:$I$89,5,0)</f>
        <v>91.462800000000016</v>
      </c>
      <c r="EL32" s="13">
        <f t="shared" si="45"/>
        <v>24.917685409456144</v>
      </c>
      <c r="EM32" s="20">
        <f t="shared" si="19"/>
        <v>202.69601208813614</v>
      </c>
      <c r="EN32" s="59">
        <f t="shared" si="20"/>
        <v>439.62390941091201</v>
      </c>
      <c r="EO32" s="59">
        <f ca="1">AVERAGE(OFFSET($EN$3,0,0,'Données projet'!$E$15+1,1))-AVERAGE(OFFSET($H$3,0,0,'Données projet'!$E$15+1,1))</f>
        <v>481.23392184981651</v>
      </c>
      <c r="EP32" s="59">
        <f t="shared" si="46"/>
        <v>275.88160405468193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7.8</v>
      </c>
      <c r="FE32" s="12">
        <f>IF('Données projet'!$A$218&gt;35,FE31+FD32-FM31,IF(A32&lt;'Données projet'!$A$218,$FB$205^A32,IF(A32='Données projet'!$A$218,'Données projet'!$B$218,FE31+FD32-FM31)))</f>
        <v>129.20000000000002</v>
      </c>
      <c r="FF32" s="17">
        <f>FE32*VLOOKUP('Données projet'!$B$16,Paramètres!$A$1:$I$89,3,0)*VLOOKUP('Données projet'!$B$16,Paramètres!$A$1:$I$89,5,0)</f>
        <v>84.651840000000007</v>
      </c>
      <c r="FG32" s="13">
        <f t="shared" si="47"/>
        <v>23.270814809686321</v>
      </c>
      <c r="FH32" s="20">
        <f t="shared" si="22"/>
        <v>187.96529046020365</v>
      </c>
      <c r="FI32" s="59">
        <f t="shared" si="23"/>
        <v>424.89318778297945</v>
      </c>
      <c r="FJ32" s="59">
        <f ca="1">AVERAGE(OFFSET($FI$3,0,0,'Données projet'!$E$16+1,1))-AVERAGE(OFFSET($H$3,0,0,'Données projet'!$E$16+1,1))</f>
        <v>257.66104339896992</v>
      </c>
      <c r="FK32" s="59">
        <f t="shared" si="48"/>
        <v>254.79488636184996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2.9235042736666665</v>
      </c>
      <c r="FZ32" s="12">
        <f>IF('Données projet'!$A$244&gt;35,FZ31+FY32-GH31,IF(A32&lt;'Données projet'!$A$244,$FW$205^A32,IF(A32='Données projet'!$A$244,'Données projet'!$B$244,FZ31+FY32-GH31)))</f>
        <v>75.554004583812542</v>
      </c>
      <c r="GA32" s="17">
        <f>FZ32*VLOOKUP('Données projet'!$B$17,Paramètres!$A$1:$I$89,3,0)*VLOOKUP('Données projet'!$B$17,Paramètres!$A$1:$I$89,5,0)</f>
        <v>71.897190761956026</v>
      </c>
      <c r="GB32" s="13">
        <f t="shared" si="49"/>
        <v>20.143861127609956</v>
      </c>
      <c r="GC32" s="20">
        <f t="shared" si="25"/>
        <v>160.30483204099406</v>
      </c>
      <c r="GD32" s="59">
        <f t="shared" si="26"/>
        <v>397.23272936376986</v>
      </c>
      <c r="GE32" s="59">
        <f ca="1">AVERAGE(OFFSET($GD$3,0,0,'Données projet'!$E$17+1,1))-AVERAGE(OFFSET($H$3,0,0,'Données projet'!$E$17+1,1))</f>
        <v>536.1664221413339</v>
      </c>
      <c r="GF32" s="59">
        <f t="shared" si="50"/>
        <v>241.15939898336669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9.8000000000000007</v>
      </c>
      <c r="GU32" s="12">
        <f>IF('Données projet'!$A$270&gt;35,GU31+GT32-HC31,IF(A32&lt;'Données projet'!$A$270,$GR$205^A32,IF(A32='Données projet'!$A$270,'Données projet'!$B$270,GU31+GT32-HC31)))</f>
        <v>104.19999999999999</v>
      </c>
      <c r="GV32" s="17">
        <f>GU32*VLOOKUP('Données projet'!$B$18,Paramètres!$A$1:$I$89,3,0)*VLOOKUP('Données projet'!$B$18,Paramètres!$A$1:$I$89,5,0)</f>
        <v>91.029119999999992</v>
      </c>
      <c r="GW32" s="13">
        <f t="shared" si="51"/>
        <v>24.813259479575809</v>
      </c>
      <c r="GX32" s="20">
        <f t="shared" si="28"/>
        <v>201.75881092692782</v>
      </c>
      <c r="GY32" s="59">
        <f t="shared" si="29"/>
        <v>438.68670824970366</v>
      </c>
      <c r="GZ32" s="59">
        <f ca="1">AVERAGE(OFFSET($GY$3,0,0,'Données projet'!$E$18+1,1))-AVERAGE(OFFSET($H$3,0,0,'Données projet'!$E$18+1,1))</f>
        <v>285.8437404763045</v>
      </c>
      <c r="HA32" s="59">
        <f t="shared" si="52"/>
        <v>276.01618888357268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87.705128209999998</v>
      </c>
      <c r="L33" s="12">
        <f>VLOOKUP(A33,'Données projet'!$A$35:$I$55,9,0)</f>
        <v>2.9235042736666665</v>
      </c>
      <c r="M33" s="12">
        <f t="array" ref="M33">INDEX(L:L,MIN(IF(ISNUMBER(L33:L229),ROW(L33:L229),"")))</f>
        <v>2.9235042736666665</v>
      </c>
      <c r="N33" s="13">
        <f>IF('Données projet'!$A$36&gt;35,N32+M33-V32,IF(A33&lt;'Données projet'!$A$36,$K$205^A33,IF(A33='Données projet'!$A$36,'Données projet'!$B$36,N32+M33-V32)))</f>
        <v>87.705128209999998</v>
      </c>
      <c r="O33" s="13">
        <f>N33*VLOOKUP('Données projet'!$B$9,Paramètres!$A$1:$I$89,3,0)*VLOOKUP('Données projet'!$B$9,Paramètres!$A$1:$I$89,5,0)</f>
        <v>79.355600004407989</v>
      </c>
      <c r="P33" s="13">
        <f t="shared" si="33"/>
        <v>21.979550893452156</v>
      </c>
      <c r="Q33" s="20">
        <f t="shared" si="2"/>
        <v>176.49205448043975</v>
      </c>
      <c r="R33" s="59">
        <f t="shared" si="0"/>
        <v>415.59947941348173</v>
      </c>
      <c r="S33" s="59">
        <f ca="1">AVERAGE(OFFSET($R$3,0,0,'Données projet'!$E$9+1,1))-AVERAGE(OFFSET($H$3,0,0,'Données projet'!$E$9+1,1))</f>
        <v>514.0255035951318</v>
      </c>
      <c r="T33" s="59">
        <f t="shared" si="34"/>
        <v>232.26614608014839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119</v>
      </c>
      <c r="AG33" s="12">
        <f>VLOOKUP(A33,'Données projet'!$A$61:$I$81,9,0)</f>
        <v>8</v>
      </c>
      <c r="AH33" s="12">
        <f t="array" ref="AH33">INDEX(AG:AG,MIN(IF(ISNUMBER(AG33:AG229),ROW(AG33:AG229),"")))</f>
        <v>8</v>
      </c>
      <c r="AI33" s="13">
        <f>IF('Données projet'!$A$62&gt;35,AI32+AH33-AQ32,IF(A33&lt;'Données projet'!$A$62,$AF$205^A33,IF(A33='Données projet'!$A$62,'Données projet'!$B$62,AI32+AH33-AQ32)))</f>
        <v>119</v>
      </c>
      <c r="AJ33" s="13">
        <f>AI33*VLOOKUP('Données projet'!$B$10,Paramètres!$A$1:$I$89,3,0)*VLOOKUP('Données projet'!$B$10,Paramètres!$A$1:$I$89,5,0)</f>
        <v>103.9584</v>
      </c>
      <c r="AK33" s="13">
        <f t="shared" si="35"/>
        <v>27.902890560352166</v>
      </c>
      <c r="AL33" s="20">
        <f t="shared" si="4"/>
        <v>229.65841439261331</v>
      </c>
      <c r="AM33" s="59">
        <f t="shared" si="5"/>
        <v>468.76583932565529</v>
      </c>
      <c r="AN33" s="59">
        <f ca="1">AVERAGE(OFFSET($AM$3,0,0,'Données projet'!$E$10+1,1))-AVERAGE(OFFSET($H$3,0,0,'Données projet'!$E$10+1,1))</f>
        <v>330.58463337575432</v>
      </c>
      <c r="AO33" s="59">
        <f t="shared" si="36"/>
        <v>285.43250599232192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87.705128209999998</v>
      </c>
      <c r="BB33" s="12">
        <f>VLOOKUP(A33,'Données projet'!$A$87:$I$107,9,0)</f>
        <v>2.9235042736666665</v>
      </c>
      <c r="BC33" s="12">
        <f t="array" ref="BC33">INDEX(BB:BB,MIN(IF(ISNUMBER(BB33:BB229),ROW(BB33:BB229),"")))</f>
        <v>2.9235042736666665</v>
      </c>
      <c r="BD33" s="12">
        <f>IF('Données projet'!$A$88&gt;35,BD32+BC33-BL32,IF(A33&lt;'Données projet'!$A$88,$BA$205^A33,IF(A33='Données projet'!$A$88,'Données projet'!$B$88,BD32+BC33-BL32)))</f>
        <v>87.705128209999998</v>
      </c>
      <c r="BE33" s="13">
        <f>BD33*VLOOKUP('Données projet'!$B$11,Paramètres!$A$1:$I$89,3,0)*VLOOKUP('Données projet'!$B$11,Paramètres!$A$1:$I$89,5,0)</f>
        <v>88.933000004939998</v>
      </c>
      <c r="BF33" s="13">
        <f t="shared" si="37"/>
        <v>24.30771194086099</v>
      </c>
      <c r="BG33" s="20">
        <f t="shared" si="7"/>
        <v>197.22757330560339</v>
      </c>
      <c r="BH33" s="59">
        <f t="shared" si="8"/>
        <v>436.33499823864537</v>
      </c>
      <c r="BI33" s="59">
        <f ca="1">AVERAGE(OFFSET($BH$3,0,0,'Données projet'!$E$11+1,1))-AVERAGE(OFFSET($H$3,0,0,'Données projet'!$E$11+1,1))</f>
        <v>565.65323074569903</v>
      </c>
      <c r="BJ33" s="59">
        <f t="shared" si="38"/>
        <v>253.00166490531203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495.01875029739307</v>
      </c>
      <c r="CD33" s="59">
        <f ca="1">AVERAGE(OFFSET($CC$3,0,0,'Données projet'!$E$12+1,1))-AVERAGE(OFFSET($H$3,0,0,'Données projet'!$E$12+1,1))</f>
        <v>323.01113210765487</v>
      </c>
      <c r="CE33" s="59">
        <f t="shared" si="40"/>
        <v>311.68541696405975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87.705128209999998</v>
      </c>
      <c r="CR33" s="12">
        <f>VLOOKUP(A33,'Données projet'!$A$139:$I$159,9,0)</f>
        <v>2.9235042736666665</v>
      </c>
      <c r="CS33" s="12">
        <f t="array" ref="CS33">INDEX(CR:CR,MIN(IF(ISNUMBER(CR33:CR229),ROW(CR33:CR229),"")))</f>
        <v>2.9235042736666665</v>
      </c>
      <c r="CT33" s="12">
        <f>IF('Données projet'!$A$140&gt;35,CT32+CS33-DB32,IF(A33&lt;'Données projet'!$A$140,$CQ$205^A33,IF(A33='Données projet'!$A$140,'Données projet'!$B$140,CT32+CS33-DB32)))</f>
        <v>87.705128209999998</v>
      </c>
      <c r="CU33" s="17">
        <f>CT33*VLOOKUP('Données projet'!$B$13,Paramètres!$A$1:$I$89,3,0)*VLOOKUP('Données projet'!$B$13,Paramètres!$A$1:$I$89,5,0)</f>
        <v>58.832600003267999</v>
      </c>
      <c r="CV33" s="13">
        <f t="shared" si="41"/>
        <v>16.872776993555973</v>
      </c>
      <c r="CW33" s="20">
        <f t="shared" si="13"/>
        <v>131.85353160280175</v>
      </c>
      <c r="CX33" s="59">
        <f t="shared" si="14"/>
        <v>370.96095653584371</v>
      </c>
      <c r="CY33" s="59">
        <f ca="1">AVERAGE(OFFSET($CX$3,0,0,'Données projet'!$E$13+1,1))-AVERAGE(OFFSET($H$3,0,0,'Données projet'!$E$13+1,1))</f>
        <v>402.93606094395136</v>
      </c>
      <c r="CZ33" s="59">
        <f t="shared" si="42"/>
        <v>187.62762320251036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7.3717948717948714</v>
      </c>
      <c r="DO33" s="12">
        <f>IF('Données projet'!$A$166&gt;35,DO32+DN33-DW32,IF(A33&lt;'Données projet'!$A$166,$DL$205^A33,IF(A33='Données projet'!$A$166,'Données projet'!$B$166,DO32+DN33-DW32)))</f>
        <v>91.987179487179503</v>
      </c>
      <c r="DP33" s="17">
        <f>DO33*VLOOKUP('Données projet'!$B$14,Paramètres!$A$1:$I$89,3,0)*VLOOKUP('Données projet'!$B$14,Paramètres!$A$1:$I$89,5,0)</f>
        <v>71.750000000000014</v>
      </c>
      <c r="DQ33" s="13">
        <f t="shared" si="43"/>
        <v>20.107417731610468</v>
      </c>
      <c r="DR33" s="20">
        <f t="shared" si="16"/>
        <v>159.98500254922158</v>
      </c>
      <c r="DS33" s="59">
        <f t="shared" si="17"/>
        <v>399.09242748226359</v>
      </c>
      <c r="DT33" s="59">
        <f ca="1">AVERAGE(OFFSET($DS$3,0,0,'Données projet'!$E$14+1,1))-AVERAGE(OFFSET($H$3,0,0,'Données projet'!$E$14+1,1))</f>
        <v>217.53602321474159</v>
      </c>
      <c r="DU33" s="59">
        <f t="shared" si="44"/>
        <v>215.75909414893025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116</v>
      </c>
      <c r="EH33" s="12">
        <f>VLOOKUP(A33,'Données projet'!$A$191:$I$211,9,0)</f>
        <v>9.4</v>
      </c>
      <c r="EI33" s="12">
        <f t="array" ref="EI33">INDEX(EH:EH,MIN(IF(ISNUMBER(EH33:EH229),ROW(EH33:EH229),"")))</f>
        <v>9.4</v>
      </c>
      <c r="EJ33" s="12">
        <f>IF('Données projet'!$A$192&gt;35,EJ32+EI33-ER32,IF(A33&lt;'Données projet'!$A$192,$EG$205^A33,IF(A33='Données projet'!$A$192,'Données projet'!$B$192,EJ32+EI33-ER32)))</f>
        <v>116.00000000000001</v>
      </c>
      <c r="EK33" s="17">
        <f>EJ33*VLOOKUP('Données projet'!$B$15,Paramètres!$A$1:$I$89,3,0)*VLOOKUP('Données projet'!$B$15,Paramètres!$A$1:$I$89,5,0)</f>
        <v>99.52800000000002</v>
      </c>
      <c r="EL33" s="13">
        <f t="shared" si="45"/>
        <v>26.849519112903323</v>
      </c>
      <c r="EM33" s="20">
        <f t="shared" si="19"/>
        <v>220.10751245497332</v>
      </c>
      <c r="EN33" s="59">
        <f t="shared" si="20"/>
        <v>459.2149373880153</v>
      </c>
      <c r="EO33" s="59">
        <f ca="1">AVERAGE(OFFSET($EN$3,0,0,'Données projet'!$E$15+1,1))-AVERAGE(OFFSET($H$3,0,0,'Données projet'!$E$15+1,1))</f>
        <v>481.23392184981651</v>
      </c>
      <c r="EP33" s="59">
        <f t="shared" si="46"/>
        <v>275.88160405468193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137</v>
      </c>
      <c r="FC33" s="12">
        <f>VLOOKUP(A33,'Données projet'!$A$217:$I$237,9,0)</f>
        <v>7.8</v>
      </c>
      <c r="FD33" s="12">
        <f t="array" ref="FD33">INDEX(FC:FC,MIN(IF(ISNUMBER(FC33:FC229),ROW(FC33:FC229),"")))</f>
        <v>7.8</v>
      </c>
      <c r="FE33" s="12">
        <f>IF('Données projet'!$A$218&gt;35,FE32+FD33-FM32,IF(A33&lt;'Données projet'!$A$218,$FB$205^A33,IF(A33='Données projet'!$A$218,'Données projet'!$B$218,FE32+FD33-FM32)))</f>
        <v>137.00000000000003</v>
      </c>
      <c r="FF33" s="17">
        <f>FE33*VLOOKUP('Données projet'!$B$16,Paramètres!$A$1:$I$89,3,0)*VLOOKUP('Données projet'!$B$16,Paramètres!$A$1:$I$89,5,0)</f>
        <v>89.762400000000028</v>
      </c>
      <c r="FG33" s="13">
        <f t="shared" si="47"/>
        <v>24.507912782090678</v>
      </c>
      <c r="FH33" s="20">
        <f t="shared" si="22"/>
        <v>199.02079476214132</v>
      </c>
      <c r="FI33" s="59">
        <f t="shared" si="23"/>
        <v>438.1282196951833</v>
      </c>
      <c r="FJ33" s="59">
        <f ca="1">AVERAGE(OFFSET($FI$3,0,0,'Données projet'!$E$16+1,1))-AVERAGE(OFFSET($H$3,0,0,'Données projet'!$E$16+1,1))</f>
        <v>257.66104339896992</v>
      </c>
      <c r="FK33" s="59">
        <f t="shared" si="48"/>
        <v>254.79488636184996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20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87.705128209999998</v>
      </c>
      <c r="FX33" s="12">
        <f>VLOOKUP(A33,'Données projet'!$A$243:$I$263,9,0)</f>
        <v>2.9235042736666665</v>
      </c>
      <c r="FY33" s="12">
        <f t="array" ref="FY33">INDEX(FX:FX,MIN(IF(ISNUMBER(FX33:FX229),ROW(FX33:FX229),"")))</f>
        <v>2.9235042736666665</v>
      </c>
      <c r="FZ33" s="12">
        <f>IF('Données projet'!$A$244&gt;35,FZ32+FY33-GH32,IF(A33&lt;'Données projet'!$A$244,$FW$205^A33,IF(A33='Données projet'!$A$244,'Données projet'!$B$244,FZ32+FY33-GH32)))</f>
        <v>87.705128209999998</v>
      </c>
      <c r="GA33" s="17">
        <f>FZ33*VLOOKUP('Données projet'!$B$17,Paramètres!$A$1:$I$89,3,0)*VLOOKUP('Données projet'!$B$17,Paramètres!$A$1:$I$89,5,0)</f>
        <v>83.460200004635993</v>
      </c>
      <c r="GB33" s="13">
        <f t="shared" si="49"/>
        <v>22.981124808947566</v>
      </c>
      <c r="GC33" s="20">
        <f t="shared" si="25"/>
        <v>185.38530738365804</v>
      </c>
      <c r="GD33" s="59">
        <f t="shared" si="26"/>
        <v>424.49273231670003</v>
      </c>
      <c r="GE33" s="59">
        <f ca="1">AVERAGE(OFFSET($GD$3,0,0,'Données projet'!$E$17+1,1))-AVERAGE(OFFSET($H$3,0,0,'Données projet'!$E$17+1,1))</f>
        <v>536.1664221413339</v>
      </c>
      <c r="GF33" s="59">
        <f t="shared" si="50"/>
        <v>241.15939898336669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114</v>
      </c>
      <c r="GS33" s="12">
        <f>VLOOKUP(A33,'Données projet'!$A$269:$I$289,9,0)</f>
        <v>9.8000000000000007</v>
      </c>
      <c r="GT33" s="12">
        <f t="array" ref="GT33">INDEX(GS:GS,MIN(IF(ISNUMBER(GS33:GS229),ROW(GS33:GS229),"")))</f>
        <v>9.8000000000000007</v>
      </c>
      <c r="GU33" s="12">
        <f>IF('Données projet'!$A$270&gt;35,GU32+GT33-HC32,IF(A33&lt;'Données projet'!$A$270,$GR$205^A33,IF(A33='Données projet'!$A$270,'Données projet'!$B$270,GU32+GT33-HC32)))</f>
        <v>113.99999999999999</v>
      </c>
      <c r="GV33" s="17">
        <f>GU33*VLOOKUP('Données projet'!$B$18,Paramètres!$A$1:$I$89,3,0)*VLOOKUP('Données projet'!$B$18,Paramètres!$A$1:$I$89,5,0)</f>
        <v>99.590400000000002</v>
      </c>
      <c r="GW33" s="13">
        <f t="shared" si="51"/>
        <v>26.864392698869324</v>
      </c>
      <c r="GX33" s="20">
        <f t="shared" si="28"/>
        <v>220.24209728386407</v>
      </c>
      <c r="GY33" s="59">
        <f t="shared" si="29"/>
        <v>459.34952221690605</v>
      </c>
      <c r="GZ33" s="59">
        <f ca="1">AVERAGE(OFFSET($GY$3,0,0,'Données projet'!$E$18+1,1))-AVERAGE(OFFSET($H$3,0,0,'Données projet'!$E$18+1,1))</f>
        <v>285.8437404763045</v>
      </c>
      <c r="HA33" s="59">
        <f t="shared" si="52"/>
        <v>276.01618888357268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21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8.147490842142858</v>
      </c>
      <c r="N34" s="13">
        <f>IF('Données projet'!$A$36&gt;35,N33+M34-V33,IF(A34&lt;'Données projet'!$A$36,$K$205^A34,IF(A34='Données projet'!$A$36,'Données projet'!$B$36,N33+M34-V33)))</f>
        <v>95.852619052142856</v>
      </c>
      <c r="O34" s="13">
        <f>N34*VLOOKUP('Données projet'!$B$9,Paramètres!$A$1:$I$89,3,0)*VLOOKUP('Données projet'!$B$9,Paramètres!$A$1:$I$89,5,0)</f>
        <v>86.72744971837885</v>
      </c>
      <c r="P34" s="13">
        <f t="shared" si="33"/>
        <v>23.774271351284888</v>
      </c>
      <c r="Q34" s="20">
        <f t="shared" si="2"/>
        <v>192.45716419633104</v>
      </c>
      <c r="R34" s="59">
        <f t="shared" si="0"/>
        <v>432.50528740914859</v>
      </c>
      <c r="S34" s="59">
        <f ca="1">AVERAGE(OFFSET($R$3,0,0,'Données projet'!$E$9+1,1))-AVERAGE(OFFSET($H$3,0,0,'Données projet'!$E$9+1,1))</f>
        <v>514.0255035951318</v>
      </c>
      <c r="T34" s="59">
        <f t="shared" si="34"/>
        <v>232.26614608014839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7.2</v>
      </c>
      <c r="AI34" s="13">
        <f>IF('Données projet'!$A$62&gt;35,AI33+AH34-AQ33,IF(A34&lt;'Données projet'!$A$62,$AF$205^A34,IF(A34='Données projet'!$A$62,'Données projet'!$B$62,AI33+AH34-AQ33)))</f>
        <v>106.2</v>
      </c>
      <c r="AJ34" s="13">
        <f>AI34*VLOOKUP('Données projet'!$B$10,Paramètres!$A$1:$I$89,3,0)*VLOOKUP('Données projet'!$B$10,Paramètres!$A$1:$I$89,5,0)</f>
        <v>92.776320000000013</v>
      </c>
      <c r="AK34" s="13">
        <f t="shared" si="35"/>
        <v>25.233617967655977</v>
      </c>
      <c r="AL34" s="20">
        <f t="shared" si="4"/>
        <v>205.53397529366751</v>
      </c>
      <c r="AM34" s="59">
        <f t="shared" si="5"/>
        <v>445.58209850648507</v>
      </c>
      <c r="AN34" s="59">
        <f ca="1">AVERAGE(OFFSET($AM$3,0,0,'Données projet'!$E$10+1,1))-AVERAGE(OFFSET($H$3,0,0,'Données projet'!$E$10+1,1))</f>
        <v>330.58463337575432</v>
      </c>
      <c r="AO34" s="59">
        <f t="shared" si="36"/>
        <v>285.43250599232192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8.147490842142858</v>
      </c>
      <c r="BD34" s="12">
        <f>IF('Données projet'!$A$88&gt;35,BD33+BC34-BL33,IF(A34&lt;'Données projet'!$A$88,$BA$205^A34,IF(A34='Données projet'!$A$88,'Données projet'!$B$88,BD33+BC34-BL33)))</f>
        <v>95.852619052142856</v>
      </c>
      <c r="BE34" s="13">
        <f>BD34*VLOOKUP('Données projet'!$B$11,Paramètres!$A$1:$I$89,3,0)*VLOOKUP('Données projet'!$B$11,Paramètres!$A$1:$I$89,5,0)</f>
        <v>97.194555718872863</v>
      </c>
      <c r="BF34" s="13">
        <f t="shared" si="37"/>
        <v>26.292536294863783</v>
      </c>
      <c r="BG34" s="20">
        <f t="shared" si="7"/>
        <v>215.07335192392463</v>
      </c>
      <c r="BH34" s="59">
        <f t="shared" si="8"/>
        <v>455.12147513674222</v>
      </c>
      <c r="BI34" s="59">
        <f ca="1">AVERAGE(OFFSET($BH$3,0,0,'Données projet'!$E$11+1,1))-AVERAGE(OFFSET($H$3,0,0,'Données projet'!$E$11+1,1))</f>
        <v>565.65323074569903</v>
      </c>
      <c r="BJ34" s="59">
        <f t="shared" si="38"/>
        <v>253.00166490531203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466.50600110787354</v>
      </c>
      <c r="CD34" s="59">
        <f ca="1">AVERAGE(OFFSET($CC$3,0,0,'Données projet'!$E$12+1,1))-AVERAGE(OFFSET($H$3,0,0,'Données projet'!$E$12+1,1))</f>
        <v>323.01113210765487</v>
      </c>
      <c r="CE34" s="59">
        <f t="shared" si="40"/>
        <v>311.68541696405975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8.147490842142858</v>
      </c>
      <c r="CT34" s="12">
        <f>IF('Données projet'!$A$140&gt;35,CT33+CS34-DB33,IF(A34&lt;'Données projet'!$A$140,$CQ$205^A34,IF(A34='Données projet'!$A$140,'Données projet'!$B$140,CT33+CS34-DB33)))</f>
        <v>95.852619052142856</v>
      </c>
      <c r="CU34" s="17">
        <f>CT34*VLOOKUP('Données projet'!$B$13,Paramètres!$A$1:$I$89,3,0)*VLOOKUP('Données projet'!$B$13,Paramètres!$A$1:$I$89,5,0)</f>
        <v>64.29793686017743</v>
      </c>
      <c r="CV34" s="13">
        <f t="shared" si="41"/>
        <v>18.250508422081438</v>
      </c>
      <c r="CW34" s="20">
        <f t="shared" si="13"/>
        <v>143.77187553326752</v>
      </c>
      <c r="CX34" s="59">
        <f t="shared" si="14"/>
        <v>383.81999874608505</v>
      </c>
      <c r="CY34" s="59">
        <f ca="1">AVERAGE(OFFSET($CX$3,0,0,'Données projet'!$E$13+1,1))-AVERAGE(OFFSET($H$3,0,0,'Données projet'!$E$13+1,1))</f>
        <v>402.93606094395136</v>
      </c>
      <c r="CZ34" s="59">
        <f t="shared" si="42"/>
        <v>187.62762320251036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99.358974358974351</v>
      </c>
      <c r="DM34" s="12">
        <f>VLOOKUP(A34,'Données projet'!$A$165:$I$185,9,0)</f>
        <v>7.3717948717948714</v>
      </c>
      <c r="DN34" s="12">
        <f t="array" ref="DN34">INDEX(DM:DM,MIN(IF(ISNUMBER(DM34:DM230),ROW(DM34:DM230),"")))</f>
        <v>7.3717948717948714</v>
      </c>
      <c r="DO34" s="12">
        <f>IF('Données projet'!$A$166&gt;35,DO33+DN34-DW33,IF(A34&lt;'Données projet'!$A$166,$DL$205^A34,IF(A34='Données projet'!$A$166,'Données projet'!$B$166,DO33+DN34-DW33)))</f>
        <v>99.358974358974379</v>
      </c>
      <c r="DP34" s="17">
        <f>DO34*VLOOKUP('Données projet'!$B$14,Paramètres!$A$1:$I$89,3,0)*VLOOKUP('Données projet'!$B$14,Paramètres!$A$1:$I$89,5,0)</f>
        <v>77.500000000000014</v>
      </c>
      <c r="DQ34" s="13">
        <f t="shared" si="43"/>
        <v>21.524796250766268</v>
      </c>
      <c r="DR34" s="20">
        <f t="shared" si="16"/>
        <v>172.46818680341792</v>
      </c>
      <c r="DS34" s="59">
        <f t="shared" si="17"/>
        <v>412.51631001623548</v>
      </c>
      <c r="DT34" s="59">
        <f ca="1">AVERAGE(OFFSET($DS$3,0,0,'Données projet'!$E$14+1,1))-AVERAGE(OFFSET($H$3,0,0,'Données projet'!$E$14+1,1))</f>
        <v>217.53602321474159</v>
      </c>
      <c r="DU34" s="59">
        <f t="shared" si="44"/>
        <v>215.75909414893025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23.076923076923077</v>
      </c>
      <c r="DX34" s="16">
        <f>IF(ISNA(VLOOKUP(A34,'Données projet'!$A$165:$I$185,5,0)),0%,VLOOKUP(A34,'Données projet'!$A$165:$I$185,5,0)*VLOOKUP('Données projet'!$B$14,Paramètres!$A$1:$I$89,7,0))</f>
        <v>0.43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8.5563407375850336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8.5563407375850336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98.200000000000017</v>
      </c>
      <c r="EK34" s="17">
        <f>EJ34*VLOOKUP('Données projet'!$B$15,Paramètres!$A$1:$I$89,3,0)*VLOOKUP('Données projet'!$B$15,Paramètres!$A$1:$I$89,5,0)</f>
        <v>84.255600000000015</v>
      </c>
      <c r="EL34" s="13">
        <f t="shared" si="45"/>
        <v>23.174541098743855</v>
      </c>
      <c r="EM34" s="20">
        <f t="shared" si="19"/>
        <v>187.10749574697891</v>
      </c>
      <c r="EN34" s="59">
        <f t="shared" si="20"/>
        <v>427.15561895979647</v>
      </c>
      <c r="EO34" s="59">
        <f ca="1">AVERAGE(OFFSET($EN$3,0,0,'Données projet'!$E$15+1,1))-AVERAGE(OFFSET($H$3,0,0,'Données projet'!$E$15+1,1))</f>
        <v>481.23392184981651</v>
      </c>
      <c r="EP34" s="59">
        <f t="shared" si="46"/>
        <v>275.88160405468193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7.2</v>
      </c>
      <c r="FE34" s="12">
        <f>IF('Données projet'!$A$218&gt;35,FE33+FD34-FM33,IF(A34&lt;'Données projet'!$A$218,$FB$205^A34,IF(A34='Données projet'!$A$218,'Données projet'!$B$218,FE33+FD34-FM33)))</f>
        <v>124.20000000000002</v>
      </c>
      <c r="FF34" s="17">
        <f>FE34*VLOOKUP('Données projet'!$B$16,Paramètres!$A$1:$I$89,3,0)*VLOOKUP('Données projet'!$B$16,Paramètres!$A$1:$I$89,5,0)</f>
        <v>81.375840000000011</v>
      </c>
      <c r="FG34" s="13">
        <f t="shared" si="47"/>
        <v>22.473249586041131</v>
      </c>
      <c r="FH34" s="20">
        <f t="shared" si="22"/>
        <v>180.87049769568833</v>
      </c>
      <c r="FI34" s="59">
        <f t="shared" si="23"/>
        <v>420.91862090850589</v>
      </c>
      <c r="FJ34" s="59">
        <f ca="1">AVERAGE(OFFSET($FI$3,0,0,'Données projet'!$E$16+1,1))-AVERAGE(OFFSET($H$3,0,0,'Données projet'!$E$16+1,1))</f>
        <v>257.66104339896992</v>
      </c>
      <c r="FK34" s="59">
        <f t="shared" si="48"/>
        <v>254.79488636184996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8.147490842142858</v>
      </c>
      <c r="FZ34" s="12">
        <f>IF('Données projet'!$A$244&gt;35,FZ33+FY34-GH33,IF(A34&lt;'Données projet'!$A$244,$FW$205^A34,IF(A34='Données projet'!$A$244,'Données projet'!$B$244,FZ33+FY34-GH33)))</f>
        <v>95.852619052142856</v>
      </c>
      <c r="GA34" s="17">
        <f>FZ34*VLOOKUP('Données projet'!$B$17,Paramètres!$A$1:$I$89,3,0)*VLOOKUP('Données projet'!$B$17,Paramètres!$A$1:$I$89,5,0)</f>
        <v>91.213352290019145</v>
      </c>
      <c r="GB34" s="13">
        <f t="shared" si="49"/>
        <v>24.857627883944978</v>
      </c>
      <c r="GC34" s="20">
        <f t="shared" si="25"/>
        <v>202.15695713632087</v>
      </c>
      <c r="GD34" s="59">
        <f t="shared" si="26"/>
        <v>442.20508034913843</v>
      </c>
      <c r="GE34" s="59">
        <f ca="1">AVERAGE(OFFSET($GD$3,0,0,'Données projet'!$E$17+1,1))-AVERAGE(OFFSET($H$3,0,0,'Données projet'!$E$17+1,1))</f>
        <v>536.1664221413339</v>
      </c>
      <c r="GF34" s="59">
        <f t="shared" si="50"/>
        <v>241.15939898336669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8.6</v>
      </c>
      <c r="GU34" s="12">
        <f>IF('Données projet'!$A$270&gt;35,GU33+GT34-HC33,IF(A34&lt;'Données projet'!$A$270,$GR$205^A34,IF(A34='Données projet'!$A$270,'Données projet'!$B$270,GU33+GT34-HC33)))</f>
        <v>101.59999999999998</v>
      </c>
      <c r="GV34" s="17">
        <f>GU34*VLOOKUP('Données projet'!$B$18,Paramètres!$A$1:$I$89,3,0)*VLOOKUP('Données projet'!$B$18,Paramètres!$A$1:$I$89,5,0)</f>
        <v>88.75775999999999</v>
      </c>
      <c r="GW34" s="13">
        <f t="shared" si="51"/>
        <v>24.265384701755004</v>
      </c>
      <c r="GX34" s="20">
        <f t="shared" si="28"/>
        <v>196.84864368888995</v>
      </c>
      <c r="GY34" s="59">
        <f t="shared" si="29"/>
        <v>436.89676690170751</v>
      </c>
      <c r="GZ34" s="59">
        <f ca="1">AVERAGE(OFFSET($GY$3,0,0,'Données projet'!$E$18+1,1))-AVERAGE(OFFSET($H$3,0,0,'Données projet'!$E$18+1,1))</f>
        <v>285.8437404763045</v>
      </c>
      <c r="HA34" s="59">
        <f t="shared" si="52"/>
        <v>276.01618888357268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8.147490842142858</v>
      </c>
      <c r="N35" s="13">
        <f>IF('Données projet'!$A$36&gt;35,N34+M35-V34,IF(A35&lt;'Données projet'!$A$36,$K$205^A35,IF(A35='Données projet'!$A$36,'Données projet'!$B$36,N34+M35-V34)))</f>
        <v>104.00010989428571</v>
      </c>
      <c r="O35" s="13">
        <f>N35*VLOOKUP('Données projet'!$B$9,Paramètres!$A$1:$I$89,3,0)*VLOOKUP('Données projet'!$B$9,Paramètres!$A$1:$I$89,5,0)</f>
        <v>94.09929943234971</v>
      </c>
      <c r="P35" s="13">
        <f t="shared" si="33"/>
        <v>25.55129988819704</v>
      </c>
      <c r="Q35" s="20">
        <f t="shared" ref="Q35:Q66" si="53">(O35+P35)*0.475*44/12</f>
        <v>208.39146048328556</v>
      </c>
      <c r="R35" s="59">
        <f t="shared" si="0"/>
        <v>449.36396296381088</v>
      </c>
      <c r="S35" s="59">
        <f ca="1">AVERAGE(OFFSET($R$3,0,0,'Données projet'!$E$9+1,1))-AVERAGE(OFFSET($H$3,0,0,'Données projet'!$E$9+1,1))</f>
        <v>514.0255035951318</v>
      </c>
      <c r="T35" s="59">
        <f t="shared" si="34"/>
        <v>232.26614608014839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7.2</v>
      </c>
      <c r="AI35" s="13">
        <f>IF('Données projet'!$A$62&gt;35,AI34+AH35-AQ34,IF(A35&lt;'Données projet'!$A$62,$AF$205^A35,IF(A35='Données projet'!$A$62,'Données projet'!$B$62,AI34+AH35-AQ34)))</f>
        <v>113.4</v>
      </c>
      <c r="AJ35" s="13">
        <f>AI35*VLOOKUP('Données projet'!$B$10,Paramètres!$A$1:$I$89,3,0)*VLOOKUP('Données projet'!$B$10,Paramètres!$A$1:$I$89,5,0)</f>
        <v>99.066240000000022</v>
      </c>
      <c r="AK35" s="13">
        <f t="shared" si="35"/>
        <v>26.739420789378705</v>
      </c>
      <c r="AL35" s="20">
        <f t="shared" si="4"/>
        <v>219.11152587483457</v>
      </c>
      <c r="AM35" s="59">
        <f t="shared" si="5"/>
        <v>460.08402835535992</v>
      </c>
      <c r="AN35" s="59">
        <f ca="1">AVERAGE(OFFSET($AM$3,0,0,'Données projet'!$E$10+1,1))-AVERAGE(OFFSET($H$3,0,0,'Données projet'!$E$10+1,1))</f>
        <v>330.58463337575432</v>
      </c>
      <c r="AO35" s="59">
        <f t="shared" si="36"/>
        <v>285.43250599232192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8.147490842142858</v>
      </c>
      <c r="BD35" s="12">
        <f>IF('Données projet'!$A$88&gt;35,BD34+BC35-BL34,IF(A35&lt;'Données projet'!$A$88,$BA$205^A35,IF(A35='Données projet'!$A$88,'Données projet'!$B$88,BD34+BC35-BL34)))</f>
        <v>104.00010989428571</v>
      </c>
      <c r="BE35" s="13">
        <f>BD35*VLOOKUP('Données projet'!$B$11,Paramètres!$A$1:$I$89,3,0)*VLOOKUP('Données projet'!$B$11,Paramètres!$A$1:$I$89,5,0)</f>
        <v>105.45611143280571</v>
      </c>
      <c r="BF35" s="13">
        <f t="shared" si="37"/>
        <v>28.257794729639997</v>
      </c>
      <c r="BG35" s="20">
        <f t="shared" si="7"/>
        <v>232.88505323292625</v>
      </c>
      <c r="BH35" s="59">
        <f t="shared" si="8"/>
        <v>473.85755571345157</v>
      </c>
      <c r="BI35" s="59">
        <f ca="1">AVERAGE(OFFSET($BH$3,0,0,'Données projet'!$E$11+1,1))-AVERAGE(OFFSET($H$3,0,0,'Données projet'!$E$11+1,1))</f>
        <v>565.65323074569903</v>
      </c>
      <c r="BJ35" s="59">
        <f t="shared" si="38"/>
        <v>253.00166490531203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485.93392177324279</v>
      </c>
      <c r="CD35" s="59">
        <f ca="1">AVERAGE(OFFSET($CC$3,0,0,'Données projet'!$E$12+1,1))-AVERAGE(OFFSET($H$3,0,0,'Données projet'!$E$12+1,1))</f>
        <v>323.01113210765487</v>
      </c>
      <c r="CE35" s="59">
        <f t="shared" si="40"/>
        <v>311.68541696405975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8.147490842142858</v>
      </c>
      <c r="CT35" s="12">
        <f>IF('Données projet'!$A$140&gt;35,CT34+CS35-DB34,IF(A35&lt;'Données projet'!$A$140,$CQ$205^A35,IF(A35='Données projet'!$A$140,'Données projet'!$B$140,CT34+CS35-DB34)))</f>
        <v>104.00010989428571</v>
      </c>
      <c r="CU35" s="17">
        <f>CT35*VLOOKUP('Données projet'!$B$13,Paramètres!$A$1:$I$89,3,0)*VLOOKUP('Données projet'!$B$13,Paramètres!$A$1:$I$89,5,0)</f>
        <v>69.763273717086861</v>
      </c>
      <c r="CV35" s="13">
        <f t="shared" si="41"/>
        <v>19.614658506851185</v>
      </c>
      <c r="CW35" s="20">
        <f t="shared" si="13"/>
        <v>155.66656529002543</v>
      </c>
      <c r="CX35" s="59">
        <f t="shared" si="14"/>
        <v>396.63906777055075</v>
      </c>
      <c r="CY35" s="59">
        <f ca="1">AVERAGE(OFFSET($CX$3,0,0,'Données projet'!$E$13+1,1))-AVERAGE(OFFSET($H$3,0,0,'Données projet'!$E$13+1,1))</f>
        <v>402.93606094395136</v>
      </c>
      <c r="CZ35" s="59">
        <f t="shared" si="42"/>
        <v>187.62762320251036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7.3717948717948731</v>
      </c>
      <c r="DO35" s="12">
        <f>IF('Données projet'!$A$166&gt;35,DO34+DN35-DW34,IF(A35&lt;'Données projet'!$A$166,$DL$205^A35,IF(A35='Données projet'!$A$166,'Données projet'!$B$166,DO34+DN35-DW34)))</f>
        <v>83.653846153846175</v>
      </c>
      <c r="DP35" s="17">
        <f>DO35*VLOOKUP('Données projet'!$B$14,Paramètres!$A$1:$I$89,3,0)*VLOOKUP('Données projet'!$B$14,Paramètres!$A$1:$I$89,5,0)</f>
        <v>65.250000000000014</v>
      </c>
      <c r="DQ35" s="13">
        <f t="shared" si="43"/>
        <v>18.489084564748591</v>
      </c>
      <c r="DR35" s="20">
        <f t="shared" si="16"/>
        <v>145.84557228360381</v>
      </c>
      <c r="DS35" s="59">
        <f t="shared" si="17"/>
        <v>386.81807476412916</v>
      </c>
      <c r="DT35" s="59">
        <f ca="1">AVERAGE(OFFSET($DS$3,0,0,'Données projet'!$E$14+1,1))-AVERAGE(OFFSET($H$3,0,0,'Données projet'!$E$14+1,1))</f>
        <v>217.53602321474159</v>
      </c>
      <c r="DU35" s="59">
        <f t="shared" si="44"/>
        <v>215.75909414893025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8.3885561145735217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8.3885561145735217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108.40000000000002</v>
      </c>
      <c r="EK35" s="17">
        <f>EJ35*VLOOKUP('Données projet'!$B$15,Paramètres!$A$1:$I$89,3,0)*VLOOKUP('Données projet'!$B$15,Paramètres!$A$1:$I$89,5,0)</f>
        <v>93.007200000000026</v>
      </c>
      <c r="EL35" s="13">
        <f t="shared" si="45"/>
        <v>25.289096064617418</v>
      </c>
      <c r="EM35" s="20">
        <f t="shared" si="19"/>
        <v>206.03271564587536</v>
      </c>
      <c r="EN35" s="59">
        <f t="shared" si="20"/>
        <v>447.00521812640068</v>
      </c>
      <c r="EO35" s="59">
        <f ca="1">AVERAGE(OFFSET($EN$3,0,0,'Données projet'!$E$15+1,1))-AVERAGE(OFFSET($H$3,0,0,'Données projet'!$E$15+1,1))</f>
        <v>481.23392184981651</v>
      </c>
      <c r="EP35" s="59">
        <f t="shared" si="46"/>
        <v>275.88160405468193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7.2</v>
      </c>
      <c r="FE35" s="12">
        <f>IF('Données projet'!$A$218&gt;35,FE34+FD35-FM34,IF(A35&lt;'Données projet'!$A$218,$FB$205^A35,IF(A35='Données projet'!$A$218,'Données projet'!$B$218,FE34+FD35-FM34)))</f>
        <v>131.4</v>
      </c>
      <c r="FF35" s="17">
        <f>FE35*VLOOKUP('Données projet'!$B$16,Paramètres!$A$1:$I$89,3,0)*VLOOKUP('Données projet'!$B$16,Paramètres!$A$1:$I$89,5,0)</f>
        <v>86.093280000000007</v>
      </c>
      <c r="FG35" s="13">
        <f t="shared" si="47"/>
        <v>23.620598504835936</v>
      </c>
      <c r="FH35" s="20">
        <f t="shared" si="22"/>
        <v>191.08500506258926</v>
      </c>
      <c r="FI35" s="59">
        <f t="shared" si="23"/>
        <v>432.05750754311458</v>
      </c>
      <c r="FJ35" s="59">
        <f ca="1">AVERAGE(OFFSET($FI$3,0,0,'Données projet'!$E$16+1,1))-AVERAGE(OFFSET($H$3,0,0,'Données projet'!$E$16+1,1))</f>
        <v>257.66104339896992</v>
      </c>
      <c r="FK35" s="59">
        <f t="shared" si="48"/>
        <v>254.79488636184996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8.147490842142858</v>
      </c>
      <c r="FZ35" s="12">
        <f>IF('Données projet'!$A$244&gt;35,FZ34+FY35-GH34,IF(A35&lt;'Données projet'!$A$244,$FW$205^A35,IF(A35='Données projet'!$A$244,'Données projet'!$B$244,FZ34+FY35-GH34)))</f>
        <v>104.00010989428571</v>
      </c>
      <c r="GA35" s="17">
        <f>FZ35*VLOOKUP('Données projet'!$B$17,Paramètres!$A$1:$I$89,3,0)*VLOOKUP('Données projet'!$B$17,Paramètres!$A$1:$I$89,5,0)</f>
        <v>98.966504575402283</v>
      </c>
      <c r="GB35" s="13">
        <f t="shared" si="49"/>
        <v>26.715632844729015</v>
      </c>
      <c r="GC35" s="20">
        <f t="shared" si="25"/>
        <v>218.896389340062</v>
      </c>
      <c r="GD35" s="59">
        <f t="shared" si="26"/>
        <v>459.86889182058735</v>
      </c>
      <c r="GE35" s="59">
        <f ca="1">AVERAGE(OFFSET($GD$3,0,0,'Données projet'!$E$17+1,1))-AVERAGE(OFFSET($H$3,0,0,'Données projet'!$E$17+1,1))</f>
        <v>536.1664221413339</v>
      </c>
      <c r="GF35" s="59">
        <f t="shared" si="50"/>
        <v>241.15939898336669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8.6</v>
      </c>
      <c r="GU35" s="12">
        <f>IF('Données projet'!$A$270&gt;35,GU34+GT35-HC34,IF(A35&lt;'Données projet'!$A$270,$GR$205^A35,IF(A35='Données projet'!$A$270,'Données projet'!$B$270,GU34+GT35-HC34)))</f>
        <v>110.19999999999997</v>
      </c>
      <c r="GV35" s="17">
        <f>GU35*VLOOKUP('Données projet'!$B$18,Paramètres!$A$1:$I$89,3,0)*VLOOKUP('Données projet'!$B$18,Paramètres!$A$1:$I$89,5,0)</f>
        <v>96.270719999999983</v>
      </c>
      <c r="GW35" s="13">
        <f t="shared" si="51"/>
        <v>26.071592384845928</v>
      </c>
      <c r="GX35" s="20">
        <f t="shared" si="28"/>
        <v>213.07952740360665</v>
      </c>
      <c r="GY35" s="59">
        <f t="shared" si="29"/>
        <v>454.05202988413197</v>
      </c>
      <c r="GZ35" s="59">
        <f ca="1">AVERAGE(OFFSET($GY$3,0,0,'Données projet'!$E$18+1,1))-AVERAGE(OFFSET($H$3,0,0,'Données projet'!$E$18+1,1))</f>
        <v>285.8437404763045</v>
      </c>
      <c r="HA35" s="59">
        <f t="shared" si="52"/>
        <v>276.01618888357268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8.147490842142858</v>
      </c>
      <c r="N36" s="13">
        <f>IF('Données projet'!$A$36&gt;35,N35+M36-V35,IF(A36&lt;'Données projet'!$A$36,$K$205^A36,IF(A36='Données projet'!$A$36,'Données projet'!$B$36,N35+M36-V35)))</f>
        <v>112.14760073642857</v>
      </c>
      <c r="O36" s="13">
        <f>N36*VLOOKUP('Données projet'!$B$9,Paramètres!$A$1:$I$89,3,0)*VLOOKUP('Données projet'!$B$9,Paramètres!$A$1:$I$89,5,0)</f>
        <v>101.47114914632057</v>
      </c>
      <c r="P36" s="13">
        <f t="shared" si="33"/>
        <v>27.312180091080013</v>
      </c>
      <c r="Q36" s="20">
        <f t="shared" si="53"/>
        <v>224.29763175513935</v>
      </c>
      <c r="R36" s="59">
        <f t="shared" si="0"/>
        <v>466.17847758968009</v>
      </c>
      <c r="S36" s="59">
        <f ca="1">AVERAGE(OFFSET($R$3,0,0,'Données projet'!$E$9+1,1))-AVERAGE(OFFSET($H$3,0,0,'Données projet'!$E$9+1,1))</f>
        <v>514.0255035951318</v>
      </c>
      <c r="T36" s="59">
        <f t="shared" si="34"/>
        <v>232.26614608014839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7.2</v>
      </c>
      <c r="AI36" s="13">
        <f>IF('Données projet'!$A$62&gt;35,AI35+AH36-AQ35,IF(A36&lt;'Données projet'!$A$62,$AF$205^A36,IF(A36='Données projet'!$A$62,'Données projet'!$B$62,AI35+AH36-AQ35)))</f>
        <v>120.60000000000001</v>
      </c>
      <c r="AJ36" s="13">
        <f>AI36*VLOOKUP('Données projet'!$B$10,Paramètres!$A$1:$I$89,3,0)*VLOOKUP('Données projet'!$B$10,Paramètres!$A$1:$I$89,5,0)</f>
        <v>105.35616000000003</v>
      </c>
      <c r="AK36" s="13">
        <f t="shared" si="35"/>
        <v>28.234128165723941</v>
      </c>
      <c r="AL36" s="20">
        <f t="shared" si="4"/>
        <v>232.66975188863589</v>
      </c>
      <c r="AM36" s="59">
        <f t="shared" si="5"/>
        <v>474.55059772317662</v>
      </c>
      <c r="AN36" s="59">
        <f ca="1">AVERAGE(OFFSET($AM$3,0,0,'Données projet'!$E$10+1,1))-AVERAGE(OFFSET($H$3,0,0,'Données projet'!$E$10+1,1))</f>
        <v>330.58463337575432</v>
      </c>
      <c r="AO36" s="59">
        <f t="shared" si="36"/>
        <v>285.43250599232192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8.147490842142858</v>
      </c>
      <c r="BD36" s="12">
        <f>IF('Données projet'!$A$88&gt;35,BD35+BC36-BL35,IF(A36&lt;'Données projet'!$A$88,$BA$205^A36,IF(A36='Données projet'!$A$88,'Données projet'!$B$88,BD35+BC36-BL35)))</f>
        <v>112.14760073642857</v>
      </c>
      <c r="BE36" s="13">
        <f>BD36*VLOOKUP('Données projet'!$B$11,Paramètres!$A$1:$I$89,3,0)*VLOOKUP('Données projet'!$B$11,Paramètres!$A$1:$I$89,5,0)</f>
        <v>113.71766714673858</v>
      </c>
      <c r="BF36" s="13">
        <f t="shared" si="37"/>
        <v>30.205194334915642</v>
      </c>
      <c r="BG36" s="20">
        <f t="shared" si="7"/>
        <v>250.66565041388108</v>
      </c>
      <c r="BH36" s="59">
        <f t="shared" si="8"/>
        <v>492.54649624842182</v>
      </c>
      <c r="BI36" s="59">
        <f ca="1">AVERAGE(OFFSET($BH$3,0,0,'Données projet'!$E$11+1,1))-AVERAGE(OFFSET($H$3,0,0,'Données projet'!$E$11+1,1))</f>
        <v>565.65323074569903</v>
      </c>
      <c r="BJ36" s="59">
        <f t="shared" si="38"/>
        <v>253.00166490531203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505.31405314694371</v>
      </c>
      <c r="CD36" s="59">
        <f ca="1">AVERAGE(OFFSET($CC$3,0,0,'Données projet'!$E$12+1,1))-AVERAGE(OFFSET($H$3,0,0,'Données projet'!$E$12+1,1))</f>
        <v>323.01113210765487</v>
      </c>
      <c r="CE36" s="59">
        <f t="shared" si="40"/>
        <v>311.68541696405975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8.147490842142858</v>
      </c>
      <c r="CT36" s="12">
        <f>IF('Données projet'!$A$140&gt;35,CT35+CS36-DB35,IF(A36&lt;'Données projet'!$A$140,$CQ$205^A36,IF(A36='Données projet'!$A$140,'Données projet'!$B$140,CT35+CS36-DB35)))</f>
        <v>112.14760073642857</v>
      </c>
      <c r="CU36" s="17">
        <f>CT36*VLOOKUP('Données projet'!$B$13,Paramètres!$A$1:$I$89,3,0)*VLOOKUP('Données projet'!$B$13,Paramètres!$A$1:$I$89,5,0)</f>
        <v>75.228610573996292</v>
      </c>
      <c r="CV36" s="13">
        <f t="shared" si="41"/>
        <v>20.966412194614808</v>
      </c>
      <c r="CW36" s="20">
        <f t="shared" si="13"/>
        <v>167.53966465533099</v>
      </c>
      <c r="CX36" s="59">
        <f t="shared" si="14"/>
        <v>409.42051048987173</v>
      </c>
      <c r="CY36" s="59">
        <f ca="1">AVERAGE(OFFSET($CX$3,0,0,'Données projet'!$E$13+1,1))-AVERAGE(OFFSET($H$3,0,0,'Données projet'!$E$13+1,1))</f>
        <v>402.93606094395136</v>
      </c>
      <c r="CZ36" s="59">
        <f t="shared" si="42"/>
        <v>187.62762320251036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7.3717948717948731</v>
      </c>
      <c r="DO36" s="12">
        <f>IF('Données projet'!$A$166&gt;35,DO35+DN36-DW35,IF(A36&lt;'Données projet'!$A$166,$DL$205^A36,IF(A36='Données projet'!$A$166,'Données projet'!$B$166,DO35+DN36-DW35)))</f>
        <v>91.02564102564105</v>
      </c>
      <c r="DP36" s="17">
        <f>DO36*VLOOKUP('Données projet'!$B$14,Paramètres!$A$1:$I$89,3,0)*VLOOKUP('Données projet'!$B$14,Paramètres!$A$1:$I$89,5,0)</f>
        <v>71.000000000000028</v>
      </c>
      <c r="DQ36" s="13">
        <f t="shared" si="43"/>
        <v>19.921587432217475</v>
      </c>
      <c r="DR36" s="20">
        <f t="shared" si="16"/>
        <v>158.35509811111217</v>
      </c>
      <c r="DS36" s="59">
        <f t="shared" si="17"/>
        <v>400.23594394565293</v>
      </c>
      <c r="DT36" s="59">
        <f ca="1">AVERAGE(OFFSET($DS$3,0,0,'Données projet'!$E$14+1,1))-AVERAGE(OFFSET($H$3,0,0,'Données projet'!$E$14+1,1))</f>
        <v>217.53602321474159</v>
      </c>
      <c r="DU36" s="59">
        <f t="shared" si="44"/>
        <v>215.75909414893025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8.2240616456807505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8.2240616456807505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118.60000000000002</v>
      </c>
      <c r="EK36" s="17">
        <f>EJ36*VLOOKUP('Données projet'!$B$15,Paramètres!$A$1:$I$89,3,0)*VLOOKUP('Données projet'!$B$15,Paramètres!$A$1:$I$89,5,0)</f>
        <v>101.75880000000004</v>
      </c>
      <c r="EL36" s="13">
        <f t="shared" si="45"/>
        <v>27.380581268956313</v>
      </c>
      <c r="EM36" s="20">
        <f t="shared" si="19"/>
        <v>224.91775571009896</v>
      </c>
      <c r="EN36" s="59">
        <f t="shared" si="20"/>
        <v>466.79860154463972</v>
      </c>
      <c r="EO36" s="59">
        <f ca="1">AVERAGE(OFFSET($EN$3,0,0,'Données projet'!$E$15+1,1))-AVERAGE(OFFSET($H$3,0,0,'Données projet'!$E$15+1,1))</f>
        <v>481.23392184981651</v>
      </c>
      <c r="EP36" s="59">
        <f t="shared" si="46"/>
        <v>275.88160405468193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7.2</v>
      </c>
      <c r="FE36" s="12">
        <f>IF('Données projet'!$A$218&gt;35,FE35+FD36-FM35,IF(A36&lt;'Données projet'!$A$218,$FB$205^A36,IF(A36='Données projet'!$A$218,'Données projet'!$B$218,FE35+FD36-FM35)))</f>
        <v>138.6</v>
      </c>
      <c r="FF36" s="17">
        <f>FE36*VLOOKUP('Données projet'!$B$16,Paramètres!$A$1:$I$89,3,0)*VLOOKUP('Données projet'!$B$16,Paramètres!$A$1:$I$89,5,0)</f>
        <v>90.810720000000003</v>
      </c>
      <c r="FG36" s="13">
        <f t="shared" si="47"/>
        <v>24.760648970178448</v>
      </c>
      <c r="FH36" s="20">
        <f t="shared" si="22"/>
        <v>201.28680095639413</v>
      </c>
      <c r="FI36" s="59">
        <f t="shared" si="23"/>
        <v>443.1676467909349</v>
      </c>
      <c r="FJ36" s="59">
        <f ca="1">AVERAGE(OFFSET($FI$3,0,0,'Données projet'!$E$16+1,1))-AVERAGE(OFFSET($H$3,0,0,'Données projet'!$E$16+1,1))</f>
        <v>257.66104339896992</v>
      </c>
      <c r="FK36" s="59">
        <f t="shared" si="48"/>
        <v>254.79488636184996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8.147490842142858</v>
      </c>
      <c r="FZ36" s="12">
        <f>IF('Données projet'!$A$244&gt;35,FZ35+FY36-GH35,IF(A36&lt;'Données projet'!$A$244,$FW$205^A36,IF(A36='Données projet'!$A$244,'Données projet'!$B$244,FZ35+FY36-GH35)))</f>
        <v>112.14760073642857</v>
      </c>
      <c r="GA36" s="17">
        <f>FZ36*VLOOKUP('Données projet'!$B$17,Paramètres!$A$1:$I$89,3,0)*VLOOKUP('Données projet'!$B$17,Paramètres!$A$1:$I$89,5,0)</f>
        <v>106.71965686078542</v>
      </c>
      <c r="GB36" s="13">
        <f t="shared" si="49"/>
        <v>28.556753617042631</v>
      </c>
      <c r="GC36" s="20">
        <f t="shared" si="25"/>
        <v>235.60641491555052</v>
      </c>
      <c r="GD36" s="59">
        <f t="shared" si="26"/>
        <v>477.48726075009125</v>
      </c>
      <c r="GE36" s="59">
        <f ca="1">AVERAGE(OFFSET($GD$3,0,0,'Données projet'!$E$17+1,1))-AVERAGE(OFFSET($H$3,0,0,'Données projet'!$E$17+1,1))</f>
        <v>536.1664221413339</v>
      </c>
      <c r="GF36" s="59">
        <f t="shared" si="50"/>
        <v>241.15939898336669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8.6</v>
      </c>
      <c r="GU36" s="12">
        <f>IF('Données projet'!$A$270&gt;35,GU35+GT36-HC35,IF(A36&lt;'Données projet'!$A$270,$GR$205^A36,IF(A36='Données projet'!$A$270,'Données projet'!$B$270,GU35+GT36-HC35)))</f>
        <v>118.79999999999997</v>
      </c>
      <c r="GV36" s="17">
        <f>GU36*VLOOKUP('Données projet'!$B$18,Paramètres!$A$1:$I$89,3,0)*VLOOKUP('Données projet'!$B$18,Paramètres!$A$1:$I$89,5,0)</f>
        <v>103.78367999999999</v>
      </c>
      <c r="GW36" s="13">
        <f t="shared" si="51"/>
        <v>27.861449539780477</v>
      </c>
      <c r="GX36" s="20">
        <f t="shared" si="28"/>
        <v>229.28193394845096</v>
      </c>
      <c r="GY36" s="59">
        <f t="shared" si="29"/>
        <v>471.16277978299172</v>
      </c>
      <c r="GZ36" s="59">
        <f ca="1">AVERAGE(OFFSET($GY$3,0,0,'Données projet'!$E$18+1,1))-AVERAGE(OFFSET($H$3,0,0,'Données projet'!$E$18+1,1))</f>
        <v>285.8437404763045</v>
      </c>
      <c r="HA36" s="59">
        <f t="shared" si="52"/>
        <v>276.01618888357268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8.147490842142858</v>
      </c>
      <c r="N37" s="13">
        <f>IF('Données projet'!$A$36&gt;35,N36+M37-V36,IF(A37&lt;'Données projet'!$A$36,$K$205^A37,IF(A37='Données projet'!$A$36,'Données projet'!$B$36,N36+M37-V36)))</f>
        <v>120.29509157857143</v>
      </c>
      <c r="O37" s="13">
        <f>N37*VLOOKUP('Données projet'!$B$9,Paramètres!$A$1:$I$89,3,0)*VLOOKUP('Données projet'!$B$9,Paramètres!$A$1:$I$89,5,0)</f>
        <v>108.84299886029142</v>
      </c>
      <c r="P37" s="13">
        <f t="shared" si="33"/>
        <v>29.058218549375493</v>
      </c>
      <c r="Q37" s="20">
        <f t="shared" si="53"/>
        <v>240.17795365516986</v>
      </c>
      <c r="R37" s="59">
        <f t="shared" si="0"/>
        <v>482.95138511728544</v>
      </c>
      <c r="S37" s="59">
        <f ca="1">AVERAGE(OFFSET($R$3,0,0,'Données projet'!$E$9+1,1))-AVERAGE(OFFSET($H$3,0,0,'Données projet'!$E$9+1,1))</f>
        <v>514.0255035951318</v>
      </c>
      <c r="T37" s="59">
        <f t="shared" si="34"/>
        <v>232.26614608014839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7.2</v>
      </c>
      <c r="AI37" s="13">
        <f>IF('Données projet'!$A$62&gt;35,AI36+AH37-AQ36,IF(A37&lt;'Données projet'!$A$62,$AF$205^A37,IF(A37='Données projet'!$A$62,'Données projet'!$B$62,AI36+AH37-AQ36)))</f>
        <v>127.80000000000001</v>
      </c>
      <c r="AJ37" s="13">
        <f>AI37*VLOOKUP('Données projet'!$B$10,Paramètres!$A$1:$I$89,3,0)*VLOOKUP('Données projet'!$B$10,Paramètres!$A$1:$I$89,5,0)</f>
        <v>111.64608000000003</v>
      </c>
      <c r="AK37" s="13">
        <f t="shared" si="35"/>
        <v>29.718477955114288</v>
      </c>
      <c r="AL37" s="20">
        <f t="shared" si="4"/>
        <v>246.20993843849078</v>
      </c>
      <c r="AM37" s="59">
        <f t="shared" si="5"/>
        <v>488.98336990060636</v>
      </c>
      <c r="AN37" s="59">
        <f ca="1">AVERAGE(OFFSET($AM$3,0,0,'Données projet'!$E$10+1,1))-AVERAGE(OFFSET($H$3,0,0,'Données projet'!$E$10+1,1))</f>
        <v>330.58463337575432</v>
      </c>
      <c r="AO37" s="59">
        <f t="shared" si="36"/>
        <v>285.43250599232192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8.147490842142858</v>
      </c>
      <c r="BD37" s="12">
        <f>IF('Données projet'!$A$88&gt;35,BD36+BC37-BL36,IF(A37&lt;'Données projet'!$A$88,$BA$205^A37,IF(A37='Données projet'!$A$88,'Données projet'!$B$88,BD36+BC37-BL36)))</f>
        <v>120.29509157857143</v>
      </c>
      <c r="BE37" s="13">
        <f>BD37*VLOOKUP('Données projet'!$B$11,Paramètres!$A$1:$I$89,3,0)*VLOOKUP('Données projet'!$B$11,Paramètres!$A$1:$I$89,5,0)</f>
        <v>121.97922286067144</v>
      </c>
      <c r="BF37" s="13">
        <f t="shared" si="37"/>
        <v>32.13618009925878</v>
      </c>
      <c r="BG37" s="20">
        <f t="shared" si="7"/>
        <v>268.41766015521176</v>
      </c>
      <c r="BH37" s="59">
        <f t="shared" si="8"/>
        <v>511.19109161732734</v>
      </c>
      <c r="BI37" s="59">
        <f ca="1">AVERAGE(OFFSET($BH$3,0,0,'Données projet'!$E$11+1,1))-AVERAGE(OFFSET($H$3,0,0,'Données projet'!$E$11+1,1))</f>
        <v>565.65323074569903</v>
      </c>
      <c r="BJ37" s="59">
        <f t="shared" si="38"/>
        <v>253.00166490531203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524.64921290317352</v>
      </c>
      <c r="CD37" s="59">
        <f ca="1">AVERAGE(OFFSET($CC$3,0,0,'Données projet'!$E$12+1,1))-AVERAGE(OFFSET($H$3,0,0,'Données projet'!$E$12+1,1))</f>
        <v>323.01113210765487</v>
      </c>
      <c r="CE37" s="59">
        <f t="shared" si="40"/>
        <v>311.68541696405975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8.147490842142858</v>
      </c>
      <c r="CT37" s="12">
        <f>IF('Données projet'!$A$140&gt;35,CT36+CS37-DB36,IF(A37&lt;'Données projet'!$A$140,$CQ$205^A37,IF(A37='Données projet'!$A$140,'Données projet'!$B$140,CT36+CS37-DB36)))</f>
        <v>120.29509157857143</v>
      </c>
      <c r="CU37" s="17">
        <f>CT37*VLOOKUP('Données projet'!$B$13,Paramètres!$A$1:$I$89,3,0)*VLOOKUP('Données projet'!$B$13,Paramètres!$A$1:$I$89,5,0)</f>
        <v>80.693947430905723</v>
      </c>
      <c r="CV37" s="13">
        <f t="shared" si="41"/>
        <v>22.306772499145353</v>
      </c>
      <c r="CW37" s="20">
        <f t="shared" si="13"/>
        <v>179.39292054483894</v>
      </c>
      <c r="CX37" s="59">
        <f t="shared" si="14"/>
        <v>422.16635200695453</v>
      </c>
      <c r="CY37" s="59">
        <f ca="1">AVERAGE(OFFSET($CX$3,0,0,'Données projet'!$E$13+1,1))-AVERAGE(OFFSET($H$3,0,0,'Données projet'!$E$13+1,1))</f>
        <v>402.93606094395136</v>
      </c>
      <c r="CZ37" s="59">
        <f t="shared" si="42"/>
        <v>187.62762320251036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7.3717948717948731</v>
      </c>
      <c r="DO37" s="12">
        <f>IF('Données projet'!$A$166&gt;35,DO36+DN37-DW36,IF(A37&lt;'Données projet'!$A$166,$DL$205^A37,IF(A37='Données projet'!$A$166,'Données projet'!$B$166,DO36+DN37-DW36)))</f>
        <v>98.397435897435926</v>
      </c>
      <c r="DP37" s="17">
        <f>DO37*VLOOKUP('Données projet'!$B$14,Paramètres!$A$1:$I$89,3,0)*VLOOKUP('Données projet'!$B$14,Paramètres!$A$1:$I$89,5,0)</f>
        <v>76.750000000000028</v>
      </c>
      <c r="DQ37" s="13">
        <f t="shared" si="43"/>
        <v>21.340634370994778</v>
      </c>
      <c r="DR37" s="20">
        <f t="shared" si="16"/>
        <v>170.84118819614926</v>
      </c>
      <c r="DS37" s="59">
        <f t="shared" si="17"/>
        <v>413.61461965826481</v>
      </c>
      <c r="DT37" s="59">
        <f ca="1">AVERAGE(OFFSET($DS$3,0,0,'Données projet'!$E$14+1,1))-AVERAGE(OFFSET($H$3,0,0,'Données projet'!$E$14+1,1))</f>
        <v>217.53602321474159</v>
      </c>
      <c r="DU37" s="59">
        <f t="shared" si="44"/>
        <v>215.75909414893025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8.0627928129912476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8.0627928129912476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128.80000000000001</v>
      </c>
      <c r="EK37" s="17">
        <f>EJ37*VLOOKUP('Données projet'!$B$15,Paramètres!$A$1:$I$89,3,0)*VLOOKUP('Données projet'!$B$15,Paramètres!$A$1:$I$89,5,0)</f>
        <v>110.51040000000003</v>
      </c>
      <c r="EL37" s="13">
        <f t="shared" si="45"/>
        <v>29.451206375056412</v>
      </c>
      <c r="EM37" s="20">
        <f t="shared" si="19"/>
        <v>243.76646443655662</v>
      </c>
      <c r="EN37" s="59">
        <f t="shared" si="20"/>
        <v>486.53989589867217</v>
      </c>
      <c r="EO37" s="59">
        <f ca="1">AVERAGE(OFFSET($EN$3,0,0,'Données projet'!$E$15+1,1))-AVERAGE(OFFSET($H$3,0,0,'Données projet'!$E$15+1,1))</f>
        <v>481.23392184981651</v>
      </c>
      <c r="EP37" s="59">
        <f t="shared" si="46"/>
        <v>275.88160405468193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7.2</v>
      </c>
      <c r="FE37" s="12">
        <f>IF('Données projet'!$A$218&gt;35,FE36+FD37-FM36,IF(A37&lt;'Données projet'!$A$218,$FB$205^A37,IF(A37='Données projet'!$A$218,'Données projet'!$B$218,FE36+FD37-FM36)))</f>
        <v>145.79999999999998</v>
      </c>
      <c r="FF37" s="17">
        <f>FE37*VLOOKUP('Données projet'!$B$16,Paramètres!$A$1:$I$89,3,0)*VLOOKUP('Données projet'!$B$16,Paramètres!$A$1:$I$89,5,0)</f>
        <v>95.528159999999986</v>
      </c>
      <c r="FG37" s="13">
        <f t="shared" si="47"/>
        <v>25.893823366813653</v>
      </c>
      <c r="FH37" s="20">
        <f t="shared" si="22"/>
        <v>211.47662103053372</v>
      </c>
      <c r="FI37" s="59">
        <f t="shared" si="23"/>
        <v>454.25005249264927</v>
      </c>
      <c r="FJ37" s="59">
        <f ca="1">AVERAGE(OFFSET($FI$3,0,0,'Données projet'!$E$16+1,1))-AVERAGE(OFFSET($H$3,0,0,'Données projet'!$E$16+1,1))</f>
        <v>257.66104339896992</v>
      </c>
      <c r="FK37" s="59">
        <f t="shared" si="48"/>
        <v>254.79488636184996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8.147490842142858</v>
      </c>
      <c r="FZ37" s="12">
        <f>IF('Données projet'!$A$244&gt;35,FZ36+FY37-GH36,IF(A37&lt;'Données projet'!$A$244,$FW$205^A37,IF(A37='Données projet'!$A$244,'Données projet'!$B$244,FZ36+FY37-GH36)))</f>
        <v>120.29509157857143</v>
      </c>
      <c r="GA37" s="17">
        <f>FZ37*VLOOKUP('Données projet'!$B$17,Paramètres!$A$1:$I$89,3,0)*VLOOKUP('Données projet'!$B$17,Paramètres!$A$1:$I$89,5,0)</f>
        <v>114.47280914616857</v>
      </c>
      <c r="GB37" s="13">
        <f t="shared" si="49"/>
        <v>30.382356329574176</v>
      </c>
      <c r="GC37" s="20">
        <f t="shared" si="25"/>
        <v>252.28941320358533</v>
      </c>
      <c r="GD37" s="59">
        <f t="shared" si="26"/>
        <v>495.06284466570094</v>
      </c>
      <c r="GE37" s="59">
        <f ca="1">AVERAGE(OFFSET($GD$3,0,0,'Données projet'!$E$17+1,1))-AVERAGE(OFFSET($H$3,0,0,'Données projet'!$E$17+1,1))</f>
        <v>536.1664221413339</v>
      </c>
      <c r="GF37" s="59">
        <f t="shared" si="50"/>
        <v>241.15939898336669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8.6</v>
      </c>
      <c r="GU37" s="12">
        <f>IF('Données projet'!$A$270&gt;35,GU36+GT37-HC36,IF(A37&lt;'Données projet'!$A$270,$GR$205^A37,IF(A37='Données projet'!$A$270,'Données projet'!$B$270,GU36+GT37-HC36)))</f>
        <v>127.39999999999996</v>
      </c>
      <c r="GV37" s="17">
        <f>GU37*VLOOKUP('Données projet'!$B$18,Paramètres!$A$1:$I$89,3,0)*VLOOKUP('Données projet'!$B$18,Paramètres!$A$1:$I$89,5,0)</f>
        <v>111.29663999999997</v>
      </c>
      <c r="GW37" s="13">
        <f t="shared" si="51"/>
        <v>29.636274399319749</v>
      </c>
      <c r="GX37" s="20">
        <f t="shared" si="28"/>
        <v>245.45815924548182</v>
      </c>
      <c r="GY37" s="59">
        <f t="shared" si="29"/>
        <v>488.23159070759743</v>
      </c>
      <c r="GZ37" s="59">
        <f ca="1">AVERAGE(OFFSET($GY$3,0,0,'Données projet'!$E$18+1,1))-AVERAGE(OFFSET($H$3,0,0,'Données projet'!$E$18+1,1))</f>
        <v>285.8437404763045</v>
      </c>
      <c r="HA37" s="59">
        <f t="shared" si="52"/>
        <v>276.01618888357268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8.147490842142858</v>
      </c>
      <c r="N38" s="13">
        <f>IF('Données projet'!$A$36&gt;35,N37+M38-V37,IF(A38&lt;'Données projet'!$A$36,$K$205^A38,IF(A38='Données projet'!$A$36,'Données projet'!$B$36,N37+M38-V37)))</f>
        <v>128.4425824207143</v>
      </c>
      <c r="O38" s="13">
        <f>N38*VLOOKUP('Données projet'!$B$9,Paramètres!$A$1:$I$89,3,0)*VLOOKUP('Données projet'!$B$9,Paramètres!$A$1:$I$89,5,0)</f>
        <v>116.21484857426229</v>
      </c>
      <c r="P38" s="13">
        <f t="shared" si="33"/>
        <v>30.790534847842082</v>
      </c>
      <c r="Q38" s="20">
        <f t="shared" si="53"/>
        <v>256.03437612683177</v>
      </c>
      <c r="R38" s="59">
        <f t="shared" si="0"/>
        <v>499.68490885140625</v>
      </c>
      <c r="S38" s="59">
        <f ca="1">AVERAGE(OFFSET($R$3,0,0,'Données projet'!$E$9+1,1))-AVERAGE(OFFSET($H$3,0,0,'Données projet'!$E$9+1,1))</f>
        <v>514.0255035951318</v>
      </c>
      <c r="T38" s="59">
        <f t="shared" si="34"/>
        <v>232.26614608014839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135</v>
      </c>
      <c r="AG38" s="12">
        <f>VLOOKUP(A38,'Données projet'!$A$61:$I$81,9,0)</f>
        <v>7.2</v>
      </c>
      <c r="AH38" s="12">
        <f t="array" ref="AH38">INDEX(AG:AG,MIN(IF(ISNUMBER(AG38:AG234),ROW(AG38:AG234),"")))</f>
        <v>7.2</v>
      </c>
      <c r="AI38" s="13">
        <f>IF('Données projet'!$A$62&gt;35,AI37+AH38-AQ37,IF(A38&lt;'Données projet'!$A$62,$AF$205^A38,IF(A38='Données projet'!$A$62,'Données projet'!$B$62,AI37+AH38-AQ37)))</f>
        <v>135</v>
      </c>
      <c r="AJ38" s="13">
        <f>AI38*VLOOKUP('Données projet'!$B$10,Paramètres!$A$1:$I$89,3,0)*VLOOKUP('Données projet'!$B$10,Paramètres!$A$1:$I$89,5,0)</f>
        <v>117.93600000000002</v>
      </c>
      <c r="AK38" s="13">
        <f t="shared" si="35"/>
        <v>31.1931201812605</v>
      </c>
      <c r="AL38" s="20">
        <f t="shared" si="4"/>
        <v>259.73321764902875</v>
      </c>
      <c r="AM38" s="59">
        <f t="shared" si="5"/>
        <v>503.38375037360322</v>
      </c>
      <c r="AN38" s="59">
        <f ca="1">AVERAGE(OFFSET($AM$3,0,0,'Données projet'!$E$10+1,1))-AVERAGE(OFFSET($H$3,0,0,'Données projet'!$E$10+1,1))</f>
        <v>330.58463337575432</v>
      </c>
      <c r="AO38" s="59">
        <f t="shared" si="36"/>
        <v>285.43250599232192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20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8.3053547426158723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8.3053547426158723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8.147490842142858</v>
      </c>
      <c r="BD38" s="12">
        <f>IF('Données projet'!$A$88&gt;35,BD37+BC38-BL37,IF(A38&lt;'Données projet'!$A$88,$BA$205^A38,IF(A38='Données projet'!$A$88,'Données projet'!$B$88,BD37+BC38-BL37)))</f>
        <v>128.4425824207143</v>
      </c>
      <c r="BE38" s="13">
        <f>BD38*VLOOKUP('Données projet'!$B$11,Paramètres!$A$1:$I$89,3,0)*VLOOKUP('Données projet'!$B$11,Paramètres!$A$1:$I$89,5,0)</f>
        <v>130.24077857460429</v>
      </c>
      <c r="BF38" s="13">
        <f t="shared" si="37"/>
        <v>34.051990198278084</v>
      </c>
      <c r="BG38" s="20">
        <f t="shared" si="7"/>
        <v>286.14323894610345</v>
      </c>
      <c r="BH38" s="59">
        <f t="shared" si="8"/>
        <v>529.79377167067798</v>
      </c>
      <c r="BI38" s="59">
        <f ca="1">AVERAGE(OFFSET($BH$3,0,0,'Données projet'!$E$11+1,1))-AVERAGE(OFFSET($H$3,0,0,'Données projet'!$E$11+1,1))</f>
        <v>565.65323074569903</v>
      </c>
      <c r="BJ38" s="59">
        <f t="shared" si="38"/>
        <v>253.00166490531203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543.94185435862028</v>
      </c>
      <c r="CD38" s="59">
        <f ca="1">AVERAGE(OFFSET($CC$3,0,0,'Données projet'!$E$12+1,1))-AVERAGE(OFFSET($H$3,0,0,'Données projet'!$E$12+1,1))</f>
        <v>323.01113210765487</v>
      </c>
      <c r="CE38" s="59">
        <f t="shared" si="40"/>
        <v>311.68541696405975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13.051961551913202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13.051961551913202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8.147490842142858</v>
      </c>
      <c r="CT38" s="12">
        <f>IF('Données projet'!$A$140&gt;35,CT37+CS38-DB37,IF(A38&lt;'Données projet'!$A$140,$CQ$205^A38,IF(A38='Données projet'!$A$140,'Données projet'!$B$140,CT37+CS38-DB37)))</f>
        <v>128.4425824207143</v>
      </c>
      <c r="CU38" s="17">
        <f>CT38*VLOOKUP('Données projet'!$B$13,Paramètres!$A$1:$I$89,3,0)*VLOOKUP('Données projet'!$B$13,Paramètres!$A$1:$I$89,5,0)</f>
        <v>86.159284287815154</v>
      </c>
      <c r="CV38" s="13">
        <f t="shared" si="41"/>
        <v>23.636598878584085</v>
      </c>
      <c r="CW38" s="20">
        <f t="shared" si="13"/>
        <v>191.22782984814532</v>
      </c>
      <c r="CX38" s="59">
        <f t="shared" si="14"/>
        <v>434.87836257271982</v>
      </c>
      <c r="CY38" s="59">
        <f ca="1">AVERAGE(OFFSET($CX$3,0,0,'Données projet'!$E$13+1,1))-AVERAGE(OFFSET($H$3,0,0,'Données projet'!$E$13+1,1))</f>
        <v>402.93606094395136</v>
      </c>
      <c r="CZ38" s="59">
        <f t="shared" si="42"/>
        <v>187.62762320251036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7.3717948717948731</v>
      </c>
      <c r="DO38" s="12">
        <f>IF('Données projet'!$A$166&gt;35,DO37+DN38-DW37,IF(A38&lt;'Données projet'!$A$166,$DL$205^A38,IF(A38='Données projet'!$A$166,'Données projet'!$B$166,DO37+DN38-DW37)))</f>
        <v>105.7692307692308</v>
      </c>
      <c r="DP38" s="17">
        <f>DO38*VLOOKUP('Données projet'!$B$14,Paramètres!$A$1:$I$89,3,0)*VLOOKUP('Données projet'!$B$14,Paramètres!$A$1:$I$89,5,0)</f>
        <v>82.500000000000028</v>
      </c>
      <c r="DQ38" s="13">
        <f t="shared" si="43"/>
        <v>22.747348109696244</v>
      </c>
      <c r="DR38" s="20">
        <f t="shared" si="16"/>
        <v>183.30579795772098</v>
      </c>
      <c r="DS38" s="59">
        <f t="shared" si="17"/>
        <v>426.95633068229552</v>
      </c>
      <c r="DT38" s="59">
        <f ca="1">AVERAGE(OFFSET($DS$3,0,0,'Données projet'!$E$14+1,1))-AVERAGE(OFFSET($H$3,0,0,'Données projet'!$E$14+1,1))</f>
        <v>217.53602321474159</v>
      </c>
      <c r="DU38" s="59">
        <f t="shared" si="44"/>
        <v>215.75909414893025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7.904686363746511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7.904686363746511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139</v>
      </c>
      <c r="EH38" s="12">
        <f>VLOOKUP(A38,'Données projet'!$A$191:$I$211,9,0)</f>
        <v>10.199999999999999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139</v>
      </c>
      <c r="EK38" s="17">
        <f>EJ38*VLOOKUP('Données projet'!$B$15,Paramètres!$A$1:$I$89,3,0)*VLOOKUP('Données projet'!$B$15,Paramètres!$A$1:$I$89,5,0)</f>
        <v>119.26200000000001</v>
      </c>
      <c r="EL38" s="13">
        <f t="shared" si="45"/>
        <v>31.502811162802828</v>
      </c>
      <c r="EM38" s="20">
        <f t="shared" si="19"/>
        <v>262.58204610854824</v>
      </c>
      <c r="EN38" s="59">
        <f t="shared" si="20"/>
        <v>506.23257883312272</v>
      </c>
      <c r="EO38" s="59">
        <f ca="1">AVERAGE(OFFSET($EN$3,0,0,'Données projet'!$E$15+1,1))-AVERAGE(OFFSET($H$3,0,0,'Données projet'!$E$15+1,1))</f>
        <v>481.23392184981651</v>
      </c>
      <c r="EP38" s="59">
        <f t="shared" si="46"/>
        <v>275.88160405468193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14.075644810886788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14.075644810886788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153</v>
      </c>
      <c r="FC38" s="12">
        <f>VLOOKUP(A38,'Données projet'!$A$217:$I$237,9,0)</f>
        <v>7.2</v>
      </c>
      <c r="FD38" s="12">
        <f t="array" ref="FD38">INDEX(FC:FC,MIN(IF(ISNUMBER(FC38:FC234),ROW(FC38:FC234),"")))</f>
        <v>7.2</v>
      </c>
      <c r="FE38" s="12">
        <f>IF('Données projet'!$A$218&gt;35,FE37+FD38-FM37,IF(A38&lt;'Données projet'!$A$218,$FB$205^A38,IF(A38='Données projet'!$A$218,'Données projet'!$B$218,FE37+FD38-FM37)))</f>
        <v>152.99999999999997</v>
      </c>
      <c r="FF38" s="17">
        <f>FE38*VLOOKUP('Données projet'!$B$16,Paramètres!$A$1:$I$89,3,0)*VLOOKUP('Données projet'!$B$16,Paramètres!$A$1:$I$89,5,0)</f>
        <v>100.2456</v>
      </c>
      <c r="FG38" s="13">
        <f t="shared" si="47"/>
        <v>27.020500005754936</v>
      </c>
      <c r="FH38" s="20">
        <f t="shared" si="22"/>
        <v>221.65512417668984</v>
      </c>
      <c r="FI38" s="59">
        <f t="shared" si="23"/>
        <v>465.30565690126434</v>
      </c>
      <c r="FJ38" s="59">
        <f ca="1">AVERAGE(OFFSET($FI$3,0,0,'Données projet'!$E$16+1,1))-AVERAGE(OFFSET($H$3,0,0,'Données projet'!$E$16+1,1))</f>
        <v>257.66104339896992</v>
      </c>
      <c r="FK38" s="59">
        <f t="shared" si="48"/>
        <v>254.79488636184996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21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6.5404668598099995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6.5404668598099995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8.147490842142858</v>
      </c>
      <c r="FZ38" s="12">
        <f>IF('Données projet'!$A$244&gt;35,FZ37+FY38-GH37,IF(A38&lt;'Données projet'!$A$244,$FW$205^A38,IF(A38='Données projet'!$A$244,'Données projet'!$B$244,FZ37+FY38-GH37)))</f>
        <v>128.4425824207143</v>
      </c>
      <c r="GA38" s="17">
        <f>FZ38*VLOOKUP('Données projet'!$B$17,Paramètres!$A$1:$I$89,3,0)*VLOOKUP('Données projet'!$B$17,Paramètres!$A$1:$I$89,5,0)</f>
        <v>122.22596143155172</v>
      </c>
      <c r="GB38" s="13">
        <f t="shared" si="49"/>
        <v>32.19361158481663</v>
      </c>
      <c r="GC38" s="20">
        <f t="shared" si="25"/>
        <v>268.94742300350816</v>
      </c>
      <c r="GD38" s="59">
        <f t="shared" si="26"/>
        <v>512.59795572808264</v>
      </c>
      <c r="GE38" s="59">
        <f ca="1">AVERAGE(OFFSET($GD$3,0,0,'Données projet'!$E$17+1,1))-AVERAGE(OFFSET($H$3,0,0,'Données projet'!$E$17+1,1))</f>
        <v>536.1664221413339</v>
      </c>
      <c r="GF38" s="59">
        <f t="shared" si="50"/>
        <v>241.15939898336669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136</v>
      </c>
      <c r="GS38" s="12">
        <f>VLOOKUP(A38,'Données projet'!$A$269:$I$289,9,0)</f>
        <v>8.6</v>
      </c>
      <c r="GT38" s="12">
        <f t="array" ref="GT38">INDEX(GS:GS,MIN(IF(ISNUMBER(GS38:GS234),ROW(GS38:GS234),"")))</f>
        <v>8.6</v>
      </c>
      <c r="GU38" s="12">
        <f>IF('Données projet'!$A$270&gt;35,GU37+GT38-HC37,IF(A38&lt;'Données projet'!$A$270,$GR$205^A38,IF(A38='Données projet'!$A$270,'Données projet'!$B$270,GU37+GT38-HC37)))</f>
        <v>135.99999999999997</v>
      </c>
      <c r="GV38" s="17">
        <f>GU38*VLOOKUP('Données projet'!$B$18,Paramètres!$A$1:$I$89,3,0)*VLOOKUP('Données projet'!$B$18,Paramètres!$A$1:$I$89,5,0)</f>
        <v>118.8096</v>
      </c>
      <c r="GW38" s="13">
        <f t="shared" si="51"/>
        <v>31.39719715333722</v>
      </c>
      <c r="GX38" s="20">
        <f t="shared" si="28"/>
        <v>261.61017170872896</v>
      </c>
      <c r="GY38" s="59">
        <f t="shared" si="29"/>
        <v>505.26070443330343</v>
      </c>
      <c r="GZ38" s="59">
        <f ca="1">AVERAGE(OFFSET($GY$3,0,0,'Données projet'!$E$18+1,1))-AVERAGE(OFFSET($H$3,0,0,'Données projet'!$E$18+1,1))</f>
        <v>285.8437404763045</v>
      </c>
      <c r="HA38" s="59">
        <f t="shared" si="52"/>
        <v>276.01618888357268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0.53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10.748674219222638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10.748674219222638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8.147490842142858</v>
      </c>
      <c r="N39" s="13">
        <f>IF('Données projet'!$A$36&gt;35,N38+M39-V38,IF(A39&lt;'Données projet'!$A$36,$K$205^A39,IF(A39='Données projet'!$A$36,'Données projet'!$B$36,N38+M39-V38)))</f>
        <v>136.59007326285717</v>
      </c>
      <c r="O39" s="13">
        <f>N39*VLOOKUP('Données projet'!$B$9,Paramètres!$A$1:$I$89,3,0)*VLOOKUP('Données projet'!$B$9,Paramètres!$A$1:$I$89,5,0)</f>
        <v>123.58669828823317</v>
      </c>
      <c r="P39" s="13">
        <f t="shared" si="33"/>
        <v>32.510098504712253</v>
      </c>
      <c r="Q39" s="20">
        <f t="shared" si="53"/>
        <v>271.86858774771321</v>
      </c>
      <c r="R39" s="59">
        <f t="shared" si="0"/>
        <v>516.38100598874757</v>
      </c>
      <c r="S39" s="59">
        <f ca="1">AVERAGE(OFFSET($R$3,0,0,'Données projet'!$E$9+1,1))-AVERAGE(OFFSET($H$3,0,0,'Données projet'!$E$9+1,1))</f>
        <v>514.0255035951318</v>
      </c>
      <c r="T39" s="59">
        <f t="shared" si="34"/>
        <v>232.26614608014839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</v>
      </c>
      <c r="AI39" s="13">
        <f>IF('Données projet'!$A$62&gt;35,AI38+AH39-AQ38,IF(A39&lt;'Données projet'!$A$62,$AF$205^A39,IF(A39='Données projet'!$A$62,'Données projet'!$B$62,AI38+AH39-AQ38)))</f>
        <v>122</v>
      </c>
      <c r="AJ39" s="13">
        <f>AI39*VLOOKUP('Données projet'!$B$10,Paramètres!$A$1:$I$89,3,0)*VLOOKUP('Données projet'!$B$10,Paramètres!$A$1:$I$89,5,0)</f>
        <v>106.57920000000001</v>
      </c>
      <c r="AK39" s="13">
        <f t="shared" si="35"/>
        <v>28.523541515222938</v>
      </c>
      <c r="AL39" s="20">
        <f t="shared" si="4"/>
        <v>235.30394147234665</v>
      </c>
      <c r="AM39" s="59">
        <f t="shared" si="5"/>
        <v>479.81635971338108</v>
      </c>
      <c r="AN39" s="59">
        <f ca="1">AVERAGE(OFFSET($AM$3,0,0,'Données projet'!$E$10+1,1))-AVERAGE(OFFSET($H$3,0,0,'Données projet'!$E$10+1,1))</f>
        <v>330.58463337575432</v>
      </c>
      <c r="AO39" s="59">
        <f t="shared" si="36"/>
        <v>285.43250599232192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8.1424918018793644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8.1424918018793644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8.147490842142858</v>
      </c>
      <c r="BD39" s="12">
        <f>IF('Données projet'!$A$88&gt;35,BD38+BC39-BL38,IF(A39&lt;'Données projet'!$A$88,$BA$205^A39,IF(A39='Données projet'!$A$88,'Données projet'!$B$88,BD38+BC39-BL38)))</f>
        <v>136.59007326285717</v>
      </c>
      <c r="BE39" s="13">
        <f>BD39*VLOOKUP('Données projet'!$B$11,Paramètres!$A$1:$I$89,3,0)*VLOOKUP('Données projet'!$B$11,Paramètres!$A$1:$I$89,5,0)</f>
        <v>138.50233428853718</v>
      </c>
      <c r="BF39" s="13">
        <f t="shared" si="37"/>
        <v>35.953696845415493</v>
      </c>
      <c r="BG39" s="20">
        <f t="shared" si="7"/>
        <v>303.84425422496753</v>
      </c>
      <c r="BH39" s="59">
        <f t="shared" si="8"/>
        <v>548.35667246600201</v>
      </c>
      <c r="BI39" s="59">
        <f ca="1">AVERAGE(OFFSET($BH$3,0,0,'Données projet'!$E$11+1,1))-AVERAGE(OFFSET($H$3,0,0,'Données projet'!$E$11+1,1))</f>
        <v>565.65323074569903</v>
      </c>
      <c r="BJ39" s="59">
        <f t="shared" si="38"/>
        <v>253.00166490531203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513.41303318085465</v>
      </c>
      <c r="CD39" s="59">
        <f ca="1">AVERAGE(OFFSET($CC$3,0,0,'Données projet'!$E$12+1,1))-AVERAGE(OFFSET($H$3,0,0,'Données projet'!$E$12+1,1))</f>
        <v>323.01113210765487</v>
      </c>
      <c r="CE39" s="59">
        <f t="shared" si="40"/>
        <v>311.68541696405975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12.796020546790656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12.796020546790656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8.147490842142858</v>
      </c>
      <c r="CT39" s="12">
        <f>IF('Données projet'!$A$140&gt;35,CT38+CS39-DB38,IF(A39&lt;'Données projet'!$A$140,$CQ$205^A39,IF(A39='Données projet'!$A$140,'Données projet'!$B$140,CT38+CS39-DB38)))</f>
        <v>136.59007326285717</v>
      </c>
      <c r="CU39" s="17">
        <f>CT39*VLOOKUP('Données projet'!$B$13,Paramètres!$A$1:$I$89,3,0)*VLOOKUP('Données projet'!$B$13,Paramètres!$A$1:$I$89,5,0)</f>
        <v>91.6246211447246</v>
      </c>
      <c r="CV39" s="13">
        <f t="shared" si="41"/>
        <v>24.956635591310445</v>
      </c>
      <c r="CW39" s="20">
        <f t="shared" si="13"/>
        <v>203.04568881526106</v>
      </c>
      <c r="CX39" s="59">
        <f t="shared" si="14"/>
        <v>447.55810705629551</v>
      </c>
      <c r="CY39" s="59">
        <f ca="1">AVERAGE(OFFSET($CX$3,0,0,'Données projet'!$E$13+1,1))-AVERAGE(OFFSET($H$3,0,0,'Données projet'!$E$13+1,1))</f>
        <v>402.93606094395136</v>
      </c>
      <c r="CZ39" s="59">
        <f t="shared" si="42"/>
        <v>187.62762320251036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7.3717948717948731</v>
      </c>
      <c r="DO39" s="12">
        <f>IF('Données projet'!$A$166&gt;35,DO38+DN39-DW38,IF(A39&lt;'Données projet'!$A$166,$DL$205^A39,IF(A39='Données projet'!$A$166,'Données projet'!$B$166,DO38+DN39-DW38)))</f>
        <v>113.14102564102568</v>
      </c>
      <c r="DP39" s="17">
        <f>DO39*VLOOKUP('Données projet'!$B$14,Paramètres!$A$1:$I$89,3,0)*VLOOKUP('Données projet'!$B$14,Paramètres!$A$1:$I$89,5,0)</f>
        <v>88.250000000000028</v>
      </c>
      <c r="DQ39" s="13">
        <f t="shared" si="43"/>
        <v>24.142686012928117</v>
      </c>
      <c r="DR39" s="20">
        <f t="shared" si="16"/>
        <v>195.75059480584989</v>
      </c>
      <c r="DS39" s="59">
        <f t="shared" si="17"/>
        <v>440.26301304688434</v>
      </c>
      <c r="DT39" s="59">
        <f ca="1">AVERAGE(OFFSET($DS$3,0,0,'Données projet'!$E$14+1,1))-AVERAGE(OFFSET($H$3,0,0,'Données projet'!$E$14+1,1))</f>
        <v>217.53602321474159</v>
      </c>
      <c r="DU39" s="59">
        <f t="shared" si="44"/>
        <v>215.75909414893025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7.7496802855360523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7.7496802855360523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10.4</v>
      </c>
      <c r="EJ39" s="12">
        <f>IF('Données projet'!$A$192&gt;35,EJ38+EI39-ER38,IF(A39&lt;'Données projet'!$A$192,$EG$205^A39,IF(A39='Données projet'!$A$192,'Données projet'!$B$192,EJ38+EI39-ER38)))</f>
        <v>121.4</v>
      </c>
      <c r="EK39" s="17">
        <f>EJ39*VLOOKUP('Données projet'!$B$15,Paramètres!$A$1:$I$89,3,0)*VLOOKUP('Données projet'!$B$15,Paramètres!$A$1:$I$89,5,0)</f>
        <v>104.16120000000002</v>
      </c>
      <c r="EL39" s="13">
        <f t="shared" si="45"/>
        <v>27.95098158074293</v>
      </c>
      <c r="EM39" s="20">
        <f t="shared" si="19"/>
        <v>230.09538291979393</v>
      </c>
      <c r="EN39" s="59">
        <f t="shared" si="20"/>
        <v>474.60780116082833</v>
      </c>
      <c r="EO39" s="59">
        <f ca="1">AVERAGE(OFFSET($EN$3,0,0,'Données projet'!$E$15+1,1))-AVERAGE(OFFSET($H$3,0,0,'Données projet'!$E$15+1,1))</f>
        <v>481.23392184981651</v>
      </c>
      <c r="EP39" s="59">
        <f t="shared" si="46"/>
        <v>275.88160405468193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13.799630001440905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13.799630001440905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7</v>
      </c>
      <c r="FE39" s="12">
        <f>IF('Données projet'!$A$218&gt;35,FE38+FD39-FM38,IF(A39&lt;'Données projet'!$A$218,$FB$205^A39,IF(A39='Données projet'!$A$218,'Données projet'!$B$218,FE38+FD39-FM38)))</f>
        <v>138.99999999999997</v>
      </c>
      <c r="FF39" s="17">
        <f>FE39*VLOOKUP('Données projet'!$B$16,Paramètres!$A$1:$I$89,3,0)*VLOOKUP('Données projet'!$B$16,Paramètres!$A$1:$I$89,5,0)</f>
        <v>91.072799999999987</v>
      </c>
      <c r="FG39" s="13">
        <f t="shared" si="47"/>
        <v>24.823779817332358</v>
      </c>
      <c r="FH39" s="20">
        <f t="shared" si="22"/>
        <v>201.85320984852046</v>
      </c>
      <c r="FI39" s="59">
        <f t="shared" si="23"/>
        <v>446.36562808955489</v>
      </c>
      <c r="FJ39" s="59">
        <f ca="1">AVERAGE(OFFSET($FI$3,0,0,'Données projet'!$E$16+1,1))-AVERAGE(OFFSET($H$3,0,0,'Données projet'!$E$16+1,1))</f>
        <v>257.66104339896992</v>
      </c>
      <c r="FK39" s="59">
        <f t="shared" si="48"/>
        <v>254.79488636184996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6.4122122939800006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6.4122122939800006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8.147490842142858</v>
      </c>
      <c r="FZ39" s="12">
        <f>IF('Données projet'!$A$244&gt;35,FZ38+FY39-GH38,IF(A39&lt;'Données projet'!$A$244,$FW$205^A39,IF(A39='Données projet'!$A$244,'Données projet'!$B$244,FZ38+FY39-GH38)))</f>
        <v>136.59007326285717</v>
      </c>
      <c r="GA39" s="17">
        <f>FZ39*VLOOKUP('Données projet'!$B$17,Paramètres!$A$1:$I$89,3,0)*VLOOKUP('Données projet'!$B$17,Paramètres!$A$1:$I$89,5,0)</f>
        <v>129.9791137169349</v>
      </c>
      <c r="GB39" s="13">
        <f t="shared" si="49"/>
        <v>33.991533080439005</v>
      </c>
      <c r="GC39" s="20">
        <f t="shared" si="25"/>
        <v>285.58220983875952</v>
      </c>
      <c r="GD39" s="59">
        <f t="shared" si="26"/>
        <v>530.09462807979389</v>
      </c>
      <c r="GE39" s="59">
        <f ca="1">AVERAGE(OFFSET($GD$3,0,0,'Données projet'!$E$17+1,1))-AVERAGE(OFFSET($H$3,0,0,'Données projet'!$E$17+1,1))</f>
        <v>536.1664221413339</v>
      </c>
      <c r="GF39" s="59">
        <f t="shared" si="50"/>
        <v>241.15939898336669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7.6</v>
      </c>
      <c r="GU39" s="12">
        <f>IF('Données projet'!$A$270&gt;35,GU38+GT39-HC38,IF(A39&lt;'Données projet'!$A$270,$GR$205^A39,IF(A39='Données projet'!$A$270,'Données projet'!$B$270,GU38+GT39-HC38)))</f>
        <v>122.59999999999997</v>
      </c>
      <c r="GV39" s="17">
        <f>GU39*VLOOKUP('Données projet'!$B$18,Paramètres!$A$1:$I$89,3,0)*VLOOKUP('Données projet'!$B$18,Paramètres!$A$1:$I$89,5,0)</f>
        <v>107.10336</v>
      </c>
      <c r="GW39" s="13">
        <f t="shared" si="51"/>
        <v>28.647457255358184</v>
      </c>
      <c r="GX39" s="20">
        <f t="shared" si="28"/>
        <v>236.43267338641553</v>
      </c>
      <c r="GY39" s="59">
        <f t="shared" si="29"/>
        <v>480.94509162744998</v>
      </c>
      <c r="GZ39" s="59">
        <f ca="1">AVERAGE(OFFSET($GY$3,0,0,'Données projet'!$E$18+1,1))-AVERAGE(OFFSET($H$3,0,0,'Données projet'!$E$18+1,1))</f>
        <v>285.8437404763045</v>
      </c>
      <c r="HA39" s="59">
        <f t="shared" si="52"/>
        <v>276.01618888357268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10.5378992738276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10.5378992738276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8.147490842142858</v>
      </c>
      <c r="N40" s="13">
        <f>IF('Données projet'!$A$36&gt;35,N39+M40-V39,IF(A40&lt;'Données projet'!$A$36,$K$205^A40,IF(A40='Données projet'!$A$36,'Données projet'!$B$36,N39+M40-V39)))</f>
        <v>144.73756410500005</v>
      </c>
      <c r="O40" s="13">
        <f>N40*VLOOKUP('Données projet'!$B$9,Paramètres!$A$1:$I$89,3,0)*VLOOKUP('Données projet'!$B$9,Paramètres!$A$1:$I$89,5,0)</f>
        <v>130.95854800220403</v>
      </c>
      <c r="P40" s="13">
        <f t="shared" si="33"/>
        <v>34.217756841790369</v>
      </c>
      <c r="Q40" s="20">
        <f t="shared" si="53"/>
        <v>287.68206426995692</v>
      </c>
      <c r="R40" s="59">
        <f t="shared" si="0"/>
        <v>533.041416240628</v>
      </c>
      <c r="S40" s="59">
        <f ca="1">AVERAGE(OFFSET($R$3,0,0,'Données projet'!$E$9+1,1))-AVERAGE(OFFSET($H$3,0,0,'Données projet'!$E$9+1,1))</f>
        <v>514.0255035951318</v>
      </c>
      <c r="T40" s="59">
        <f t="shared" si="34"/>
        <v>232.26614608014839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</v>
      </c>
      <c r="AI40" s="13">
        <f>IF('Données projet'!$A$62&gt;35,AI39+AH40-AQ39,IF(A40&lt;'Données projet'!$A$62,$AF$205^A40,IF(A40='Données projet'!$A$62,'Données projet'!$B$62,AI39+AH40-AQ39)))</f>
        <v>129</v>
      </c>
      <c r="AJ40" s="13">
        <f>AI40*VLOOKUP('Données projet'!$B$10,Paramètres!$A$1:$I$89,3,0)*VLOOKUP('Données projet'!$B$10,Paramètres!$A$1:$I$89,5,0)</f>
        <v>112.69440000000002</v>
      </c>
      <c r="AK40" s="13">
        <f t="shared" si="35"/>
        <v>29.964909381330632</v>
      </c>
      <c r="AL40" s="20">
        <f t="shared" si="4"/>
        <v>248.46496383915087</v>
      </c>
      <c r="AM40" s="59">
        <f t="shared" si="5"/>
        <v>493.824315809822</v>
      </c>
      <c r="AN40" s="59">
        <f ca="1">AVERAGE(OFFSET($AM$3,0,0,'Données projet'!$E$10+1,1))-AVERAGE(OFFSET($H$3,0,0,'Données projet'!$E$10+1,1))</f>
        <v>330.58463337575432</v>
      </c>
      <c r="AO40" s="59">
        <f t="shared" si="36"/>
        <v>285.43250599232192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7.9828225040741154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7.9828225040741154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8.147490842142858</v>
      </c>
      <c r="BD40" s="12">
        <f>IF('Données projet'!$A$88&gt;35,BD39+BC40-BL39,IF(A40&lt;'Données projet'!$A$88,$BA$205^A40,IF(A40='Données projet'!$A$88,'Données projet'!$B$88,BD39+BC40-BL39)))</f>
        <v>144.73756410500005</v>
      </c>
      <c r="BE40" s="13">
        <f>BD40*VLOOKUP('Données projet'!$B$11,Paramètres!$A$1:$I$89,3,0)*VLOOKUP('Données projet'!$B$11,Paramètres!$A$1:$I$89,5,0)</f>
        <v>146.76389000247005</v>
      </c>
      <c r="BF40" s="13">
        <f t="shared" si="37"/>
        <v>37.842237114155481</v>
      </c>
      <c r="BG40" s="20">
        <f t="shared" si="7"/>
        <v>321.52233806145614</v>
      </c>
      <c r="BH40" s="59">
        <f t="shared" si="8"/>
        <v>566.88169003212727</v>
      </c>
      <c r="BI40" s="59">
        <f ca="1">AVERAGE(OFFSET($BH$3,0,0,'Données projet'!$E$11+1,1))-AVERAGE(OFFSET($H$3,0,0,'Données projet'!$E$11+1,1))</f>
        <v>565.65323074569903</v>
      </c>
      <c r="BJ40" s="59">
        <f t="shared" si="38"/>
        <v>253.00166490531203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530.64739831882207</v>
      </c>
      <c r="CD40" s="59">
        <f ca="1">AVERAGE(OFFSET($CC$3,0,0,'Données projet'!$E$12+1,1))-AVERAGE(OFFSET($H$3,0,0,'Données projet'!$E$12+1,1))</f>
        <v>323.01113210765487</v>
      </c>
      <c r="CE40" s="59">
        <f t="shared" si="40"/>
        <v>311.68541696405975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12.545098388669965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12.545098388669965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8.147490842142858</v>
      </c>
      <c r="CT40" s="12">
        <f>IF('Données projet'!$A$140&gt;35,CT39+CS40-DB39,IF(A40&lt;'Données projet'!$A$140,$CQ$205^A40,IF(A40='Données projet'!$A$140,'Données projet'!$B$140,CT39+CS40-DB39)))</f>
        <v>144.73756410500005</v>
      </c>
      <c r="CU40" s="17">
        <f>CT40*VLOOKUP('Données projet'!$B$13,Paramètres!$A$1:$I$89,3,0)*VLOOKUP('Données projet'!$B$13,Paramètres!$A$1:$I$89,5,0)</f>
        <v>97.089958001634031</v>
      </c>
      <c r="CV40" s="13">
        <f t="shared" si="41"/>
        <v>26.267533090644175</v>
      </c>
      <c r="CW40" s="20">
        <f t="shared" si="13"/>
        <v>214.84763031905121</v>
      </c>
      <c r="CX40" s="59">
        <f t="shared" si="14"/>
        <v>460.2069822897223</v>
      </c>
      <c r="CY40" s="59">
        <f ca="1">AVERAGE(OFFSET($CX$3,0,0,'Données projet'!$E$13+1,1))-AVERAGE(OFFSET($H$3,0,0,'Données projet'!$E$13+1,1))</f>
        <v>402.93606094395136</v>
      </c>
      <c r="CZ40" s="59">
        <f t="shared" si="42"/>
        <v>187.62762320251036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120.51282051282051</v>
      </c>
      <c r="DM40" s="12">
        <f>VLOOKUP(A40,'Données projet'!$A$165:$I$185,9,0)</f>
        <v>7.3717948717948731</v>
      </c>
      <c r="DN40" s="12">
        <f t="array" ref="DN40">INDEX(DM:DM,MIN(IF(ISNUMBER(DM40:DM236),ROW(DM40:DM236),"")))</f>
        <v>7.3717948717948731</v>
      </c>
      <c r="DO40" s="12">
        <f>IF('Données projet'!$A$166&gt;35,DO39+DN40-DW39,IF(A40&lt;'Données projet'!$A$166,$DL$205^A40,IF(A40='Données projet'!$A$166,'Données projet'!$B$166,DO39+DN40-DW39)))</f>
        <v>120.51282051282055</v>
      </c>
      <c r="DP40" s="17">
        <f>DO40*VLOOKUP('Données projet'!$B$14,Paramètres!$A$1:$I$89,3,0)*VLOOKUP('Données projet'!$B$14,Paramètres!$A$1:$I$89,5,0)</f>
        <v>94.000000000000028</v>
      </c>
      <c r="DQ40" s="13">
        <f t="shared" si="43"/>
        <v>25.527473634349285</v>
      </c>
      <c r="DR40" s="20">
        <f t="shared" si="16"/>
        <v>208.17701657982505</v>
      </c>
      <c r="DS40" s="59">
        <f t="shared" si="17"/>
        <v>453.53636855049615</v>
      </c>
      <c r="DT40" s="59">
        <f ca="1">AVERAGE(OFFSET($DS$3,0,0,'Données projet'!$E$14+1,1))-AVERAGE(OFFSET($H$3,0,0,'Données projet'!$E$14+1,1))</f>
        <v>217.53602321474159</v>
      </c>
      <c r="DU40" s="59">
        <f t="shared" si="44"/>
        <v>215.75909414893025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23.076923076923077</v>
      </c>
      <c r="DX40" s="16">
        <f>IF(ISNA(VLOOKUP(A40,'Données projet'!$A$165:$I$185,5,0)),0%,VLOOKUP(A40,'Données projet'!$A$165:$I$185,5,0)*VLOOKUP('Données projet'!$B$14,Paramètres!$A$1:$I$89,7,0))</f>
        <v>0.43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16.154054519559963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16.154054519559963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10.4</v>
      </c>
      <c r="EJ40" s="12">
        <f>IF('Données projet'!$A$192&gt;35,EJ39+EI40-ER39,IF(A40&lt;'Données projet'!$A$192,$EG$205^A40,IF(A40='Données projet'!$A$192,'Données projet'!$B$192,EJ39+EI40-ER39)))</f>
        <v>131.80000000000001</v>
      </c>
      <c r="EK40" s="17">
        <f>EJ40*VLOOKUP('Données projet'!$B$15,Paramètres!$A$1:$I$89,3,0)*VLOOKUP('Données projet'!$B$15,Paramètres!$A$1:$I$89,5,0)</f>
        <v>113.08440000000002</v>
      </c>
      <c r="EL40" s="13">
        <f t="shared" si="45"/>
        <v>30.05651952806824</v>
      </c>
      <c r="EM40" s="20">
        <f t="shared" si="19"/>
        <v>249.3037681780522</v>
      </c>
      <c r="EN40" s="59">
        <f t="shared" si="20"/>
        <v>494.66312014872329</v>
      </c>
      <c r="EO40" s="59">
        <f ca="1">AVERAGE(OFFSET($EN$3,0,0,'Données projet'!$E$15+1,1))-AVERAGE(OFFSET($H$3,0,0,'Données projet'!$E$15+1,1))</f>
        <v>481.23392184981651</v>
      </c>
      <c r="EP40" s="59">
        <f t="shared" si="46"/>
        <v>275.88160405468193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13.529027674055845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13.529027674055845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7</v>
      </c>
      <c r="FE40" s="12">
        <f>IF('Données projet'!$A$218&gt;35,FE39+FD40-FM39,IF(A40&lt;'Données projet'!$A$218,$FB$205^A40,IF(A40='Données projet'!$A$218,'Données projet'!$B$218,FE39+FD40-FM39)))</f>
        <v>145.99999999999997</v>
      </c>
      <c r="FF40" s="17">
        <f>FE40*VLOOKUP('Données projet'!$B$16,Paramètres!$A$1:$I$89,3,0)*VLOOKUP('Données projet'!$B$16,Paramètres!$A$1:$I$89,5,0)</f>
        <v>95.659199999999984</v>
      </c>
      <c r="FG40" s="13">
        <f t="shared" si="47"/>
        <v>25.92520602338745</v>
      </c>
      <c r="FH40" s="20">
        <f t="shared" si="22"/>
        <v>211.75950715739978</v>
      </c>
      <c r="FI40" s="59">
        <f t="shared" si="23"/>
        <v>457.11885912807088</v>
      </c>
      <c r="FJ40" s="59">
        <f ca="1">AVERAGE(OFFSET($FI$3,0,0,'Données projet'!$E$16+1,1))-AVERAGE(OFFSET($H$3,0,0,'Données projet'!$E$16+1,1))</f>
        <v>257.66104339896992</v>
      </c>
      <c r="FK40" s="59">
        <f t="shared" si="48"/>
        <v>254.79488636184996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6.2864727219583667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6.2864727219583667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8.147490842142858</v>
      </c>
      <c r="FZ40" s="12">
        <f>IF('Données projet'!$A$244&gt;35,FZ39+FY40-GH39,IF(A40&lt;'Données projet'!$A$244,$FW$205^A40,IF(A40='Données projet'!$A$244,'Données projet'!$B$244,FZ39+FY40-GH39)))</f>
        <v>144.73756410500005</v>
      </c>
      <c r="GA40" s="17">
        <f>FZ40*VLOOKUP('Données projet'!$B$17,Paramètres!$A$1:$I$89,3,0)*VLOOKUP('Données projet'!$B$17,Paramètres!$A$1:$I$89,5,0)</f>
        <v>137.73226600231806</v>
      </c>
      <c r="GB40" s="13">
        <f t="shared" si="49"/>
        <v>35.777006749381087</v>
      </c>
      <c r="GC40" s="20">
        <f t="shared" si="25"/>
        <v>302.19531670920935</v>
      </c>
      <c r="GD40" s="59">
        <f t="shared" si="26"/>
        <v>547.55466867988048</v>
      </c>
      <c r="GE40" s="59">
        <f ca="1">AVERAGE(OFFSET($GD$3,0,0,'Données projet'!$E$17+1,1))-AVERAGE(OFFSET($H$3,0,0,'Données projet'!$E$17+1,1))</f>
        <v>536.1664221413339</v>
      </c>
      <c r="GF40" s="59">
        <f t="shared" si="50"/>
        <v>241.15939898336669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7.6</v>
      </c>
      <c r="GU40" s="12">
        <f>IF('Données projet'!$A$270&gt;35,GU39+GT40-HC39,IF(A40&lt;'Données projet'!$A$270,$GR$205^A40,IF(A40='Données projet'!$A$270,'Données projet'!$B$270,GU39+GT40-HC39)))</f>
        <v>130.19999999999996</v>
      </c>
      <c r="GV40" s="17">
        <f>GU40*VLOOKUP('Données projet'!$B$18,Paramètres!$A$1:$I$89,3,0)*VLOOKUP('Données projet'!$B$18,Paramètres!$A$1:$I$89,5,0)</f>
        <v>113.74271999999996</v>
      </c>
      <c r="GW40" s="13">
        <f t="shared" si="51"/>
        <v>30.211074114233345</v>
      </c>
      <c r="GX40" s="20">
        <f t="shared" si="28"/>
        <v>250.71952474895636</v>
      </c>
      <c r="GY40" s="59">
        <f t="shared" si="29"/>
        <v>496.07887671962749</v>
      </c>
      <c r="GZ40" s="59">
        <f ca="1">AVERAGE(OFFSET($GY$3,0,0,'Données projet'!$E$18+1,1))-AVERAGE(OFFSET($H$3,0,0,'Données projet'!$E$18+1,1))</f>
        <v>285.8437404763045</v>
      </c>
      <c r="HA40" s="59">
        <f t="shared" si="52"/>
        <v>276.01618888357268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10.331257496551737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10.331257496551737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8.147490842142858</v>
      </c>
      <c r="N41" s="13">
        <f>IF('Données projet'!$A$36&gt;35,N40+M41-V40,IF(A41&lt;'Données projet'!$A$36,$K$205^A41,IF(A41='Données projet'!$A$36,'Données projet'!$B$36,N40+M41-V40)))</f>
        <v>152.88505494714292</v>
      </c>
      <c r="O41" s="13">
        <f>N41*VLOOKUP('Données projet'!$B$9,Paramètres!$A$1:$I$89,3,0)*VLOOKUP('Données projet'!$B$9,Paramètres!$A$1:$I$89,5,0)</f>
        <v>138.3303977161749</v>
      </c>
      <c r="P41" s="13">
        <f t="shared" si="33"/>
        <v>35.91425639900077</v>
      </c>
      <c r="Q41" s="20">
        <f t="shared" si="53"/>
        <v>303.47610591726431</v>
      </c>
      <c r="R41" s="59">
        <f t="shared" si="0"/>
        <v>549.667699210823</v>
      </c>
      <c r="S41" s="59">
        <f ca="1">AVERAGE(OFFSET($R$3,0,0,'Données projet'!$E$9+1,1))-AVERAGE(OFFSET($H$3,0,0,'Données projet'!$E$9+1,1))</f>
        <v>514.0255035951318</v>
      </c>
      <c r="T41" s="59">
        <f t="shared" si="34"/>
        <v>232.26614608014839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</v>
      </c>
      <c r="AI41" s="13">
        <f>IF('Données projet'!$A$62&gt;35,AI40+AH41-AQ40,IF(A41&lt;'Données projet'!$A$62,$AF$205^A41,IF(A41='Données projet'!$A$62,'Données projet'!$B$62,AI40+AH41-AQ40)))</f>
        <v>136</v>
      </c>
      <c r="AJ41" s="13">
        <f>AI41*VLOOKUP('Données projet'!$B$10,Paramètres!$A$1:$I$89,3,0)*VLOOKUP('Données projet'!$B$10,Paramètres!$A$1:$I$89,5,0)</f>
        <v>118.80960000000002</v>
      </c>
      <c r="AK41" s="13">
        <f t="shared" si="35"/>
        <v>31.39719715333722</v>
      </c>
      <c r="AL41" s="20">
        <f t="shared" si="4"/>
        <v>261.61017170872901</v>
      </c>
      <c r="AM41" s="59">
        <f t="shared" si="5"/>
        <v>507.80176500228777</v>
      </c>
      <c r="AN41" s="59">
        <f ca="1">AVERAGE(OFFSET($AM$3,0,0,'Données projet'!$E$10+1,1))-AVERAGE(OFFSET($H$3,0,0,'Données projet'!$E$10+1,1))</f>
        <v>330.58463337575432</v>
      </c>
      <c r="AO41" s="59">
        <f t="shared" si="36"/>
        <v>285.43250599232192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7.8262842238101715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7.8262842238101715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8.147490842142858</v>
      </c>
      <c r="BD41" s="12">
        <f>IF('Données projet'!$A$88&gt;35,BD40+BC41-BL40,IF(A41&lt;'Données projet'!$A$88,$BA$205^A41,IF(A41='Données projet'!$A$88,'Données projet'!$B$88,BD40+BC41-BL40)))</f>
        <v>152.88505494714292</v>
      </c>
      <c r="BE41" s="13">
        <f>BD41*VLOOKUP('Données projet'!$B$11,Paramètres!$A$1:$I$89,3,0)*VLOOKUP('Données projet'!$B$11,Paramètres!$A$1:$I$89,5,0)</f>
        <v>155.02544571640294</v>
      </c>
      <c r="BF41" s="13">
        <f t="shared" si="37"/>
        <v>39.718436620886735</v>
      </c>
      <c r="BG41" s="20">
        <f t="shared" si="7"/>
        <v>339.17892840411287</v>
      </c>
      <c r="BH41" s="59">
        <f t="shared" si="8"/>
        <v>585.37052169767162</v>
      </c>
      <c r="BI41" s="59">
        <f ca="1">AVERAGE(OFFSET($BH$3,0,0,'Données projet'!$E$11+1,1))-AVERAGE(OFFSET($H$3,0,0,'Données projet'!$E$11+1,1))</f>
        <v>565.65323074569903</v>
      </c>
      <c r="BJ41" s="59">
        <f t="shared" si="38"/>
        <v>253.00166490531203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547.84600720731919</v>
      </c>
      <c r="CD41" s="59">
        <f ca="1">AVERAGE(OFFSET($CC$3,0,0,'Données projet'!$E$12+1,1))-AVERAGE(OFFSET($H$3,0,0,'Données projet'!$E$12+1,1))</f>
        <v>323.01113210765487</v>
      </c>
      <c r="CE41" s="59">
        <f t="shared" si="40"/>
        <v>311.68541696405975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12.299096661022617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12.299096661022617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8.147490842142858</v>
      </c>
      <c r="CT41" s="12">
        <f>IF('Données projet'!$A$140&gt;35,CT40+CS41-DB40,IF(A41&lt;'Données projet'!$A$140,$CQ$205^A41,IF(A41='Données projet'!$A$140,'Données projet'!$B$140,CT40+CS41-DB40)))</f>
        <v>152.88505494714292</v>
      </c>
      <c r="CU41" s="17">
        <f>CT41*VLOOKUP('Données projet'!$B$13,Paramètres!$A$1:$I$89,3,0)*VLOOKUP('Données projet'!$B$13,Paramètres!$A$1:$I$89,5,0)</f>
        <v>102.55529485854348</v>
      </c>
      <c r="CV41" s="13">
        <f t="shared" si="41"/>
        <v>27.56986446389373</v>
      </c>
      <c r="CW41" s="20">
        <f t="shared" si="13"/>
        <v>226.63465248657815</v>
      </c>
      <c r="CX41" s="59">
        <f t="shared" si="14"/>
        <v>472.8262457801369</v>
      </c>
      <c r="CY41" s="59">
        <f ca="1">AVERAGE(OFFSET($CX$3,0,0,'Données projet'!$E$13+1,1))-AVERAGE(OFFSET($H$3,0,0,'Données projet'!$E$13+1,1))</f>
        <v>402.93606094395136</v>
      </c>
      <c r="CZ41" s="59">
        <f t="shared" si="42"/>
        <v>187.62762320251036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7.1428571428571432</v>
      </c>
      <c r="DO41" s="12">
        <f>IF('Données projet'!$A$166&gt;35,DO40+DN41-DW40,IF(A41&lt;'Données projet'!$A$166,$DL$205^A41,IF(A41='Données projet'!$A$166,'Données projet'!$B$166,DO40+DN41-DW40)))</f>
        <v>104.57875457875461</v>
      </c>
      <c r="DP41" s="17">
        <f>DO41*VLOOKUP('Données projet'!$B$14,Paramètres!$A$1:$I$89,3,0)*VLOOKUP('Données projet'!$B$14,Paramètres!$A$1:$I$89,5,0)</f>
        <v>81.571428571428598</v>
      </c>
      <c r="DQ41" s="13">
        <f t="shared" si="43"/>
        <v>22.520970512999273</v>
      </c>
      <c r="DR41" s="20">
        <f t="shared" si="16"/>
        <v>181.29426173871184</v>
      </c>
      <c r="DS41" s="59">
        <f t="shared" si="17"/>
        <v>427.48585503227059</v>
      </c>
      <c r="DT41" s="59">
        <f ca="1">AVERAGE(OFFSET($DS$3,0,0,'Données projet'!$E$14+1,1))-AVERAGE(OFFSET($H$3,0,0,'Données projet'!$E$14+1,1))</f>
        <v>217.53602321474159</v>
      </c>
      <c r="DU41" s="59">
        <f t="shared" si="44"/>
        <v>215.75909414893025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15.837283363431746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15.837283363431746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10.4</v>
      </c>
      <c r="EJ41" s="12">
        <f>IF('Données projet'!$A$192&gt;35,EJ40+EI41-ER40,IF(A41&lt;'Données projet'!$A$192,$EG$205^A41,IF(A41='Données projet'!$A$192,'Données projet'!$B$192,EJ40+EI41-ER40)))</f>
        <v>142.20000000000002</v>
      </c>
      <c r="EK41" s="17">
        <f>EJ41*VLOOKUP('Données projet'!$B$15,Paramètres!$A$1:$I$89,3,0)*VLOOKUP('Données projet'!$B$15,Paramètres!$A$1:$I$89,5,0)</f>
        <v>122.00760000000004</v>
      </c>
      <c r="EL41" s="13">
        <f t="shared" si="45"/>
        <v>32.142785920703616</v>
      </c>
      <c r="EM41" s="20">
        <f t="shared" si="19"/>
        <v>268.47858881189217</v>
      </c>
      <c r="EN41" s="59">
        <f t="shared" si="20"/>
        <v>514.67018210545086</v>
      </c>
      <c r="EO41" s="59">
        <f ca="1">AVERAGE(OFFSET($EN$3,0,0,'Données projet'!$E$15+1,1))-AVERAGE(OFFSET($H$3,0,0,'Données projet'!$E$15+1,1))</f>
        <v>481.23392184981651</v>
      </c>
      <c r="EP41" s="59">
        <f t="shared" si="46"/>
        <v>275.88160405468193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13.263731693259684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13.263731693259684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7</v>
      </c>
      <c r="FE41" s="12">
        <f>IF('Données projet'!$A$218&gt;35,FE40+FD41-FM40,IF(A41&lt;'Données projet'!$A$218,$FB$205^A41,IF(A41='Données projet'!$A$218,'Données projet'!$B$218,FE40+FD41-FM40)))</f>
        <v>152.99999999999997</v>
      </c>
      <c r="FF41" s="17">
        <f>FE41*VLOOKUP('Données projet'!$B$16,Paramètres!$A$1:$I$89,3,0)*VLOOKUP('Données projet'!$B$16,Paramètres!$A$1:$I$89,5,0)</f>
        <v>100.2456</v>
      </c>
      <c r="FG41" s="13">
        <f t="shared" si="47"/>
        <v>27.020500005754936</v>
      </c>
      <c r="FH41" s="20">
        <f t="shared" si="22"/>
        <v>221.65512417668984</v>
      </c>
      <c r="FI41" s="59">
        <f t="shared" si="23"/>
        <v>467.84671747024856</v>
      </c>
      <c r="FJ41" s="59">
        <f ca="1">AVERAGE(OFFSET($FI$3,0,0,'Données projet'!$E$16+1,1))-AVERAGE(OFFSET($H$3,0,0,'Données projet'!$E$16+1,1))</f>
        <v>257.66104339896992</v>
      </c>
      <c r="FK41" s="59">
        <f t="shared" si="48"/>
        <v>254.79488636184996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6.1631988262505111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6.1631988262505111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8.147490842142858</v>
      </c>
      <c r="FZ41" s="12">
        <f>IF('Données projet'!$A$244&gt;35,FZ40+FY41-GH40,IF(A41&lt;'Données projet'!$A$244,$FW$205^A41,IF(A41='Données projet'!$A$244,'Données projet'!$B$244,FZ40+FY41-GH40)))</f>
        <v>152.88505494714292</v>
      </c>
      <c r="GA41" s="17">
        <f>FZ41*VLOOKUP('Données projet'!$B$17,Paramètres!$A$1:$I$89,3,0)*VLOOKUP('Données projet'!$B$17,Paramètres!$A$1:$I$89,5,0)</f>
        <v>145.48541828770121</v>
      </c>
      <c r="GB41" s="13">
        <f t="shared" si="49"/>
        <v>37.55081315022943</v>
      </c>
      <c r="GC41" s="20">
        <f t="shared" si="25"/>
        <v>318.78810308772921</v>
      </c>
      <c r="GD41" s="59">
        <f t="shared" si="26"/>
        <v>564.97969638128791</v>
      </c>
      <c r="GE41" s="59">
        <f ca="1">AVERAGE(OFFSET($GD$3,0,0,'Données projet'!$E$17+1,1))-AVERAGE(OFFSET($H$3,0,0,'Données projet'!$E$17+1,1))</f>
        <v>536.1664221413339</v>
      </c>
      <c r="GF41" s="59">
        <f t="shared" si="50"/>
        <v>241.15939898336669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7.6</v>
      </c>
      <c r="GU41" s="12">
        <f>IF('Données projet'!$A$270&gt;35,GU40+GT41-HC40,IF(A41&lt;'Données projet'!$A$270,$GR$205^A41,IF(A41='Données projet'!$A$270,'Données projet'!$B$270,GU40+GT41-HC40)))</f>
        <v>137.79999999999995</v>
      </c>
      <c r="GV41" s="17">
        <f>GU41*VLOOKUP('Données projet'!$B$18,Paramètres!$A$1:$I$89,3,0)*VLOOKUP('Données projet'!$B$18,Paramètres!$A$1:$I$89,5,0)</f>
        <v>120.38207999999997</v>
      </c>
      <c r="GW41" s="13">
        <f t="shared" si="51"/>
        <v>31.764096685603551</v>
      </c>
      <c r="GX41" s="20">
        <f t="shared" si="28"/>
        <v>264.98792439409277</v>
      </c>
      <c r="GY41" s="59">
        <f t="shared" si="29"/>
        <v>511.17951768765147</v>
      </c>
      <c r="GZ41" s="59">
        <f ca="1">AVERAGE(OFFSET($GY$3,0,0,'Données projet'!$E$18+1,1))-AVERAGE(OFFSET($H$3,0,0,'Données projet'!$E$18+1,1))</f>
        <v>285.8437404763045</v>
      </c>
      <c r="HA41" s="59">
        <f t="shared" si="52"/>
        <v>276.01618888357268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10.128667838489214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10.128667838489214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8.147490842142858</v>
      </c>
      <c r="N42" s="13">
        <f>IF('Données projet'!$A$36&gt;35,N41+M42-V41,IF(A42&lt;'Données projet'!$A$36,$K$205^A42,IF(A42='Données projet'!$A$36,'Données projet'!$B$36,N41+M42-V41)))</f>
        <v>161.03254578928579</v>
      </c>
      <c r="O42" s="13">
        <f>N42*VLOOKUP('Données projet'!$B$9,Paramètres!$A$1:$I$89,3,0)*VLOOKUP('Données projet'!$B$9,Paramètres!$A$1:$I$89,5,0)</f>
        <v>145.70224743014577</v>
      </c>
      <c r="P42" s="13">
        <f t="shared" si="33"/>
        <v>37.600259653710509</v>
      </c>
      <c r="Q42" s="20">
        <f t="shared" si="53"/>
        <v>319.25186650438303</v>
      </c>
      <c r="R42" s="59">
        <f t="shared" si="0"/>
        <v>566.26126359449017</v>
      </c>
      <c r="S42" s="59">
        <f ca="1">AVERAGE(OFFSET($R$3,0,0,'Données projet'!$E$9+1,1))-AVERAGE(OFFSET($H$3,0,0,'Données projet'!$E$9+1,1))</f>
        <v>514.0255035951318</v>
      </c>
      <c r="T42" s="59">
        <f t="shared" si="34"/>
        <v>232.26614608014839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</v>
      </c>
      <c r="AI42" s="13">
        <f>IF('Données projet'!$A$62&gt;35,AI41+AH42-AQ41,IF(A42&lt;'Données projet'!$A$62,$AF$205^A42,IF(A42='Données projet'!$A$62,'Données projet'!$B$62,AI41+AH42-AQ41)))</f>
        <v>143</v>
      </c>
      <c r="AJ42" s="13">
        <f>AI42*VLOOKUP('Données projet'!$B$10,Paramètres!$A$1:$I$89,3,0)*VLOOKUP('Données projet'!$B$10,Paramètres!$A$1:$I$89,5,0)</f>
        <v>124.92480000000002</v>
      </c>
      <c r="AK42" s="13">
        <f t="shared" si="35"/>
        <v>32.820925500842712</v>
      </c>
      <c r="AL42" s="20">
        <f t="shared" si="4"/>
        <v>274.74047191396772</v>
      </c>
      <c r="AM42" s="59">
        <f t="shared" si="5"/>
        <v>521.74986900407487</v>
      </c>
      <c r="AN42" s="59">
        <f ca="1">AVERAGE(OFFSET($AM$3,0,0,'Données projet'!$E$10+1,1))-AVERAGE(OFFSET($H$3,0,0,'Données projet'!$E$10+1,1))</f>
        <v>330.58463337575432</v>
      </c>
      <c r="AO42" s="59">
        <f t="shared" si="36"/>
        <v>285.43250599232192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7.6728155637432804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7.6728155637432804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8.147490842142858</v>
      </c>
      <c r="BD42" s="12">
        <f>IF('Données projet'!$A$88&gt;35,BD41+BC42-BL41,IF(A42&lt;'Données projet'!$A$88,$BA$205^A42,IF(A42='Données projet'!$A$88,'Données projet'!$B$88,BD41+BC42-BL41)))</f>
        <v>161.03254578928579</v>
      </c>
      <c r="BE42" s="13">
        <f>BD42*VLOOKUP('Données projet'!$B$11,Paramètres!$A$1:$I$89,3,0)*VLOOKUP('Données projet'!$B$11,Paramètres!$A$1:$I$89,5,0)</f>
        <v>163.28700143033581</v>
      </c>
      <c r="BF42" s="13">
        <f t="shared" si="37"/>
        <v>41.583028015201648</v>
      </c>
      <c r="BG42" s="20">
        <f t="shared" si="7"/>
        <v>356.81530128431109</v>
      </c>
      <c r="BH42" s="59">
        <f t="shared" si="8"/>
        <v>603.82469837441818</v>
      </c>
      <c r="BI42" s="59">
        <f ca="1">AVERAGE(OFFSET($BH$3,0,0,'Données projet'!$E$11+1,1))-AVERAGE(OFFSET($H$3,0,0,'Données projet'!$E$11+1,1))</f>
        <v>565.65323074569903</v>
      </c>
      <c r="BJ42" s="59">
        <f t="shared" si="38"/>
        <v>253.00166490531203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565.01041831548616</v>
      </c>
      <c r="CD42" s="59">
        <f ca="1">AVERAGE(OFFSET($CC$3,0,0,'Données projet'!$E$12+1,1))-AVERAGE(OFFSET($H$3,0,0,'Données projet'!$E$12+1,1))</f>
        <v>323.01113210765487</v>
      </c>
      <c r="CE42" s="59">
        <f t="shared" si="40"/>
        <v>311.68541696405975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12.057918877208195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12.057918877208195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8.147490842142858</v>
      </c>
      <c r="CT42" s="12">
        <f>IF('Données projet'!$A$140&gt;35,CT41+CS42-DB41,IF(A42&lt;'Données projet'!$A$140,$CQ$205^A42,IF(A42='Données projet'!$A$140,'Données projet'!$B$140,CT41+CS42-DB41)))</f>
        <v>161.03254578928579</v>
      </c>
      <c r="CU42" s="17">
        <f>CT42*VLOOKUP('Données projet'!$B$13,Paramètres!$A$1:$I$89,3,0)*VLOOKUP('Données projet'!$B$13,Paramètres!$A$1:$I$89,5,0)</f>
        <v>108.02063171545292</v>
      </c>
      <c r="CV42" s="13">
        <f t="shared" si="41"/>
        <v>28.864138267076928</v>
      </c>
      <c r="CW42" s="20">
        <f t="shared" si="13"/>
        <v>238.40764105290614</v>
      </c>
      <c r="CX42" s="59">
        <f t="shared" si="14"/>
        <v>485.41703814301326</v>
      </c>
      <c r="CY42" s="59">
        <f ca="1">AVERAGE(OFFSET($CX$3,0,0,'Données projet'!$E$13+1,1))-AVERAGE(OFFSET($H$3,0,0,'Données projet'!$E$13+1,1))</f>
        <v>402.93606094395136</v>
      </c>
      <c r="CZ42" s="59">
        <f t="shared" si="42"/>
        <v>187.62762320251036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7.1428571428571432</v>
      </c>
      <c r="DO42" s="12">
        <f>IF('Données projet'!$A$166&gt;35,DO41+DN42-DW41,IF(A42&lt;'Données projet'!$A$166,$DL$205^A42,IF(A42='Données projet'!$A$166,'Données projet'!$B$166,DO41+DN42-DW41)))</f>
        <v>111.72161172161175</v>
      </c>
      <c r="DP42" s="17">
        <f>DO42*VLOOKUP('Données projet'!$B$14,Paramètres!$A$1:$I$89,3,0)*VLOOKUP('Données projet'!$B$14,Paramètres!$A$1:$I$89,5,0)</f>
        <v>87.142857142857167</v>
      </c>
      <c r="DQ42" s="13">
        <f t="shared" si="43"/>
        <v>23.874862491880062</v>
      </c>
      <c r="DR42" s="20">
        <f t="shared" si="16"/>
        <v>193.35586169716734</v>
      </c>
      <c r="DS42" s="59">
        <f t="shared" si="17"/>
        <v>440.36525878727446</v>
      </c>
      <c r="DT42" s="59">
        <f ca="1">AVERAGE(OFFSET($DS$3,0,0,'Données projet'!$E$14+1,1))-AVERAGE(OFFSET($H$3,0,0,'Données projet'!$E$14+1,1))</f>
        <v>217.53602321474159</v>
      </c>
      <c r="DU42" s="59">
        <f t="shared" si="44"/>
        <v>215.75909414893025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15.526723896463876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15.526723896463876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10.4</v>
      </c>
      <c r="EJ42" s="12">
        <f>IF('Données projet'!$A$192&gt;35,EJ41+EI42-ER41,IF(A42&lt;'Données projet'!$A$192,$EG$205^A42,IF(A42='Données projet'!$A$192,'Données projet'!$B$192,EJ41+EI42-ER41)))</f>
        <v>152.60000000000002</v>
      </c>
      <c r="EK42" s="17">
        <f>EJ42*VLOOKUP('Données projet'!$B$15,Paramètres!$A$1:$I$89,3,0)*VLOOKUP('Données projet'!$B$15,Paramètres!$A$1:$I$89,5,0)</f>
        <v>130.93080000000003</v>
      </c>
      <c r="EL42" s="13">
        <f t="shared" si="45"/>
        <v>34.211350494649842</v>
      </c>
      <c r="EM42" s="20">
        <f t="shared" si="19"/>
        <v>287.62257877818189</v>
      </c>
      <c r="EN42" s="59">
        <f t="shared" si="20"/>
        <v>534.63197586828903</v>
      </c>
      <c r="EO42" s="59">
        <f ca="1">AVERAGE(OFFSET($EN$3,0,0,'Données projet'!$E$15+1,1))-AVERAGE(OFFSET($H$3,0,0,'Données projet'!$E$15+1,1))</f>
        <v>481.23392184981651</v>
      </c>
      <c r="EP42" s="59">
        <f t="shared" si="46"/>
        <v>275.88160405468193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13.003638004832366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13.003638004832366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7</v>
      </c>
      <c r="FE42" s="12">
        <f>IF('Données projet'!$A$218&gt;35,FE41+FD42-FM41,IF(A42&lt;'Données projet'!$A$218,$FB$205^A42,IF(A42='Données projet'!$A$218,'Données projet'!$B$218,FE41+FD42-FM41)))</f>
        <v>159.99999999999997</v>
      </c>
      <c r="FF42" s="17">
        <f>FE42*VLOOKUP('Données projet'!$B$16,Paramètres!$A$1:$I$89,3,0)*VLOOKUP('Données projet'!$B$16,Paramètres!$A$1:$I$89,5,0)</f>
        <v>104.83199999999998</v>
      </c>
      <c r="FG42" s="13">
        <f t="shared" si="47"/>
        <v>28.109974371137692</v>
      </c>
      <c r="FH42" s="20">
        <f t="shared" si="22"/>
        <v>231.54060536306474</v>
      </c>
      <c r="FI42" s="59">
        <f t="shared" si="23"/>
        <v>478.55000245317183</v>
      </c>
      <c r="FJ42" s="59">
        <f ca="1">AVERAGE(OFFSET($FI$3,0,0,'Données projet'!$E$16+1,1))-AVERAGE(OFFSET($H$3,0,0,'Données projet'!$E$16+1,1))</f>
        <v>257.66104339896992</v>
      </c>
      <c r="FK42" s="59">
        <f t="shared" si="48"/>
        <v>254.79488636184996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6.0423422564478342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6.0423422564478342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8.147490842142858</v>
      </c>
      <c r="FZ42" s="12">
        <f>IF('Données projet'!$A$244&gt;35,FZ41+FY42-GH41,IF(A42&lt;'Données projet'!$A$244,$FW$205^A42,IF(A42='Données projet'!$A$244,'Données projet'!$B$244,FZ41+FY42-GH41)))</f>
        <v>161.03254578928579</v>
      </c>
      <c r="GA42" s="17">
        <f>FZ42*VLOOKUP('Données projet'!$B$17,Paramètres!$A$1:$I$89,3,0)*VLOOKUP('Données projet'!$B$17,Paramètres!$A$1:$I$89,5,0)</f>
        <v>153.23857057308436</v>
      </c>
      <c r="GB42" s="13">
        <f t="shared" si="49"/>
        <v>39.313644948413213</v>
      </c>
      <c r="GC42" s="20">
        <f t="shared" si="25"/>
        <v>335.3617753666083</v>
      </c>
      <c r="GD42" s="59">
        <f t="shared" si="26"/>
        <v>582.37117245671539</v>
      </c>
      <c r="GE42" s="59">
        <f ca="1">AVERAGE(OFFSET($GD$3,0,0,'Données projet'!$E$17+1,1))-AVERAGE(OFFSET($H$3,0,0,'Données projet'!$E$17+1,1))</f>
        <v>536.1664221413339</v>
      </c>
      <c r="GF42" s="59">
        <f t="shared" si="50"/>
        <v>241.15939898336669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7.6</v>
      </c>
      <c r="GU42" s="12">
        <f>IF('Données projet'!$A$270&gt;35,GU41+GT42-HC41,IF(A42&lt;'Données projet'!$A$270,$GR$205^A42,IF(A42='Données projet'!$A$270,'Données projet'!$B$270,GU41+GT42-HC41)))</f>
        <v>145.39999999999995</v>
      </c>
      <c r="GV42" s="17">
        <f>GU42*VLOOKUP('Données projet'!$B$18,Paramètres!$A$1:$I$89,3,0)*VLOOKUP('Données projet'!$B$18,Paramètres!$A$1:$I$89,5,0)</f>
        <v>127.02143999999997</v>
      </c>
      <c r="GW42" s="13">
        <f t="shared" si="51"/>
        <v>33.307175870664402</v>
      </c>
      <c r="GX42" s="20">
        <f t="shared" si="28"/>
        <v>279.23900597474045</v>
      </c>
      <c r="GY42" s="59">
        <f t="shared" si="29"/>
        <v>526.24840306484759</v>
      </c>
      <c r="GZ42" s="59">
        <f ca="1">AVERAGE(OFFSET($GY$3,0,0,'Données projet'!$E$18+1,1))-AVERAGE(OFFSET($H$3,0,0,'Données projet'!$E$18+1,1))</f>
        <v>285.8437404763045</v>
      </c>
      <c r="HA42" s="59">
        <f t="shared" si="52"/>
        <v>276.01618888357268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9.9300508400538074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9.9300508400538074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8.147490842142858</v>
      </c>
      <c r="N43" s="13">
        <f>IF('Données projet'!$A$36&gt;35,N42+M43-V42,IF(A43&lt;'Données projet'!$A$36,$K$205^A43,IF(A43='Données projet'!$A$36,'Données projet'!$B$36,N42+M43-V42)))</f>
        <v>169.18003663142866</v>
      </c>
      <c r="O43" s="13">
        <f>N43*VLOOKUP('Données projet'!$B$9,Paramètres!$A$1:$I$89,3,0)*VLOOKUP('Données projet'!$B$9,Paramètres!$A$1:$I$89,5,0)</f>
        <v>153.07409714411665</v>
      </c>
      <c r="P43" s="13">
        <f t="shared" si="33"/>
        <v>39.27635826013762</v>
      </c>
      <c r="Q43" s="20">
        <f t="shared" si="53"/>
        <v>335.01037649574283</v>
      </c>
      <c r="R43" s="59">
        <f t="shared" si="0"/>
        <v>582.82339031486367</v>
      </c>
      <c r="S43" s="59">
        <f ca="1">AVERAGE(OFFSET($R$3,0,0,'Données projet'!$E$9+1,1))-AVERAGE(OFFSET($H$3,0,0,'Données projet'!$E$9+1,1))</f>
        <v>514.0255035951318</v>
      </c>
      <c r="T43" s="59">
        <f t="shared" si="34"/>
        <v>232.26614608014839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150</v>
      </c>
      <c r="AG43" s="12">
        <f>VLOOKUP(A43,'Données projet'!$A$61:$I$81,9,0)</f>
        <v>7</v>
      </c>
      <c r="AH43" s="12">
        <f t="array" ref="AH43">INDEX(AG:AG,MIN(IF(ISNUMBER(AG43:AG239),ROW(AG43:AG239),"")))</f>
        <v>7</v>
      </c>
      <c r="AI43" s="13">
        <f>IF('Données projet'!$A$62&gt;35,AI42+AH43-AQ42,IF(A43&lt;'Données projet'!$A$62,$AF$205^A43,IF(A43='Données projet'!$A$62,'Données projet'!$B$62,AI42+AH43-AQ42)))</f>
        <v>150</v>
      </c>
      <c r="AJ43" s="13">
        <f>AI43*VLOOKUP('Données projet'!$B$10,Paramètres!$A$1:$I$89,3,0)*VLOOKUP('Données projet'!$B$10,Paramètres!$A$1:$I$89,5,0)</f>
        <v>131.04000000000002</v>
      </c>
      <c r="AK43" s="13">
        <f t="shared" si="35"/>
        <v>34.236561238949918</v>
      </c>
      <c r="AL43" s="20">
        <f t="shared" si="4"/>
        <v>287.85667749117118</v>
      </c>
      <c r="AM43" s="59">
        <f t="shared" si="5"/>
        <v>535.66969131029202</v>
      </c>
      <c r="AN43" s="59">
        <f ca="1">AVERAGE(OFFSET($AM$3,0,0,'Données projet'!$E$10+1,1))-AVERAGE(OFFSET($H$3,0,0,'Données projet'!$E$10+1,1))</f>
        <v>330.58463337575432</v>
      </c>
      <c r="AO43" s="59">
        <f t="shared" si="36"/>
        <v>285.43250599232192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20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15.827711073109533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15.827711073109533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8.147490842142858</v>
      </c>
      <c r="BD43" s="12">
        <f>IF('Données projet'!$A$88&gt;35,BD42+BC43-BL42,IF(A43&lt;'Données projet'!$A$88,$BA$205^A43,IF(A43='Données projet'!$A$88,'Données projet'!$B$88,BD42+BC43-BL42)))</f>
        <v>169.18003663142866</v>
      </c>
      <c r="BE43" s="13">
        <f>BD43*VLOOKUP('Données projet'!$B$11,Paramètres!$A$1:$I$89,3,0)*VLOOKUP('Données projet'!$B$11,Paramètres!$A$1:$I$89,5,0)</f>
        <v>171.54855714426867</v>
      </c>
      <c r="BF43" s="13">
        <f t="shared" si="37"/>
        <v>43.436665621675537</v>
      </c>
      <c r="BG43" s="20">
        <f t="shared" si="7"/>
        <v>374.43259631735282</v>
      </c>
      <c r="BH43" s="59">
        <f t="shared" si="8"/>
        <v>622.2456101364736</v>
      </c>
      <c r="BI43" s="59">
        <f ca="1">AVERAGE(OFFSET($BH$3,0,0,'Données projet'!$E$11+1,1))-AVERAGE(OFFSET($H$3,0,0,'Données projet'!$E$11+1,1))</f>
        <v>565.65323074569903</v>
      </c>
      <c r="BJ43" s="59">
        <f t="shared" si="38"/>
        <v>253.00166490531203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582.14204072084976</v>
      </c>
      <c r="CD43" s="59">
        <f ca="1">AVERAGE(OFFSET($CC$3,0,0,'Données projet'!$E$12+1,1))-AVERAGE(OFFSET($H$3,0,0,'Données projet'!$E$12+1,1))</f>
        <v>323.01113210765487</v>
      </c>
      <c r="CE43" s="59">
        <f t="shared" si="40"/>
        <v>311.68541696405975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24.873431994543651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24.873431994543651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8.147490842142858</v>
      </c>
      <c r="CT43" s="12">
        <f>IF('Données projet'!$A$140&gt;35,CT42+CS43-DB42,IF(A43&lt;'Données projet'!$A$140,$CQ$205^A43,IF(A43='Données projet'!$A$140,'Données projet'!$B$140,CT42+CS43-DB42)))</f>
        <v>169.18003663142866</v>
      </c>
      <c r="CU43" s="17">
        <f>CT43*VLOOKUP('Données projet'!$B$13,Paramètres!$A$1:$I$89,3,0)*VLOOKUP('Données projet'!$B$13,Paramètres!$A$1:$I$89,5,0)</f>
        <v>113.48596857236235</v>
      </c>
      <c r="CV43" s="13">
        <f t="shared" si="41"/>
        <v>30.150808688258259</v>
      </c>
      <c r="CW43" s="20">
        <f t="shared" si="13"/>
        <v>250.16738706224757</v>
      </c>
      <c r="CX43" s="59">
        <f t="shared" si="14"/>
        <v>497.98040088136838</v>
      </c>
      <c r="CY43" s="59">
        <f ca="1">AVERAGE(OFFSET($CX$3,0,0,'Données projet'!$E$13+1,1))-AVERAGE(OFFSET($H$3,0,0,'Données projet'!$E$13+1,1))</f>
        <v>402.93606094395136</v>
      </c>
      <c r="CZ43" s="59">
        <f t="shared" si="42"/>
        <v>187.62762320251036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7.1428571428571432</v>
      </c>
      <c r="DO43" s="12">
        <f>IF('Données projet'!$A$166&gt;35,DO42+DN43-DW42,IF(A43&lt;'Données projet'!$A$166,$DL$205^A43,IF(A43='Données projet'!$A$166,'Données projet'!$B$166,DO42+DN43-DW42)))</f>
        <v>118.86446886446889</v>
      </c>
      <c r="DP43" s="17">
        <f>DO43*VLOOKUP('Données projet'!$B$14,Paramètres!$A$1:$I$89,3,0)*VLOOKUP('Données projet'!$B$14,Paramètres!$A$1:$I$89,5,0)</f>
        <v>92.714285714285737</v>
      </c>
      <c r="DQ43" s="13">
        <f t="shared" si="43"/>
        <v>25.218709027237011</v>
      </c>
      <c r="DR43" s="20">
        <f t="shared" si="16"/>
        <v>205.39996584148545</v>
      </c>
      <c r="DS43" s="59">
        <f t="shared" si="17"/>
        <v>453.21297966060627</v>
      </c>
      <c r="DT43" s="59">
        <f ca="1">AVERAGE(OFFSET($DS$3,0,0,'Données projet'!$E$14+1,1))-AVERAGE(OFFSET($H$3,0,0,'Données projet'!$E$14+1,1))</f>
        <v>217.53602321474159</v>
      </c>
      <c r="DU43" s="59">
        <f t="shared" si="44"/>
        <v>215.75909414893025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15.222254311220675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15.222254311220675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163</v>
      </c>
      <c r="EH43" s="12">
        <f>VLOOKUP(A43,'Données projet'!$A$191:$I$211,9,0)</f>
        <v>10.4</v>
      </c>
      <c r="EI43" s="12">
        <f t="array" ref="EI43">INDEX(EH:EH,MIN(IF(ISNUMBER(EH43:EH239),ROW(EH43:EH239),"")))</f>
        <v>10.4</v>
      </c>
      <c r="EJ43" s="12">
        <f>IF('Données projet'!$A$192&gt;35,EJ42+EI43-ER42,IF(A43&lt;'Données projet'!$A$192,$EG$205^A43,IF(A43='Données projet'!$A$192,'Données projet'!$B$192,EJ42+EI43-ER42)))</f>
        <v>163.00000000000003</v>
      </c>
      <c r="EK43" s="17">
        <f>EJ43*VLOOKUP('Données projet'!$B$15,Paramètres!$A$1:$I$89,3,0)*VLOOKUP('Données projet'!$B$15,Paramètres!$A$1:$I$89,5,0)</f>
        <v>139.85400000000004</v>
      </c>
      <c r="EL43" s="13">
        <f t="shared" si="45"/>
        <v>36.263556914404674</v>
      </c>
      <c r="EM43" s="20">
        <f t="shared" si="19"/>
        <v>306.73807829258823</v>
      </c>
      <c r="EN43" s="59">
        <f t="shared" si="20"/>
        <v>554.55109211170907</v>
      </c>
      <c r="EO43" s="59">
        <f ca="1">AVERAGE(OFFSET($EN$3,0,0,'Données projet'!$E$15+1,1))-AVERAGE(OFFSET($H$3,0,0,'Données projet'!$E$15+1,1))</f>
        <v>481.23392184981651</v>
      </c>
      <c r="EP43" s="59">
        <f t="shared" si="46"/>
        <v>275.88160405468193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26.82428940588041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26.82428940588041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167</v>
      </c>
      <c r="FC43" s="12">
        <f>VLOOKUP(A43,'Données projet'!$A$217:$I$237,9,0)</f>
        <v>7</v>
      </c>
      <c r="FD43" s="12">
        <f t="array" ref="FD43">INDEX(FC:FC,MIN(IF(ISNUMBER(FC43:FC239),ROW(FC43:FC239),"")))</f>
        <v>7</v>
      </c>
      <c r="FE43" s="12">
        <f>IF('Données projet'!$A$218&gt;35,FE42+FD43-FM42,IF(A43&lt;'Données projet'!$A$218,$FB$205^A43,IF(A43='Données projet'!$A$218,'Données projet'!$B$218,FE42+FD43-FM42)))</f>
        <v>166.99999999999997</v>
      </c>
      <c r="FF43" s="17">
        <f>FE43*VLOOKUP('Données projet'!$B$16,Paramètres!$A$1:$I$89,3,0)*VLOOKUP('Données projet'!$B$16,Paramètres!$A$1:$I$89,5,0)</f>
        <v>109.41839999999998</v>
      </c>
      <c r="FG43" s="13">
        <f t="shared" si="47"/>
        <v>29.193912826430967</v>
      </c>
      <c r="FH43" s="20">
        <f t="shared" si="22"/>
        <v>241.41644483936719</v>
      </c>
      <c r="FI43" s="59">
        <f t="shared" si="23"/>
        <v>489.229458658488</v>
      </c>
      <c r="FJ43" s="59">
        <f ca="1">AVERAGE(OFFSET($FI$3,0,0,'Données projet'!$E$16+1,1))-AVERAGE(OFFSET($H$3,0,0,'Données projet'!$E$16+1,1))</f>
        <v>257.66104339896992</v>
      </c>
      <c r="FK43" s="59">
        <f t="shared" si="48"/>
        <v>254.79488636184996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22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12.775773272921855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12.775773272921855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8.147490842142858</v>
      </c>
      <c r="FZ43" s="12">
        <f>IF('Données projet'!$A$244&gt;35,FZ42+FY43-GH42,IF(A43&lt;'Données projet'!$A$244,$FW$205^A43,IF(A43='Données projet'!$A$244,'Données projet'!$B$244,FZ42+FY43-GH42)))</f>
        <v>169.18003663142866</v>
      </c>
      <c r="GA43" s="17">
        <f>FZ43*VLOOKUP('Données projet'!$B$17,Paramètres!$A$1:$I$89,3,0)*VLOOKUP('Données projet'!$B$17,Paramètres!$A$1:$I$89,5,0)</f>
        <v>160.99172285846751</v>
      </c>
      <c r="GB43" s="13">
        <f t="shared" si="49"/>
        <v>41.06612075891212</v>
      </c>
      <c r="GC43" s="20">
        <f t="shared" si="25"/>
        <v>351.91741096693619</v>
      </c>
      <c r="GD43" s="59">
        <f t="shared" si="26"/>
        <v>599.73042478605703</v>
      </c>
      <c r="GE43" s="59">
        <f ca="1">AVERAGE(OFFSET($GD$3,0,0,'Données projet'!$E$17+1,1))-AVERAGE(OFFSET($H$3,0,0,'Données projet'!$E$17+1,1))</f>
        <v>536.1664221413339</v>
      </c>
      <c r="GF43" s="59">
        <f t="shared" si="50"/>
        <v>241.15939898336669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153</v>
      </c>
      <c r="GS43" s="12">
        <f>VLOOKUP(A43,'Données projet'!$A$269:$I$289,9,0)</f>
        <v>7.6</v>
      </c>
      <c r="GT43" s="12">
        <f t="array" ref="GT43">INDEX(GS:GS,MIN(IF(ISNUMBER(GS43:GS239),ROW(GS43:GS239),"")))</f>
        <v>7.6</v>
      </c>
      <c r="GU43" s="12">
        <f>IF('Données projet'!$A$270&gt;35,GU42+GT43-HC42,IF(A43&lt;'Données projet'!$A$270,$GR$205^A43,IF(A43='Données projet'!$A$270,'Données projet'!$B$270,GU42+GT43-HC42)))</f>
        <v>152.99999999999994</v>
      </c>
      <c r="GV43" s="17">
        <f>GU43*VLOOKUP('Données projet'!$B$18,Paramètres!$A$1:$I$89,3,0)*VLOOKUP('Données projet'!$B$18,Paramètres!$A$1:$I$89,5,0)</f>
        <v>133.66079999999997</v>
      </c>
      <c r="GW43" s="13">
        <f t="shared" si="51"/>
        <v>34.840890682716719</v>
      </c>
      <c r="GX43" s="20">
        <f t="shared" si="28"/>
        <v>293.47377793906486</v>
      </c>
      <c r="GY43" s="59">
        <f t="shared" si="29"/>
        <v>541.2867917581857</v>
      </c>
      <c r="GZ43" s="59">
        <f ca="1">AVERAGE(OFFSET($GY$3,0,0,'Données projet'!$E$18+1,1))-AVERAGE(OFFSET($H$3,0,0,'Données projet'!$E$18+1,1))</f>
        <v>285.8437404763045</v>
      </c>
      <c r="HA43" s="59">
        <f t="shared" si="52"/>
        <v>276.01618888357268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0.53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20.48400281903595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20.48400281903595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8.147490842142858</v>
      </c>
      <c r="N44" s="13">
        <f>IF('Données projet'!$A$36&gt;35,N43+M44-V43,IF(A44&lt;'Données projet'!$A$36,$K$205^A44,IF(A44='Données projet'!$A$36,'Données projet'!$B$36,N43+M44-V43)))</f>
        <v>177.32752747357154</v>
      </c>
      <c r="O44" s="13">
        <f>N44*VLOOKUP('Données projet'!$B$9,Paramètres!$A$1:$I$89,3,0)*VLOOKUP('Données projet'!$B$9,Paramètres!$A$1:$I$89,5,0)</f>
        <v>160.44594685808752</v>
      </c>
      <c r="P44" s="13">
        <f t="shared" si="33"/>
        <v>40.943083666081961</v>
      </c>
      <c r="Q44" s="20">
        <f t="shared" si="53"/>
        <v>350.75256149626176</v>
      </c>
      <c r="R44" s="59">
        <f t="shared" si="0"/>
        <v>599.35525109076571</v>
      </c>
      <c r="S44" s="59">
        <f ca="1">AVERAGE(OFFSET($R$3,0,0,'Données projet'!$E$9+1,1))-AVERAGE(OFFSET($H$3,0,0,'Données projet'!$E$9+1,1))</f>
        <v>514.0255035951318</v>
      </c>
      <c r="T44" s="59">
        <f t="shared" si="34"/>
        <v>232.26614608014839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</v>
      </c>
      <c r="AI44" s="13">
        <f>IF('Données projet'!$A$62&gt;35,AI43+AH44-AQ43,IF(A44&lt;'Données projet'!$A$62,$AF$205^A44,IF(A44='Données projet'!$A$62,'Données projet'!$B$62,AI43+AH44-AQ43)))</f>
        <v>136.4</v>
      </c>
      <c r="AJ44" s="13">
        <f>AI44*VLOOKUP('Données projet'!$B$10,Paramètres!$A$1:$I$89,3,0)*VLOOKUP('Données projet'!$B$10,Paramètres!$A$1:$I$89,5,0)</f>
        <v>119.15904000000003</v>
      </c>
      <c r="AK44" s="13">
        <f t="shared" si="35"/>
        <v>31.478778976043767</v>
      </c>
      <c r="AL44" s="20">
        <f t="shared" si="4"/>
        <v>262.36086804994295</v>
      </c>
      <c r="AM44" s="59">
        <f t="shared" si="5"/>
        <v>510.96355764444695</v>
      </c>
      <c r="AN44" s="59">
        <f ca="1">AVERAGE(OFFSET($AM$3,0,0,'Données projet'!$E$10+1,1))-AVERAGE(OFFSET($H$3,0,0,'Données projet'!$E$10+1,1))</f>
        <v>330.58463337575432</v>
      </c>
      <c r="AO44" s="59">
        <f t="shared" si="36"/>
        <v>285.43250599232192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15.517339312916361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15.517339312916361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8.147490842142858</v>
      </c>
      <c r="BD44" s="12">
        <f>IF('Données projet'!$A$88&gt;35,BD43+BC44-BL43,IF(A44&lt;'Données projet'!$A$88,$BA$205^A44,IF(A44='Données projet'!$A$88,'Données projet'!$B$88,BD43+BC44-BL43)))</f>
        <v>177.32752747357154</v>
      </c>
      <c r="BE44" s="13">
        <f>BD44*VLOOKUP('Données projet'!$B$11,Paramètres!$A$1:$I$89,3,0)*VLOOKUP('Données projet'!$B$11,Paramètres!$A$1:$I$89,5,0)</f>
        <v>179.81011285820153</v>
      </c>
      <c r="BF44" s="13">
        <f t="shared" si="37"/>
        <v>45.279937181163049</v>
      </c>
      <c r="BG44" s="20">
        <f t="shared" si="7"/>
        <v>392.03183715189334</v>
      </c>
      <c r="BH44" s="59">
        <f t="shared" si="8"/>
        <v>640.63452674639734</v>
      </c>
      <c r="BI44" s="59">
        <f ca="1">AVERAGE(OFFSET($BH$3,0,0,'Données projet'!$E$11+1,1))-AVERAGE(OFFSET($H$3,0,0,'Données projet'!$E$11+1,1))</f>
        <v>565.65323074569903</v>
      </c>
      <c r="BJ44" s="59">
        <f t="shared" si="38"/>
        <v>253.00166490531203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549.2347971942927</v>
      </c>
      <c r="CD44" s="59">
        <f ca="1">AVERAGE(OFFSET($CC$3,0,0,'Données projet'!$E$12+1,1))-AVERAGE(OFFSET($H$3,0,0,'Données projet'!$E$12+1,1))</f>
        <v>323.01113210765487</v>
      </c>
      <c r="CE44" s="59">
        <f t="shared" si="40"/>
        <v>311.68541696405975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24.385679164426126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24.385679164426126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8.147490842142858</v>
      </c>
      <c r="CT44" s="12">
        <f>IF('Données projet'!$A$140&gt;35,CT43+CS44-DB43,IF(A44&lt;'Données projet'!$A$140,$CQ$205^A44,IF(A44='Données projet'!$A$140,'Données projet'!$B$140,CT43+CS44-DB43)))</f>
        <v>177.32752747357154</v>
      </c>
      <c r="CU44" s="17">
        <f>CT44*VLOOKUP('Données projet'!$B$13,Paramètres!$A$1:$I$89,3,0)*VLOOKUP('Données projet'!$B$13,Paramètres!$A$1:$I$89,5,0)</f>
        <v>118.95130542927178</v>
      </c>
      <c r="CV44" s="13">
        <f t="shared" si="41"/>
        <v>31.430283697566605</v>
      </c>
      <c r="CW44" s="20">
        <f t="shared" si="13"/>
        <v>261.91460106257682</v>
      </c>
      <c r="CX44" s="59">
        <f t="shared" si="14"/>
        <v>510.51729065708082</v>
      </c>
      <c r="CY44" s="59">
        <f ca="1">AVERAGE(OFFSET($CX$3,0,0,'Données projet'!$E$13+1,1))-AVERAGE(OFFSET($H$3,0,0,'Données projet'!$E$13+1,1))</f>
        <v>402.93606094395136</v>
      </c>
      <c r="CZ44" s="59">
        <f t="shared" si="42"/>
        <v>187.62762320251036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7.1428571428571432</v>
      </c>
      <c r="DO44" s="12">
        <f>IF('Données projet'!$A$166&gt;35,DO43+DN44-DW43,IF(A44&lt;'Données projet'!$A$166,$DL$205^A44,IF(A44='Données projet'!$A$166,'Données projet'!$B$166,DO43+DN44-DW43)))</f>
        <v>126.00732600732603</v>
      </c>
      <c r="DP44" s="17">
        <f>DO44*VLOOKUP('Données projet'!$B$14,Paramètres!$A$1:$I$89,3,0)*VLOOKUP('Données projet'!$B$14,Paramètres!$A$1:$I$89,5,0)</f>
        <v>98.285714285714306</v>
      </c>
      <c r="DQ44" s="13">
        <f t="shared" si="43"/>
        <v>26.553182521641848</v>
      </c>
      <c r="DR44" s="20">
        <f t="shared" si="16"/>
        <v>217.42774527281196</v>
      </c>
      <c r="DS44" s="59">
        <f t="shared" si="17"/>
        <v>466.03043486731593</v>
      </c>
      <c r="DT44" s="59">
        <f ca="1">AVERAGE(OFFSET($DS$3,0,0,'Données projet'!$E$14+1,1))-AVERAGE(OFFSET($H$3,0,0,'Données projet'!$E$14+1,1))</f>
        <v>217.53602321474159</v>
      </c>
      <c r="DU44" s="59">
        <f t="shared" si="44"/>
        <v>215.75909414893025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14.923755188835983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14.923755188835983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</v>
      </c>
      <c r="EJ44" s="12">
        <f>IF('Données projet'!$A$192&gt;35,EJ43+EI44-ER43,IF(A44&lt;'Données projet'!$A$192,$EG$205^A44,IF(A44='Données projet'!$A$192,'Données projet'!$B$192,EJ43+EI44-ER43)))</f>
        <v>146.00000000000003</v>
      </c>
      <c r="EK44" s="17">
        <f>EJ44*VLOOKUP('Données projet'!$B$15,Paramètres!$A$1:$I$89,3,0)*VLOOKUP('Données projet'!$B$15,Paramètres!$A$1:$I$89,5,0)</f>
        <v>125.26800000000004</v>
      </c>
      <c r="EL44" s="13">
        <f t="shared" si="45"/>
        <v>32.9005846700787</v>
      </c>
      <c r="EM44" s="20">
        <f t="shared" si="19"/>
        <v>275.47695163372049</v>
      </c>
      <c r="EN44" s="59">
        <f t="shared" si="20"/>
        <v>524.07964122822443</v>
      </c>
      <c r="EO44" s="59">
        <f ca="1">AVERAGE(OFFSET($EN$3,0,0,'Données projet'!$E$15+1,1))-AVERAGE(OFFSET($H$3,0,0,'Données projet'!$E$15+1,1))</f>
        <v>481.23392184981651</v>
      </c>
      <c r="EP44" s="59">
        <f t="shared" si="46"/>
        <v>275.88160405468193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26.2982814518321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26.2982814518321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6.4</v>
      </c>
      <c r="FE44" s="12">
        <f>IF('Données projet'!$A$218&gt;35,FE43+FD44-FM43,IF(A44&lt;'Données projet'!$A$218,$FB$205^A44,IF(A44='Données projet'!$A$218,'Données projet'!$B$218,FE43+FD44-FM43)))</f>
        <v>151.39999999999998</v>
      </c>
      <c r="FF44" s="17">
        <f>FE44*VLOOKUP('Données projet'!$B$16,Paramètres!$A$1:$I$89,3,0)*VLOOKUP('Données projet'!$B$16,Paramètres!$A$1:$I$89,5,0)</f>
        <v>99.197279999999978</v>
      </c>
      <c r="FG44" s="13">
        <f t="shared" si="47"/>
        <v>26.770670966897111</v>
      </c>
      <c r="FH44" s="20">
        <f t="shared" si="22"/>
        <v>219.39418126734574</v>
      </c>
      <c r="FI44" s="59">
        <f t="shared" si="23"/>
        <v>467.99687086184974</v>
      </c>
      <c r="FJ44" s="59">
        <f ca="1">AVERAGE(OFFSET($FI$3,0,0,'Données projet'!$E$16+1,1))-AVERAGE(OFFSET($H$3,0,0,'Données projet'!$E$16+1,1))</f>
        <v>257.66104339896992</v>
      </c>
      <c r="FK44" s="59">
        <f t="shared" si="48"/>
        <v>254.79488636184996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12.525248151492113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12.525248151492113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8.147490842142858</v>
      </c>
      <c r="FZ44" s="12">
        <f>IF('Données projet'!$A$244&gt;35,FZ43+FY44-GH43,IF(A44&lt;'Données projet'!$A$244,$FW$205^A44,IF(A44='Données projet'!$A$244,'Données projet'!$B$244,FZ43+FY44-GH43)))</f>
        <v>177.32752747357154</v>
      </c>
      <c r="GA44" s="17">
        <f>FZ44*VLOOKUP('Données projet'!$B$17,Paramètres!$A$1:$I$89,3,0)*VLOOKUP('Données projet'!$B$17,Paramètres!$A$1:$I$89,5,0)</f>
        <v>168.74487514385066</v>
      </c>
      <c r="GB44" s="13">
        <f t="shared" si="49"/>
        <v>42.808796246774861</v>
      </c>
      <c r="GC44" s="20">
        <f t="shared" si="25"/>
        <v>368.45597767200616</v>
      </c>
      <c r="GD44" s="59">
        <f t="shared" si="26"/>
        <v>617.05866726651016</v>
      </c>
      <c r="GE44" s="59">
        <f ca="1">AVERAGE(OFFSET($GD$3,0,0,'Données projet'!$E$17+1,1))-AVERAGE(OFFSET($H$3,0,0,'Données projet'!$E$17+1,1))</f>
        <v>536.1664221413339</v>
      </c>
      <c r="GF44" s="59">
        <f t="shared" si="50"/>
        <v>241.15939898336669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6.4</v>
      </c>
      <c r="GU44" s="12">
        <f>IF('Données projet'!$A$270&gt;35,GU43+GT44-HC43,IF(A44&lt;'Données projet'!$A$270,$GR$205^A44,IF(A44='Données projet'!$A$270,'Données projet'!$B$270,GU43+GT44-HC43)))</f>
        <v>138.39999999999995</v>
      </c>
      <c r="GV44" s="17">
        <f>GU44*VLOOKUP('Données projet'!$B$18,Paramètres!$A$1:$I$89,3,0)*VLOOKUP('Données projet'!$B$18,Paramètres!$A$1:$I$89,5,0)</f>
        <v>120.90623999999997</v>
      </c>
      <c r="GW44" s="13">
        <f t="shared" si="51"/>
        <v>31.886272251257857</v>
      </c>
      <c r="GX44" s="20">
        <f t="shared" si="28"/>
        <v>266.11362550427401</v>
      </c>
      <c r="GY44" s="59">
        <f t="shared" si="29"/>
        <v>514.71631509877795</v>
      </c>
      <c r="GZ44" s="59">
        <f ca="1">AVERAGE(OFFSET($GY$3,0,0,'Données projet'!$E$18+1,1))-AVERAGE(OFFSET($H$3,0,0,'Données projet'!$E$18+1,1))</f>
        <v>285.8437404763045</v>
      </c>
      <c r="HA44" s="59">
        <f t="shared" si="52"/>
        <v>276.01618888357268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20.082324017762694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20.082324017762694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8.147490842142858</v>
      </c>
      <c r="N45" s="13">
        <f>IF('Données projet'!$A$36&gt;35,N44+M45-V44,IF(A45&lt;'Données projet'!$A$36,$K$205^A45,IF(A45='Données projet'!$A$36,'Données projet'!$B$36,N44+M45-V44)))</f>
        <v>185.47501831571441</v>
      </c>
      <c r="O45" s="13">
        <f>N45*VLOOKUP('Données projet'!$B$9,Paramètres!$A$1:$I$89,3,0)*VLOOKUP('Données projet'!$B$9,Paramètres!$A$1:$I$89,5,0)</f>
        <v>167.8177965720584</v>
      </c>
      <c r="P45" s="13">
        <f t="shared" si="33"/>
        <v>42.600915723287685</v>
      </c>
      <c r="Q45" s="20">
        <f t="shared" si="53"/>
        <v>366.47925724772773</v>
      </c>
      <c r="R45" s="59">
        <f t="shared" si="0"/>
        <v>615.85792350836243</v>
      </c>
      <c r="S45" s="59">
        <f ca="1">AVERAGE(OFFSET($R$3,0,0,'Données projet'!$E$9+1,1))-AVERAGE(OFFSET($H$3,0,0,'Données projet'!$E$9+1,1))</f>
        <v>514.0255035951318</v>
      </c>
      <c r="T45" s="59">
        <f t="shared" si="34"/>
        <v>232.26614608014839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</v>
      </c>
      <c r="AI45" s="13">
        <f>IF('Données projet'!$A$62&gt;35,AI44+AH45-AQ44,IF(A45&lt;'Données projet'!$A$62,$AF$205^A45,IF(A45='Données projet'!$A$62,'Données projet'!$B$62,AI44+AH45-AQ44)))</f>
        <v>142.80000000000001</v>
      </c>
      <c r="AJ45" s="13">
        <f>AI45*VLOOKUP('Données projet'!$B$10,Paramètres!$A$1:$I$89,3,0)*VLOOKUP('Données projet'!$B$10,Paramètres!$A$1:$I$89,5,0)</f>
        <v>124.75008000000003</v>
      </c>
      <c r="AK45" s="13">
        <f t="shared" si="35"/>
        <v>32.780361960132396</v>
      </c>
      <c r="AL45" s="20">
        <f t="shared" si="4"/>
        <v>274.36551974723062</v>
      </c>
      <c r="AM45" s="59">
        <f t="shared" si="5"/>
        <v>523.74418600786532</v>
      </c>
      <c r="AN45" s="59">
        <f ca="1">AVERAGE(OFFSET($AM$3,0,0,'Données projet'!$E$10+1,1))-AVERAGE(OFFSET($H$3,0,0,'Données projet'!$E$10+1,1))</f>
        <v>330.58463337575432</v>
      </c>
      <c r="AO45" s="59">
        <f t="shared" si="36"/>
        <v>285.43250599232192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15.213053753632495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15.213053753632495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8.147490842142858</v>
      </c>
      <c r="BD45" s="12">
        <f>IF('Données projet'!$A$88&gt;35,BD44+BC45-BL44,IF(A45&lt;'Données projet'!$A$88,$BA$205^A45,IF(A45='Données projet'!$A$88,'Données projet'!$B$88,BD44+BC45-BL44)))</f>
        <v>185.47501831571441</v>
      </c>
      <c r="BE45" s="13">
        <f>BD45*VLOOKUP('Données projet'!$B$11,Paramètres!$A$1:$I$89,3,0)*VLOOKUP('Données projet'!$B$11,Paramètres!$A$1:$I$89,5,0)</f>
        <v>188.07166857213443</v>
      </c>
      <c r="BF45" s="13">
        <f t="shared" si="37"/>
        <v>47.113373373204929</v>
      </c>
      <c r="BG45" s="20">
        <f t="shared" si="7"/>
        <v>409.61394805479932</v>
      </c>
      <c r="BH45" s="59">
        <f t="shared" si="8"/>
        <v>658.99261431543403</v>
      </c>
      <c r="BI45" s="59">
        <f ca="1">AVERAGE(OFFSET($BH$3,0,0,'Données projet'!$E$11+1,1))-AVERAGE(OFFSET($H$3,0,0,'Données projet'!$E$11+1,1))</f>
        <v>565.65323074569903</v>
      </c>
      <c r="BJ45" s="59">
        <f t="shared" si="38"/>
        <v>253.00166490531203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563.97571481465457</v>
      </c>
      <c r="CD45" s="59">
        <f ca="1">AVERAGE(OFFSET($CC$3,0,0,'Données projet'!$E$12+1,1))-AVERAGE(OFFSET($H$3,0,0,'Données projet'!$E$12+1,1))</f>
        <v>323.01113210765487</v>
      </c>
      <c r="CE45" s="59">
        <f t="shared" si="40"/>
        <v>311.68541696405975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23.907490869807354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23.907490869807354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8.147490842142858</v>
      </c>
      <c r="CT45" s="12">
        <f>IF('Données projet'!$A$140&gt;35,CT44+CS45-DB44,IF(A45&lt;'Données projet'!$A$140,$CQ$205^A45,IF(A45='Données projet'!$A$140,'Données projet'!$B$140,CT44+CS45-DB44)))</f>
        <v>185.47501831571441</v>
      </c>
      <c r="CU45" s="17">
        <f>CT45*VLOOKUP('Données projet'!$B$13,Paramètres!$A$1:$I$89,3,0)*VLOOKUP('Données projet'!$B$13,Paramètres!$A$1:$I$89,5,0)</f>
        <v>124.41664228618122</v>
      </c>
      <c r="CV45" s="13">
        <f t="shared" si="41"/>
        <v>32.702931657008428</v>
      </c>
      <c r="CW45" s="20">
        <f t="shared" si="13"/>
        <v>273.64992461772198</v>
      </c>
      <c r="CX45" s="59">
        <f t="shared" si="14"/>
        <v>523.02859087835668</v>
      </c>
      <c r="CY45" s="59">
        <f ca="1">AVERAGE(OFFSET($CX$3,0,0,'Données projet'!$E$13+1,1))-AVERAGE(OFFSET($H$3,0,0,'Données projet'!$E$13+1,1))</f>
        <v>402.93606094395136</v>
      </c>
      <c r="CZ45" s="59">
        <f t="shared" si="42"/>
        <v>187.62762320251036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7.1428571428571432</v>
      </c>
      <c r="DO45" s="12">
        <f>IF('Données projet'!$A$166&gt;35,DO44+DN45-DW44,IF(A45&lt;'Données projet'!$A$166,$DL$205^A45,IF(A45='Données projet'!$A$166,'Données projet'!$B$166,DO44+DN45-DW44)))</f>
        <v>133.15018315018318</v>
      </c>
      <c r="DP45" s="17">
        <f>DO45*VLOOKUP('Données projet'!$B$14,Paramètres!$A$1:$I$89,3,0)*VLOOKUP('Données projet'!$B$14,Paramètres!$A$1:$I$89,5,0)</f>
        <v>103.85714285714289</v>
      </c>
      <c r="DQ45" s="13">
        <f t="shared" si="43"/>
        <v>27.878874840299215</v>
      </c>
      <c r="DR45" s="20">
        <f t="shared" si="16"/>
        <v>229.44023082304497</v>
      </c>
      <c r="DS45" s="59">
        <f t="shared" si="17"/>
        <v>478.8188970836797</v>
      </c>
      <c r="DT45" s="59">
        <f ca="1">AVERAGE(OFFSET($DS$3,0,0,'Données projet'!$E$14+1,1))-AVERAGE(OFFSET($H$3,0,0,'Données projet'!$E$14+1,1))</f>
        <v>217.53602321474159</v>
      </c>
      <c r="DU45" s="59">
        <f t="shared" si="44"/>
        <v>215.75909414893025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14.631109452174769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14.631109452174769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</v>
      </c>
      <c r="EJ45" s="12">
        <f>IF('Données projet'!$A$192&gt;35,EJ44+EI45-ER44,IF(A45&lt;'Données projet'!$A$192,$EG$205^A45,IF(A45='Données projet'!$A$192,'Données projet'!$B$192,EJ44+EI45-ER44)))</f>
        <v>157.00000000000003</v>
      </c>
      <c r="EK45" s="17">
        <f>EJ45*VLOOKUP('Données projet'!$B$15,Paramètres!$A$1:$I$89,3,0)*VLOOKUP('Données projet'!$B$15,Paramètres!$A$1:$I$89,5,0)</f>
        <v>134.70600000000005</v>
      </c>
      <c r="EL45" s="13">
        <f t="shared" si="45"/>
        <v>35.081517028838505</v>
      </c>
      <c r="EM45" s="20">
        <f t="shared" si="19"/>
        <v>295.71325882522711</v>
      </c>
      <c r="EN45" s="59">
        <f t="shared" si="20"/>
        <v>545.09192508586182</v>
      </c>
      <c r="EO45" s="59">
        <f ca="1">AVERAGE(OFFSET($EN$3,0,0,'Données projet'!$E$15+1,1))-AVERAGE(OFFSET($H$3,0,0,'Données projet'!$E$15+1,1))</f>
        <v>481.23392184981651</v>
      </c>
      <c r="EP45" s="59">
        <f t="shared" si="46"/>
        <v>275.88160405468193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25.782588192929502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25.782588192929502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6.4</v>
      </c>
      <c r="FE45" s="12">
        <f>IF('Données projet'!$A$218&gt;35,FE44+FD45-FM44,IF(A45&lt;'Données projet'!$A$218,$FB$205^A45,IF(A45='Données projet'!$A$218,'Données projet'!$B$218,FE44+FD45-FM44)))</f>
        <v>157.79999999999998</v>
      </c>
      <c r="FF45" s="17">
        <f>FE45*VLOOKUP('Données projet'!$B$16,Paramètres!$A$1:$I$89,3,0)*VLOOKUP('Données projet'!$B$16,Paramètres!$A$1:$I$89,5,0)</f>
        <v>103.39055999999999</v>
      </c>
      <c r="FG45" s="13">
        <f t="shared" si="47"/>
        <v>27.768177525719913</v>
      </c>
      <c r="FH45" s="20">
        <f t="shared" si="22"/>
        <v>228.43480119062883</v>
      </c>
      <c r="FI45" s="59">
        <f t="shared" si="23"/>
        <v>477.81346745126359</v>
      </c>
      <c r="FJ45" s="59">
        <f ca="1">AVERAGE(OFFSET($FI$3,0,0,'Données projet'!$E$16+1,1))-AVERAGE(OFFSET($H$3,0,0,'Données projet'!$E$16+1,1))</f>
        <v>257.66104339896992</v>
      </c>
      <c r="FK45" s="59">
        <f t="shared" si="48"/>
        <v>254.79488636184996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12.279635674888372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12.279635674888372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8.147490842142858</v>
      </c>
      <c r="FZ45" s="12">
        <f>IF('Données projet'!$A$244&gt;35,FZ44+FY45-GH44,IF(A45&lt;'Données projet'!$A$244,$FW$205^A45,IF(A45='Données projet'!$A$244,'Données projet'!$B$244,FZ44+FY45-GH44)))</f>
        <v>185.47501831571441</v>
      </c>
      <c r="GA45" s="17">
        <f>FZ45*VLOOKUP('Données projet'!$B$17,Paramètres!$A$1:$I$89,3,0)*VLOOKUP('Données projet'!$B$17,Paramètres!$A$1:$I$89,5,0)</f>
        <v>176.49802742923384</v>
      </c>
      <c r="GB45" s="13">
        <f t="shared" si="49"/>
        <v>44.542173129842517</v>
      </c>
      <c r="GC45" s="20">
        <f t="shared" si="25"/>
        <v>384.97834930705795</v>
      </c>
      <c r="GD45" s="59">
        <f t="shared" si="26"/>
        <v>634.35701556769266</v>
      </c>
      <c r="GE45" s="59">
        <f ca="1">AVERAGE(OFFSET($GD$3,0,0,'Données projet'!$E$17+1,1))-AVERAGE(OFFSET($H$3,0,0,'Données projet'!$E$17+1,1))</f>
        <v>536.1664221413339</v>
      </c>
      <c r="GF45" s="59">
        <f t="shared" si="50"/>
        <v>241.15939898336669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6.4</v>
      </c>
      <c r="GU45" s="12">
        <f>IF('Données projet'!$A$270&gt;35,GU44+GT45-HC44,IF(A45&lt;'Données projet'!$A$270,$GR$205^A45,IF(A45='Données projet'!$A$270,'Données projet'!$B$270,GU44+GT45-HC44)))</f>
        <v>144.79999999999995</v>
      </c>
      <c r="GV45" s="17">
        <f>GU45*VLOOKUP('Données projet'!$B$18,Paramètres!$A$1:$I$89,3,0)*VLOOKUP('Données projet'!$B$18,Paramètres!$A$1:$I$89,5,0)</f>
        <v>126.49727999999998</v>
      </c>
      <c r="GW45" s="13">
        <f t="shared" si="51"/>
        <v>33.185701456959592</v>
      </c>
      <c r="GX45" s="20">
        <f t="shared" si="28"/>
        <v>278.11452603753787</v>
      </c>
      <c r="GY45" s="59">
        <f t="shared" si="29"/>
        <v>527.49319229817263</v>
      </c>
      <c r="GZ45" s="59">
        <f ca="1">AVERAGE(OFFSET($GY$3,0,0,'Données projet'!$E$18+1,1))-AVERAGE(OFFSET($H$3,0,0,'Données projet'!$E$18+1,1))</f>
        <v>285.8437404763045</v>
      </c>
      <c r="HA45" s="59">
        <f t="shared" si="52"/>
        <v>276.01618888357268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19.688521892782529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19.688521892782529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8.147490842142858</v>
      </c>
      <c r="N46" s="13">
        <f>IF('Données projet'!$A$36&gt;35,N45+M46-V45,IF(A46&lt;'Données projet'!$A$36,$K$205^A46,IF(A46='Données projet'!$A$36,'Données projet'!$B$36,N45+M46-V45)))</f>
        <v>193.62250915785728</v>
      </c>
      <c r="O46" s="13">
        <f>N46*VLOOKUP('Données projet'!$B$9,Paramètres!$A$1:$I$89,3,0)*VLOOKUP('Données projet'!$B$9,Paramètres!$A$1:$I$89,5,0)</f>
        <v>175.18964628602927</v>
      </c>
      <c r="P46" s="13">
        <f t="shared" si="33"/>
        <v>44.250289742165812</v>
      </c>
      <c r="Q46" s="20">
        <f t="shared" si="53"/>
        <v>382.19122191577304</v>
      </c>
      <c r="R46" s="59">
        <f t="shared" si="0"/>
        <v>632.33240338220503</v>
      </c>
      <c r="S46" s="59">
        <f ca="1">AVERAGE(OFFSET($R$3,0,0,'Données projet'!$E$9+1,1))-AVERAGE(OFFSET($H$3,0,0,'Données projet'!$E$9+1,1))</f>
        <v>514.0255035951318</v>
      </c>
      <c r="T46" s="59">
        <f t="shared" si="34"/>
        <v>232.26614608014839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</v>
      </c>
      <c r="AI46" s="13">
        <f>IF('Données projet'!$A$62&gt;35,AI45+AH46-AQ45,IF(A46&lt;'Données projet'!$A$62,$AF$205^A46,IF(A46='Données projet'!$A$62,'Données projet'!$B$62,AI45+AH46-AQ45)))</f>
        <v>149.20000000000002</v>
      </c>
      <c r="AJ46" s="13">
        <f>AI46*VLOOKUP('Données projet'!$B$10,Paramètres!$A$1:$I$89,3,0)*VLOOKUP('Données projet'!$B$10,Paramètres!$A$1:$I$89,5,0)</f>
        <v>130.34112000000005</v>
      </c>
      <c r="AK46" s="13">
        <f t="shared" si="35"/>
        <v>34.075170122989917</v>
      </c>
      <c r="AL46" s="20">
        <f t="shared" si="4"/>
        <v>286.35837196420749</v>
      </c>
      <c r="AM46" s="59">
        <f t="shared" si="5"/>
        <v>536.49955343063948</v>
      </c>
      <c r="AN46" s="59">
        <f ca="1">AVERAGE(OFFSET($AM$3,0,0,'Données projet'!$E$10+1,1))-AVERAGE(OFFSET($H$3,0,0,'Données projet'!$E$10+1,1))</f>
        <v>330.58463337575432</v>
      </c>
      <c r="AO46" s="59">
        <f t="shared" si="36"/>
        <v>285.43250599232192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14.914735048570321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14.914735048570321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8.147490842142858</v>
      </c>
      <c r="BD46" s="12">
        <f>IF('Données projet'!$A$88&gt;35,BD45+BC46-BL45,IF(A46&lt;'Données projet'!$A$88,$BA$205^A46,IF(A46='Données projet'!$A$88,'Données projet'!$B$88,BD45+BC46-BL45)))</f>
        <v>193.62250915785728</v>
      </c>
      <c r="BE46" s="13">
        <f>BD46*VLOOKUP('Données projet'!$B$11,Paramètres!$A$1:$I$89,3,0)*VLOOKUP('Données projet'!$B$11,Paramètres!$A$1:$I$89,5,0)</f>
        <v>196.33322428606729</v>
      </c>
      <c r="BF46" s="13">
        <f t="shared" si="37"/>
        <v>48.937455618014283</v>
      </c>
      <c r="BG46" s="20">
        <f t="shared" si="7"/>
        <v>427.17976749960877</v>
      </c>
      <c r="BH46" s="59">
        <f t="shared" si="8"/>
        <v>677.32094896604076</v>
      </c>
      <c r="BI46" s="59">
        <f ca="1">AVERAGE(OFFSET($BH$3,0,0,'Données projet'!$E$11+1,1))-AVERAGE(OFFSET($H$3,0,0,'Données projet'!$E$11+1,1))</f>
        <v>565.65323074569903</v>
      </c>
      <c r="BJ46" s="59">
        <f t="shared" si="38"/>
        <v>253.00166490531203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578.68943303106641</v>
      </c>
      <c r="CD46" s="59">
        <f ca="1">AVERAGE(OFFSET($CC$3,0,0,'Données projet'!$E$12+1,1))-AVERAGE(OFFSET($H$3,0,0,'Données projet'!$E$12+1,1))</f>
        <v>323.01113210765487</v>
      </c>
      <c r="CE46" s="59">
        <f t="shared" si="40"/>
        <v>311.68541696405975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23.438679555979999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23.438679555979999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8.147490842142858</v>
      </c>
      <c r="CT46" s="12">
        <f>IF('Données projet'!$A$140&gt;35,CT45+CS46-DB45,IF(A46&lt;'Données projet'!$A$140,$CQ$205^A46,IF(A46='Données projet'!$A$140,'Données projet'!$B$140,CT45+CS46-DB45)))</f>
        <v>193.62250915785728</v>
      </c>
      <c r="CU46" s="17">
        <f>CT46*VLOOKUP('Données projet'!$B$13,Paramètres!$A$1:$I$89,3,0)*VLOOKUP('Données projet'!$B$13,Paramètres!$A$1:$I$89,5,0)</f>
        <v>129.88197914309066</v>
      </c>
      <c r="CV46" s="13">
        <f t="shared" si="41"/>
        <v>33.969086736081785</v>
      </c>
      <c r="CW46" s="20">
        <f t="shared" si="13"/>
        <v>285.37393973955864</v>
      </c>
      <c r="CX46" s="59">
        <f t="shared" si="14"/>
        <v>535.51512120599068</v>
      </c>
      <c r="CY46" s="59">
        <f ca="1">AVERAGE(OFFSET($CX$3,0,0,'Données projet'!$E$13+1,1))-AVERAGE(OFFSET($H$3,0,0,'Données projet'!$E$13+1,1))</f>
        <v>402.93606094395136</v>
      </c>
      <c r="CZ46" s="59">
        <f t="shared" si="42"/>
        <v>187.62762320251036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7.1428571428571432</v>
      </c>
      <c r="DO46" s="12">
        <f>IF('Données projet'!$A$166&gt;35,DO45+DN46-DW45,IF(A46&lt;'Données projet'!$A$166,$DL$205^A46,IF(A46='Données projet'!$A$166,'Données projet'!$B$166,DO45+DN46-DW45)))</f>
        <v>140.29304029304032</v>
      </c>
      <c r="DP46" s="17">
        <f>DO46*VLOOKUP('Données projet'!$B$14,Paramètres!$A$1:$I$89,3,0)*VLOOKUP('Données projet'!$B$14,Paramètres!$A$1:$I$89,5,0)</f>
        <v>109.42857142857146</v>
      </c>
      <c r="DQ46" s="13">
        <f t="shared" si="43"/>
        <v>29.196310760611571</v>
      </c>
      <c r="DR46" s="20">
        <f t="shared" si="16"/>
        <v>241.43833647949381</v>
      </c>
      <c r="DS46" s="59">
        <f t="shared" si="17"/>
        <v>491.57951794592589</v>
      </c>
      <c r="DT46" s="59">
        <f ca="1">AVERAGE(OFFSET($DS$3,0,0,'Données projet'!$E$14+1,1))-AVERAGE(OFFSET($H$3,0,0,'Données projet'!$E$14+1,1))</f>
        <v>217.53602321474159</v>
      </c>
      <c r="DU46" s="59">
        <f t="shared" si="44"/>
        <v>215.75909414893025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14.344202319913206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14.344202319913206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</v>
      </c>
      <c r="EJ46" s="12">
        <f>IF('Données projet'!$A$192&gt;35,EJ45+EI46-ER45,IF(A46&lt;'Données projet'!$A$192,$EG$205^A46,IF(A46='Données projet'!$A$192,'Données projet'!$B$192,EJ45+EI46-ER45)))</f>
        <v>168.00000000000003</v>
      </c>
      <c r="EK46" s="17">
        <f>EJ46*VLOOKUP('Données projet'!$B$15,Paramètres!$A$1:$I$89,3,0)*VLOOKUP('Données projet'!$B$15,Paramètres!$A$1:$I$89,5,0)</f>
        <v>144.14400000000003</v>
      </c>
      <c r="EL46" s="13">
        <f t="shared" si="45"/>
        <v>37.244720006976252</v>
      </c>
      <c r="EM46" s="20">
        <f t="shared" si="19"/>
        <v>315.9186873454837</v>
      </c>
      <c r="EN46" s="59">
        <f t="shared" si="20"/>
        <v>566.05986881191575</v>
      </c>
      <c r="EO46" s="59">
        <f ca="1">AVERAGE(OFFSET($EN$3,0,0,'Données projet'!$E$15+1,1))-AVERAGE(OFFSET($H$3,0,0,'Données projet'!$E$15+1,1))</f>
        <v>481.23392184981651</v>
      </c>
      <c r="EP46" s="59">
        <f t="shared" si="46"/>
        <v>275.88160405468193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25.277007364292157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25.277007364292157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6.4</v>
      </c>
      <c r="FE46" s="12">
        <f>IF('Données projet'!$A$218&gt;35,FE45+FD46-FM45,IF(A46&lt;'Données projet'!$A$218,$FB$205^A46,IF(A46='Données projet'!$A$218,'Données projet'!$B$218,FE45+FD46-FM45)))</f>
        <v>164.2</v>
      </c>
      <c r="FF46" s="17">
        <f>FE46*VLOOKUP('Données projet'!$B$16,Paramètres!$A$1:$I$89,3,0)*VLOOKUP('Données projet'!$B$16,Paramètres!$A$1:$I$89,5,0)</f>
        <v>107.58384</v>
      </c>
      <c r="FG46" s="13">
        <f t="shared" si="47"/>
        <v>28.760984680893039</v>
      </c>
      <c r="FH46" s="20">
        <f t="shared" si="22"/>
        <v>237.46723631922202</v>
      </c>
      <c r="FI46" s="59">
        <f t="shared" si="23"/>
        <v>487.60841778565407</v>
      </c>
      <c r="FJ46" s="59">
        <f ca="1">AVERAGE(OFFSET($FI$3,0,0,'Données projet'!$E$16+1,1))-AVERAGE(OFFSET($H$3,0,0,'Données projet'!$E$16+1,1))</f>
        <v>257.66104339896992</v>
      </c>
      <c r="FK46" s="59">
        <f t="shared" si="48"/>
        <v>254.79488636184996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12.038839509142012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12.038839509142012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8.147490842142858</v>
      </c>
      <c r="FZ46" s="12">
        <f>IF('Données projet'!$A$244&gt;35,FZ45+FY46-GH45,IF(A46&lt;'Données projet'!$A$244,$FW$205^A46,IF(A46='Données projet'!$A$244,'Données projet'!$B$244,FZ45+FY46-GH45)))</f>
        <v>193.62250915785728</v>
      </c>
      <c r="GA46" s="17">
        <f>FZ46*VLOOKUP('Données projet'!$B$17,Paramètres!$A$1:$I$89,3,0)*VLOOKUP('Données projet'!$B$17,Paramètres!$A$1:$I$89,5,0)</f>
        <v>184.251179714617</v>
      </c>
      <c r="GB46" s="13">
        <f t="shared" si="49"/>
        <v>46.266706554943788</v>
      </c>
      <c r="GC46" s="20">
        <f t="shared" si="25"/>
        <v>401.48531858615166</v>
      </c>
      <c r="GD46" s="59">
        <f t="shared" si="26"/>
        <v>651.62650005258365</v>
      </c>
      <c r="GE46" s="59">
        <f ca="1">AVERAGE(OFFSET($GD$3,0,0,'Données projet'!$E$17+1,1))-AVERAGE(OFFSET($H$3,0,0,'Données projet'!$E$17+1,1))</f>
        <v>536.1664221413339</v>
      </c>
      <c r="GF46" s="59">
        <f t="shared" si="50"/>
        <v>241.15939898336669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6.4</v>
      </c>
      <c r="GU46" s="12">
        <f>IF('Données projet'!$A$270&gt;35,GU45+GT46-HC45,IF(A46&lt;'Données projet'!$A$270,$GR$205^A46,IF(A46='Données projet'!$A$270,'Données projet'!$B$270,GU45+GT46-HC45)))</f>
        <v>151.19999999999996</v>
      </c>
      <c r="GV46" s="17">
        <f>GU46*VLOOKUP('Données projet'!$B$18,Paramètres!$A$1:$I$89,3,0)*VLOOKUP('Données projet'!$B$18,Paramètres!$A$1:$I$89,5,0)</f>
        <v>132.08831999999998</v>
      </c>
      <c r="GW46" s="13">
        <f t="shared" si="51"/>
        <v>34.47846029657056</v>
      </c>
      <c r="GX46" s="20">
        <f t="shared" si="28"/>
        <v>290.10380901652701</v>
      </c>
      <c r="GY46" s="59">
        <f t="shared" si="29"/>
        <v>540.24499048295911</v>
      </c>
      <c r="GZ46" s="59">
        <f ca="1">AVERAGE(OFFSET($GY$3,0,0,'Données projet'!$E$18+1,1))-AVERAGE(OFFSET($H$3,0,0,'Données projet'!$E$18+1,1))</f>
        <v>285.8437404763045</v>
      </c>
      <c r="HA46" s="59">
        <f t="shared" si="52"/>
        <v>276.01618888357268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19.302441987277646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19.302441987277646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201.77</v>
      </c>
      <c r="L47" s="12">
        <f>VLOOKUP(A47,'Données projet'!$A$35:$I$55,9,0)</f>
        <v>8.147490842142858</v>
      </c>
      <c r="M47" s="12">
        <f t="array" ref="M47">INDEX(L:L,MIN(IF(ISNUMBER(L47:L243),ROW(L47:L243),"")))</f>
        <v>8.147490842142858</v>
      </c>
      <c r="N47" s="13">
        <f>IF('Données projet'!$A$36&gt;35,N46+M47-V46,IF(A47&lt;'Données projet'!$A$36,$K$205^A47,IF(A47='Données projet'!$A$36,'Données projet'!$B$36,N46+M47-V46)))</f>
        <v>201.77000000000015</v>
      </c>
      <c r="O47" s="13">
        <f>N47*VLOOKUP('Données projet'!$B$9,Paramètres!$A$1:$I$89,3,0)*VLOOKUP('Données projet'!$B$9,Paramètres!$A$1:$I$89,5,0)</f>
        <v>182.56149600000015</v>
      </c>
      <c r="P47" s="13">
        <f t="shared" si="33"/>
        <v>45.891602325617114</v>
      </c>
      <c r="Q47" s="20">
        <f t="shared" si="53"/>
        <v>397.88914625045004</v>
      </c>
      <c r="R47" s="59">
        <f t="shared" si="0"/>
        <v>648.77961498858747</v>
      </c>
      <c r="S47" s="59">
        <f ca="1">AVERAGE(OFFSET($R$3,0,0,'Données projet'!$E$9+1,1))-AVERAGE(OFFSET($H$3,0,0,'Données projet'!$E$9+1,1))</f>
        <v>514.0255035951318</v>
      </c>
      <c r="T47" s="59">
        <f t="shared" si="34"/>
        <v>232.26614608014839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74.010000000000005</v>
      </c>
      <c r="W47" s="16">
        <f>IF(ISNA(VLOOKUP(A47,'Données projet'!$A$35:$I$55,5,0)),0%,VLOOKUP(A47,'Données projet'!$A$35:$I$55,5,0)*VLOOKUP('Données projet'!$B$9,Paramètres!$A$1:$I$89,7,0))</f>
        <v>0.43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31.831606840230396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31.831606840230396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</v>
      </c>
      <c r="AI47" s="13">
        <f>IF('Données projet'!$A$62&gt;35,AI46+AH47-AQ46,IF(A47&lt;'Données projet'!$A$62,$AF$205^A47,IF(A47='Données projet'!$A$62,'Données projet'!$B$62,AI46+AH47-AQ46)))</f>
        <v>155.60000000000002</v>
      </c>
      <c r="AJ47" s="13">
        <f>AI47*VLOOKUP('Données projet'!$B$10,Paramètres!$A$1:$I$89,3,0)*VLOOKUP('Données projet'!$B$10,Paramètres!$A$1:$I$89,5,0)</f>
        <v>135.93216000000004</v>
      </c>
      <c r="AK47" s="13">
        <f t="shared" si="35"/>
        <v>35.36352729450968</v>
      </c>
      <c r="AL47" s="20">
        <f t="shared" si="4"/>
        <v>298.33998870460442</v>
      </c>
      <c r="AM47" s="59">
        <f t="shared" si="5"/>
        <v>549.23045744274191</v>
      </c>
      <c r="AN47" s="59">
        <f ca="1">AVERAGE(OFFSET($AM$3,0,0,'Données projet'!$E$10+1,1))-AVERAGE(OFFSET($H$3,0,0,'Données projet'!$E$10+1,1))</f>
        <v>330.58463337575432</v>
      </c>
      <c r="AO47" s="59">
        <f t="shared" si="36"/>
        <v>285.43250599232192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14.622266191357975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14.622266191357975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8.147490842142858</v>
      </c>
      <c r="BC47" s="12">
        <f t="array" ref="BC47">INDEX(BB:BB,MIN(IF(ISNUMBER(BB47:BB243),ROW(BB47:BB243),"")))</f>
        <v>8.147490842142858</v>
      </c>
      <c r="BD47" s="12">
        <f>IF('Données projet'!$A$88&gt;35,BD46+BC47-BL46,IF(A47&lt;'Données projet'!$A$88,$BA$205^A47,IF(A47='Données projet'!$A$88,'Données projet'!$B$88,BD46+BC47-BL46)))</f>
        <v>201.77000000000015</v>
      </c>
      <c r="BE47" s="13">
        <f>BD47*VLOOKUP('Données projet'!$B$11,Paramètres!$A$1:$I$89,3,0)*VLOOKUP('Données projet'!$B$11,Paramètres!$A$1:$I$89,5,0)</f>
        <v>204.59478000000018</v>
      </c>
      <c r="BF47" s="13">
        <f t="shared" si="37"/>
        <v>50.752622528241282</v>
      </c>
      <c r="BG47" s="20">
        <f t="shared" si="7"/>
        <v>444.73005940335389</v>
      </c>
      <c r="BH47" s="59">
        <f t="shared" si="8"/>
        <v>695.62052814149138</v>
      </c>
      <c r="BI47" s="59">
        <f ca="1">AVERAGE(OFFSET($BH$3,0,0,'Données projet'!$E$11+1,1))-AVERAGE(OFFSET($H$3,0,0,'Données projet'!$E$11+1,1))</f>
        <v>565.65323074569903</v>
      </c>
      <c r="BJ47" s="59">
        <f t="shared" si="38"/>
        <v>253.00166490531203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74.010000000000005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35.673352493361655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35.673352493361655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593.3768509411575</v>
      </c>
      <c r="CD47" s="59">
        <f ca="1">AVERAGE(OFFSET($CC$3,0,0,'Données projet'!$E$12+1,1))-AVERAGE(OFFSET($H$3,0,0,'Données projet'!$E$12+1,1))</f>
        <v>323.01113210765487</v>
      </c>
      <c r="CE47" s="59">
        <f t="shared" si="40"/>
        <v>311.68541696405975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22.979061346070129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22.979061346070129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201.77</v>
      </c>
      <c r="CR47" s="12">
        <f>VLOOKUP(A47,'Données projet'!$A$139:$I$159,9,0)</f>
        <v>8.147490842142858</v>
      </c>
      <c r="CS47" s="12">
        <f t="array" ref="CS47">INDEX(CR:CR,MIN(IF(ISNUMBER(CR47:CR243),ROW(CR47:CR243),"")))</f>
        <v>8.147490842142858</v>
      </c>
      <c r="CT47" s="12">
        <f>IF('Données projet'!$A$140&gt;35,CT46+CS47-DB46,IF(A47&lt;'Données projet'!$A$140,$CQ$205^A47,IF(A47='Données projet'!$A$140,'Données projet'!$B$140,CT46+CS47-DB46)))</f>
        <v>201.77000000000015</v>
      </c>
      <c r="CU47" s="17">
        <f>CT47*VLOOKUP('Données projet'!$B$13,Paramètres!$A$1:$I$89,3,0)*VLOOKUP('Données projet'!$B$13,Paramètres!$A$1:$I$89,5,0)</f>
        <v>135.34731600000012</v>
      </c>
      <c r="CV47" s="13">
        <f t="shared" si="41"/>
        <v>35.229053390156672</v>
      </c>
      <c r="CW47" s="20">
        <f t="shared" si="13"/>
        <v>297.08717668785641</v>
      </c>
      <c r="CX47" s="59">
        <f t="shared" si="14"/>
        <v>547.97764542599384</v>
      </c>
      <c r="CY47" s="59">
        <f ca="1">AVERAGE(OFFSET($CX$3,0,0,'Données projet'!$E$13+1,1))-AVERAGE(OFFSET($H$3,0,0,'Données projet'!$E$13+1,1))</f>
        <v>402.93606094395136</v>
      </c>
      <c r="CZ47" s="59">
        <f t="shared" si="42"/>
        <v>187.62762320251036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74.010000000000005</v>
      </c>
      <c r="DC47" s="16">
        <f>IF(ISNA(VLOOKUP(A47,'Données projet'!$A$139:$I$159,5,0)),0%,VLOOKUP(A47,'Données projet'!$A$139:$I$159,5,0)*VLOOKUP('Données projet'!$B$13,Paramètres!$A$1:$I$89,7,0))</f>
        <v>0.53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29.087502802279506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29.087502802279506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147.43589743589743</v>
      </c>
      <c r="DM47" s="12">
        <f>VLOOKUP(A47,'Données projet'!$A$165:$I$185,9,0)</f>
        <v>7.1428571428571432</v>
      </c>
      <c r="DN47" s="12">
        <f t="array" ref="DN47">INDEX(DM:DM,MIN(IF(ISNUMBER(DM47:DM243),ROW(DM47:DM243),"")))</f>
        <v>7.1428571428571432</v>
      </c>
      <c r="DO47" s="12">
        <f>IF('Données projet'!$A$166&gt;35,DO46+DN47-DW46,IF(A47&lt;'Données projet'!$A$166,$DL$205^A47,IF(A47='Données projet'!$A$166,'Données projet'!$B$166,DO46+DN47-DW46)))</f>
        <v>147.43589743589746</v>
      </c>
      <c r="DP47" s="17">
        <f>DO47*VLOOKUP('Données projet'!$B$14,Paramètres!$A$1:$I$89,3,0)*VLOOKUP('Données projet'!$B$14,Paramètres!$A$1:$I$89,5,0)</f>
        <v>115.00000000000003</v>
      </c>
      <c r="DQ47" s="13">
        <f t="shared" si="43"/>
        <v>30.505958604729159</v>
      </c>
      <c r="DR47" s="20">
        <f t="shared" si="16"/>
        <v>253.42287790323667</v>
      </c>
      <c r="DS47" s="59">
        <f t="shared" si="17"/>
        <v>504.3133466413741</v>
      </c>
      <c r="DT47" s="59">
        <f ca="1">AVERAGE(OFFSET($DS$3,0,0,'Données projet'!$E$14+1,1))-AVERAGE(OFFSET($H$3,0,0,'Données projet'!$E$14+1,1))</f>
        <v>217.53602321474159</v>
      </c>
      <c r="DU47" s="59">
        <f t="shared" si="44"/>
        <v>215.75909414893025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27.564102564102562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24.282994920301345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24.282994920301345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</v>
      </c>
      <c r="EJ47" s="12">
        <f>IF('Données projet'!$A$192&gt;35,EJ46+EI47-ER46,IF(A47&lt;'Données projet'!$A$192,$EG$205^A47,IF(A47='Données projet'!$A$192,'Données projet'!$B$192,EJ46+EI47-ER46)))</f>
        <v>179.00000000000003</v>
      </c>
      <c r="EK47" s="17">
        <f>EJ47*VLOOKUP('Données projet'!$B$15,Paramètres!$A$1:$I$89,3,0)*VLOOKUP('Données projet'!$B$15,Paramètres!$A$1:$I$89,5,0)</f>
        <v>153.58200000000002</v>
      </c>
      <c r="EL47" s="13">
        <f t="shared" si="45"/>
        <v>39.391486561628568</v>
      </c>
      <c r="EM47" s="20">
        <f t="shared" si="19"/>
        <v>336.09548909483647</v>
      </c>
      <c r="EN47" s="59">
        <f t="shared" si="20"/>
        <v>586.9859578329739</v>
      </c>
      <c r="EO47" s="59">
        <f ca="1">AVERAGE(OFFSET($EN$3,0,0,'Données projet'!$E$15+1,1))-AVERAGE(OFFSET($H$3,0,0,'Données projet'!$E$15+1,1))</f>
        <v>481.23392184981651</v>
      </c>
      <c r="EP47" s="59">
        <f t="shared" si="46"/>
        <v>275.88160405468193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24.781340667330532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24.781340667330532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6.4</v>
      </c>
      <c r="FE47" s="12">
        <f>IF('Données projet'!$A$218&gt;35,FE46+FD47-FM46,IF(A47&lt;'Données projet'!$A$218,$FB$205^A47,IF(A47='Données projet'!$A$218,'Données projet'!$B$218,FE46+FD47-FM46)))</f>
        <v>170.6</v>
      </c>
      <c r="FF47" s="17">
        <f>FE47*VLOOKUP('Données projet'!$B$16,Paramètres!$A$1:$I$89,3,0)*VLOOKUP('Données projet'!$B$16,Paramètres!$A$1:$I$89,5,0)</f>
        <v>111.77712000000001</v>
      </c>
      <c r="FG47" s="13">
        <f t="shared" si="47"/>
        <v>29.749296563258223</v>
      </c>
      <c r="FH47" s="20">
        <f t="shared" si="22"/>
        <v>246.49184218100808</v>
      </c>
      <c r="FI47" s="59">
        <f t="shared" si="23"/>
        <v>497.38231091914554</v>
      </c>
      <c r="FJ47" s="59">
        <f ca="1">AVERAGE(OFFSET($FI$3,0,0,'Données projet'!$E$16+1,1))-AVERAGE(OFFSET($H$3,0,0,'Données projet'!$E$16+1,1))</f>
        <v>257.66104339896992</v>
      </c>
      <c r="FK47" s="59">
        <f t="shared" si="48"/>
        <v>254.79488636184996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11.80276520933478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11.80276520933478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201.77</v>
      </c>
      <c r="FX47" s="12">
        <f>VLOOKUP(A47,'Données projet'!$A$243:$I$263,9,0)</f>
        <v>8.147490842142858</v>
      </c>
      <c r="FY47" s="12">
        <f t="array" ref="FY47">INDEX(FX:FX,MIN(IF(ISNUMBER(FX47:FX243),ROW(FX47:FX243),"")))</f>
        <v>8.147490842142858</v>
      </c>
      <c r="FZ47" s="12">
        <f>IF('Données projet'!$A$244&gt;35,FZ46+FY47-GH46,IF(A47&lt;'Données projet'!$A$244,$FW$205^A47,IF(A47='Données projet'!$A$244,'Données projet'!$B$244,FZ46+FY47-GH46)))</f>
        <v>201.77000000000015</v>
      </c>
      <c r="GA47" s="17">
        <f>FZ47*VLOOKUP('Données projet'!$B$17,Paramètres!$A$1:$I$89,3,0)*VLOOKUP('Données projet'!$B$17,Paramètres!$A$1:$I$89,5,0)</f>
        <v>192.00433200000015</v>
      </c>
      <c r="GB47" s="13">
        <f t="shared" si="49"/>
        <v>47.982811197556309</v>
      </c>
      <c r="GC47" s="20">
        <f t="shared" si="25"/>
        <v>417.97760773574419</v>
      </c>
      <c r="GD47" s="59">
        <f t="shared" si="26"/>
        <v>668.86807647388162</v>
      </c>
      <c r="GE47" s="59">
        <f ca="1">AVERAGE(OFFSET($GD$3,0,0,'Données projet'!$E$17+1,1))-AVERAGE(OFFSET($H$3,0,0,'Données projet'!$E$17+1,1))</f>
        <v>536.1664221413339</v>
      </c>
      <c r="GF47" s="59">
        <f t="shared" si="50"/>
        <v>241.15939898336669</v>
      </c>
      <c r="GG47" s="15">
        <f>IF(ISNA(VLOOKUP(A47,'Données projet'!$A$243:$I$263,3,0)),0,VLOOKUP(A47,'Données projet'!$A$243:$I$263,3,0))</f>
        <v>1</v>
      </c>
      <c r="GH47" s="15">
        <f>IF(ISNA(VLOOKUP(A47,'Données projet'!$A$243:$I$263,4,0)),0,VLOOKUP(A47,'Données projet'!$A$243:$I$263,4,0))</f>
        <v>74.010000000000005</v>
      </c>
      <c r="GI47" s="16">
        <f>IF(ISNA(VLOOKUP(A47,'Données projet'!$A$243:$I$263,5,0)),0%,VLOOKUP(A47,'Données projet'!$A$243:$I$263,5,0)*VLOOKUP('Données projet'!$B$17,Paramètres!$A$1:$I$89,7,0))</f>
        <v>0.43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33.478069263000926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33.478069263000926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6.4</v>
      </c>
      <c r="GU47" s="12">
        <f>IF('Données projet'!$A$270&gt;35,GU46+GT47-HC46,IF(A47&lt;'Données projet'!$A$270,$GR$205^A47,IF(A47='Données projet'!$A$270,'Données projet'!$B$270,GU46+GT47-HC46)))</f>
        <v>157.59999999999997</v>
      </c>
      <c r="GV47" s="17">
        <f>GU47*VLOOKUP('Données projet'!$B$18,Paramètres!$A$1:$I$89,3,0)*VLOOKUP('Données projet'!$B$18,Paramètres!$A$1:$I$89,5,0)</f>
        <v>137.67935999999997</v>
      </c>
      <c r="GW47" s="13">
        <f t="shared" si="51"/>
        <v>35.764863394856881</v>
      </c>
      <c r="GX47" s="20">
        <f t="shared" si="28"/>
        <v>302.08202241270902</v>
      </c>
      <c r="GY47" s="59">
        <f t="shared" si="29"/>
        <v>552.97249115084651</v>
      </c>
      <c r="GZ47" s="59">
        <f ca="1">AVERAGE(OFFSET($GY$3,0,0,'Données projet'!$E$18+1,1))-AVERAGE(OFFSET($H$3,0,0,'Données projet'!$E$18+1,1))</f>
        <v>285.8437404763045</v>
      </c>
      <c r="HA47" s="59">
        <f t="shared" si="52"/>
        <v>276.01618888357268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18.923932873234225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18.923932873234225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9.2985714285714263</v>
      </c>
      <c r="N48" s="13">
        <f>IF('Données projet'!$A$36&gt;35,N47+M48-V47,IF(A48&lt;'Données projet'!$A$36,$K$205^A48,IF(A48='Données projet'!$A$36,'Données projet'!$B$36,N47+M48-V47)))</f>
        <v>137.05857142857155</v>
      </c>
      <c r="O48" s="13">
        <f>N48*VLOOKUP('Données projet'!$B$9,Paramètres!$A$1:$I$89,3,0)*VLOOKUP('Données projet'!$B$9,Paramètres!$A$1:$I$89,5,0)</f>
        <v>124.01059542857155</v>
      </c>
      <c r="P48" s="13">
        <f t="shared" si="33"/>
        <v>32.60860756039709</v>
      </c>
      <c r="Q48" s="20">
        <f t="shared" si="53"/>
        <v>272.77844520578708</v>
      </c>
      <c r="R48" s="59">
        <f t="shared" si="0"/>
        <v>524.40520275662118</v>
      </c>
      <c r="S48" s="59">
        <f ca="1">AVERAGE(OFFSET($R$3,0,0,'Données projet'!$E$9+1,1))-AVERAGE(OFFSET($H$3,0,0,'Données projet'!$E$9+1,1))</f>
        <v>514.0255035951318</v>
      </c>
      <c r="T48" s="59">
        <f t="shared" si="34"/>
        <v>232.26614608014839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31.207408445456544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31.207408445456544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162</v>
      </c>
      <c r="AG48" s="12">
        <f>VLOOKUP(A48,'Données projet'!$A$61:$I$81,9,0)</f>
        <v>6.4</v>
      </c>
      <c r="AH48" s="12">
        <f t="array" ref="AH48">INDEX(AG:AG,MIN(IF(ISNUMBER(AG48:AG244),ROW(AG48:AG244),"")))</f>
        <v>6.4</v>
      </c>
      <c r="AI48" s="13">
        <f>IF('Données projet'!$A$62&gt;35,AI47+AH48-AQ47,IF(A48&lt;'Données projet'!$A$62,$AF$205^A48,IF(A48='Données projet'!$A$62,'Données projet'!$B$62,AI47+AH48-AQ47)))</f>
        <v>162.00000000000003</v>
      </c>
      <c r="AJ48" s="13">
        <f>AI48*VLOOKUP('Données projet'!$B$10,Paramètres!$A$1:$I$89,3,0)*VLOOKUP('Données projet'!$B$10,Paramètres!$A$1:$I$89,5,0)</f>
        <v>141.52320000000006</v>
      </c>
      <c r="AK48" s="13">
        <f t="shared" si="35"/>
        <v>36.645729158274158</v>
      </c>
      <c r="AL48" s="20">
        <f t="shared" si="4"/>
        <v>310.31088495066086</v>
      </c>
      <c r="AM48" s="59">
        <f t="shared" si="5"/>
        <v>561.93764250149502</v>
      </c>
      <c r="AN48" s="59">
        <f ca="1">AVERAGE(OFFSET($AM$3,0,0,'Données projet'!$E$10+1,1))-AVERAGE(OFFSET($H$3,0,0,'Données projet'!$E$10+1,1))</f>
        <v>330.58463337575432</v>
      </c>
      <c r="AO48" s="59">
        <f t="shared" si="36"/>
        <v>285.43250599232192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19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22.225619475532252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22.225619475532252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9.2985714285714263</v>
      </c>
      <c r="BD48" s="12">
        <f>IF('Données projet'!$A$88&gt;35,BD47+BC48-BL47,IF(A48&lt;'Données projet'!$A$88,$BA$205^A48,IF(A48='Données projet'!$A$88,'Données projet'!$B$88,BD47+BC48-BL47)))</f>
        <v>137.05857142857155</v>
      </c>
      <c r="BE48" s="13">
        <f>BD48*VLOOKUP('Données projet'!$B$11,Paramètres!$A$1:$I$89,3,0)*VLOOKUP('Données projet'!$B$11,Paramètres!$A$1:$I$89,5,0)</f>
        <v>138.97739142857156</v>
      </c>
      <c r="BF48" s="13">
        <f t="shared" si="37"/>
        <v>36.062640370274622</v>
      </c>
      <c r="BG48" s="20">
        <f t="shared" si="7"/>
        <v>304.8613887163238</v>
      </c>
      <c r="BH48" s="59">
        <f t="shared" si="8"/>
        <v>556.48814626715796</v>
      </c>
      <c r="BI48" s="59">
        <f ca="1">AVERAGE(OFFSET($BH$3,0,0,'Données projet'!$E$11+1,1))-AVERAGE(OFFSET($H$3,0,0,'Données projet'!$E$11+1,1))</f>
        <v>565.65323074569903</v>
      </c>
      <c r="BJ48" s="59">
        <f t="shared" si="38"/>
        <v>253.00166490531203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34.973819809563373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34.973819809563373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608.0388049891726</v>
      </c>
      <c r="CD48" s="59">
        <f ca="1">AVERAGE(OFFSET($CC$3,0,0,'Données projet'!$E$12+1,1))-AVERAGE(OFFSET($H$3,0,0,'Données projet'!$E$12+1,1))</f>
        <v>323.01113210765487</v>
      </c>
      <c r="CE48" s="59">
        <f t="shared" si="40"/>
        <v>311.68541696405975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32.783568616848967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32.783568616848967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9.2985714285714263</v>
      </c>
      <c r="CT48" s="12">
        <f>IF('Données projet'!$A$140&gt;35,CT47+CS48-DB47,IF(A48&lt;'Données projet'!$A$140,$CQ$205^A48,IF(A48='Données projet'!$A$140,'Données projet'!$B$140,CT47+CS48-DB47)))</f>
        <v>137.05857142857155</v>
      </c>
      <c r="CU48" s="17">
        <f>CT48*VLOOKUP('Données projet'!$B$13,Paramètres!$A$1:$I$89,3,0)*VLOOKUP('Données projet'!$B$13,Paramètres!$A$1:$I$89,5,0)</f>
        <v>91.938889714285793</v>
      </c>
      <c r="CV48" s="13">
        <f t="shared" si="41"/>
        <v>25.032256851111104</v>
      </c>
      <c r="CW48" s="20">
        <f t="shared" si="13"/>
        <v>203.72474693473291</v>
      </c>
      <c r="CX48" s="59">
        <f t="shared" si="14"/>
        <v>455.35150448556703</v>
      </c>
      <c r="CY48" s="59">
        <f ca="1">AVERAGE(OFFSET($CX$3,0,0,'Données projet'!$E$13+1,1))-AVERAGE(OFFSET($H$3,0,0,'Données projet'!$E$13+1,1))</f>
        <v>402.93606094395136</v>
      </c>
      <c r="CZ48" s="59">
        <f t="shared" si="42"/>
        <v>187.62762320251036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28.517114613951673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28.517114613951673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6.6506410256410255</v>
      </c>
      <c r="DO48" s="12">
        <f>IF('Données projet'!$A$166&gt;35,DO47+DN48-DW47,IF(A48&lt;'Données projet'!$A$166,$DL$205^A48,IF(A48='Données projet'!$A$166,'Données projet'!$B$166,DO47+DN48-DW47)))</f>
        <v>126.52243589743591</v>
      </c>
      <c r="DP48" s="17">
        <f>DO48*VLOOKUP('Données projet'!$B$14,Paramètres!$A$1:$I$89,3,0)*VLOOKUP('Données projet'!$B$14,Paramètres!$A$1:$I$89,5,0)</f>
        <v>98.687500000000014</v>
      </c>
      <c r="DQ48" s="13">
        <f t="shared" si="43"/>
        <v>26.649072495226527</v>
      </c>
      <c r="DR48" s="20">
        <f t="shared" si="16"/>
        <v>218.29453042918621</v>
      </c>
      <c r="DS48" s="59">
        <f t="shared" si="17"/>
        <v>469.92128798002034</v>
      </c>
      <c r="DT48" s="59">
        <f ca="1">AVERAGE(OFFSET($DS$3,0,0,'Données projet'!$E$14+1,1))-AVERAGE(OFFSET($H$3,0,0,'Données projet'!$E$14+1,1))</f>
        <v>217.53602321474159</v>
      </c>
      <c r="DU48" s="59">
        <f t="shared" si="44"/>
        <v>215.75909414893025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23.806820201078654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23.806820201078654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190</v>
      </c>
      <c r="EH48" s="12">
        <f>VLOOKUP(A48,'Données projet'!$A$191:$I$211,9,0)</f>
        <v>11</v>
      </c>
      <c r="EI48" s="12">
        <f t="array" ref="EI48">INDEX(EH:EH,MIN(IF(ISNUMBER(EH48:EH244),ROW(EH48:EH244),"")))</f>
        <v>11</v>
      </c>
      <c r="EJ48" s="12">
        <f>IF('Données projet'!$A$192&gt;35,EJ47+EI48-ER47,IF(A48&lt;'Données projet'!$A$192,$EG$205^A48,IF(A48='Données projet'!$A$192,'Données projet'!$B$192,EJ47+EI48-ER47)))</f>
        <v>190.00000000000003</v>
      </c>
      <c r="EK48" s="17">
        <f>EJ48*VLOOKUP('Données projet'!$B$15,Paramètres!$A$1:$I$89,3,0)*VLOOKUP('Données projet'!$B$15,Paramètres!$A$1:$I$89,5,0)</f>
        <v>163.02000000000004</v>
      </c>
      <c r="EL48" s="13">
        <f t="shared" si="45"/>
        <v>41.52294175893757</v>
      </c>
      <c r="EM48" s="20">
        <f t="shared" si="19"/>
        <v>356.24562356348298</v>
      </c>
      <c r="EN48" s="59">
        <f t="shared" si="20"/>
        <v>607.87238111431714</v>
      </c>
      <c r="EO48" s="59">
        <f ca="1">AVERAGE(OFFSET($EN$3,0,0,'Données projet'!$E$15+1,1))-AVERAGE(OFFSET($H$3,0,0,'Données projet'!$E$15+1,1))</f>
        <v>481.23392184981651</v>
      </c>
      <c r="EP48" s="59">
        <f t="shared" si="46"/>
        <v>275.88160405468193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38.37103850285628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38.37103850285628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177</v>
      </c>
      <c r="FC48" s="12">
        <f>VLOOKUP(A48,'Données projet'!$A$217:$I$237,9,0)</f>
        <v>6.4</v>
      </c>
      <c r="FD48" s="12">
        <f t="array" ref="FD48">INDEX(FC:FC,MIN(IF(ISNUMBER(FC48:FC244),ROW(FC48:FC244),"")))</f>
        <v>6.4</v>
      </c>
      <c r="FE48" s="12">
        <f>IF('Données projet'!$A$218&gt;35,FE47+FD48-FM47,IF(A48&lt;'Données projet'!$A$218,$FB$205^A48,IF(A48='Données projet'!$A$218,'Données projet'!$B$218,FE47+FD48-FM47)))</f>
        <v>177</v>
      </c>
      <c r="FF48" s="17">
        <f>FE48*VLOOKUP('Données projet'!$B$16,Paramètres!$A$1:$I$89,3,0)*VLOOKUP('Données projet'!$B$16,Paramètres!$A$1:$I$89,5,0)</f>
        <v>115.97040000000001</v>
      </c>
      <c r="FG48" s="13">
        <f t="shared" si="47"/>
        <v>30.733301120222794</v>
      </c>
      <c r="FH48" s="20">
        <f t="shared" si="22"/>
        <v>255.50894611772139</v>
      </c>
      <c r="FI48" s="59">
        <f t="shared" si="23"/>
        <v>507.13570366855549</v>
      </c>
      <c r="FJ48" s="59">
        <f ca="1">AVERAGE(OFFSET($FI$3,0,0,'Données projet'!$E$16+1,1))-AVERAGE(OFFSET($H$3,0,0,'Données projet'!$E$16+1,1))</f>
        <v>257.66104339896992</v>
      </c>
      <c r="FK48" s="59">
        <f t="shared" si="48"/>
        <v>254.79488636184996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18.423237845213759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18.423237845213759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9.2985714285714263</v>
      </c>
      <c r="FZ48" s="12">
        <f>IF('Données projet'!$A$244&gt;35,FZ47+FY48-GH47,IF(A48&lt;'Données projet'!$A$244,$FW$205^A48,IF(A48='Données projet'!$A$244,'Données projet'!$B$244,FZ47+FY48-GH47)))</f>
        <v>137.05857142857155</v>
      </c>
      <c r="GA48" s="17">
        <f>FZ48*VLOOKUP('Données projet'!$B$17,Paramètres!$A$1:$I$89,3,0)*VLOOKUP('Données projet'!$B$17,Paramètres!$A$1:$I$89,5,0)</f>
        <v>130.42493657142867</v>
      </c>
      <c r="GB48" s="13">
        <f t="shared" si="49"/>
        <v>34.094531040428201</v>
      </c>
      <c r="GC48" s="20">
        <f t="shared" si="25"/>
        <v>286.53807275731737</v>
      </c>
      <c r="GD48" s="59">
        <f t="shared" si="26"/>
        <v>538.16483030815152</v>
      </c>
      <c r="GE48" s="59">
        <f ca="1">AVERAGE(OFFSET($GD$3,0,0,'Données projet'!$E$17+1,1))-AVERAGE(OFFSET($H$3,0,0,'Données projet'!$E$17+1,1))</f>
        <v>536.1664221413339</v>
      </c>
      <c r="GF48" s="59">
        <f t="shared" si="50"/>
        <v>241.15939898336669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32.821584744359463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32.821584744359463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164</v>
      </c>
      <c r="GS48" s="12">
        <f>VLOOKUP(A48,'Données projet'!$A$269:$I$289,9,0)</f>
        <v>6.4</v>
      </c>
      <c r="GT48" s="12">
        <f t="array" ref="GT48">INDEX(GS:GS,MIN(IF(ISNUMBER(GS48:GS244),ROW(GS48:GS244),"")))</f>
        <v>6.4</v>
      </c>
      <c r="GU48" s="12">
        <f>IF('Données projet'!$A$270&gt;35,GU47+GT48-HC47,IF(A48&lt;'Données projet'!$A$270,$GR$205^A48,IF(A48='Données projet'!$A$270,'Données projet'!$B$270,GU47+GT48-HC47)))</f>
        <v>163.99999999999997</v>
      </c>
      <c r="GV48" s="17">
        <f>GU48*VLOOKUP('Données projet'!$B$18,Paramètres!$A$1:$I$89,3,0)*VLOOKUP('Données projet'!$B$18,Paramètres!$A$1:$I$89,5,0)</f>
        <v>143.2704</v>
      </c>
      <c r="GW48" s="13">
        <f t="shared" si="51"/>
        <v>37.045198377171303</v>
      </c>
      <c r="GX48" s="20">
        <f t="shared" si="28"/>
        <v>314.04966717357325</v>
      </c>
      <c r="GY48" s="59">
        <f t="shared" si="29"/>
        <v>565.67642472440741</v>
      </c>
      <c r="GZ48" s="59">
        <f ca="1">AVERAGE(OFFSET($GY$3,0,0,'Données projet'!$E$18+1,1))-AVERAGE(OFFSET($H$3,0,0,'Données projet'!$E$18+1,1))</f>
        <v>285.8437404763045</v>
      </c>
      <c r="HA48" s="59">
        <f t="shared" si="52"/>
        <v>276.01618888357268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18</v>
      </c>
      <c r="HD48" s="16">
        <f>IF(ISNA(VLOOKUP(A48,'Données projet'!$A$269:$I$289,5,0)),0%,VLOOKUP(A48,'Données projet'!$A$269:$I$289,5,0)*VLOOKUP('Données projet'!$B$18,Paramètres!$A$1:$I$89,7,0))</f>
        <v>0.53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27.765995422811692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27.765995422811692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9.2985714285714263</v>
      </c>
      <c r="N49" s="13">
        <f>IF('Données projet'!$A$36&gt;35,N48+M49-V48,IF(A49&lt;'Données projet'!$A$36,$K$205^A49,IF(A49='Données projet'!$A$36,'Données projet'!$B$36,N48+M49-V48)))</f>
        <v>146.35714285714297</v>
      </c>
      <c r="O49" s="13">
        <f>N49*VLOOKUP('Données projet'!$B$9,Paramètres!$A$1:$I$89,3,0)*VLOOKUP('Données projet'!$B$9,Paramètres!$A$1:$I$89,5,0)</f>
        <v>132.42394285714295</v>
      </c>
      <c r="P49" s="13">
        <f t="shared" si="33"/>
        <v>34.555857722375251</v>
      </c>
      <c r="Q49" s="20">
        <f t="shared" si="53"/>
        <v>290.82315267599421</v>
      </c>
      <c r="R49" s="59">
        <f t="shared" si="0"/>
        <v>543.17342607471983</v>
      </c>
      <c r="S49" s="59">
        <f ca="1">AVERAGE(OFFSET($R$3,0,0,'Données projet'!$E$9+1,1))-AVERAGE(OFFSET($H$3,0,0,'Données projet'!$E$9+1,1))</f>
        <v>514.0255035951318</v>
      </c>
      <c r="T49" s="59">
        <f t="shared" si="34"/>
        <v>232.26614608014839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30.595450200480776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30.595450200480776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</v>
      </c>
      <c r="AI49" s="13">
        <f>IF('Données projet'!$A$62&gt;35,AI48+AH49-AQ48,IF(A49&lt;'Données projet'!$A$62,$AF$205^A49,IF(A49='Données projet'!$A$62,'Données projet'!$B$62,AI48+AH49-AQ48)))</f>
        <v>149.00000000000003</v>
      </c>
      <c r="AJ49" s="13">
        <f>AI49*VLOOKUP('Données projet'!$B$10,Paramètres!$A$1:$I$89,3,0)*VLOOKUP('Données projet'!$B$10,Paramètres!$A$1:$I$89,5,0)</f>
        <v>130.16640000000004</v>
      </c>
      <c r="AK49" s="13">
        <f t="shared" si="35"/>
        <v>34.034806623706302</v>
      </c>
      <c r="AL49" s="20">
        <f t="shared" si="4"/>
        <v>285.98376820295522</v>
      </c>
      <c r="AM49" s="59">
        <f t="shared" si="5"/>
        <v>538.33404160168084</v>
      </c>
      <c r="AN49" s="59">
        <f ca="1">AVERAGE(OFFSET($AM$3,0,0,'Données projet'!$E$10+1,1))-AVERAGE(OFFSET($H$3,0,0,'Données projet'!$E$10+1,1))</f>
        <v>330.58463337575432</v>
      </c>
      <c r="AO49" s="59">
        <f t="shared" si="36"/>
        <v>285.43250599232192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21.789788633906372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21.789788633906372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9.2985714285714263</v>
      </c>
      <c r="BD49" s="12">
        <f>IF('Données projet'!$A$88&gt;35,BD48+BC49-BL48,IF(A49&lt;'Données projet'!$A$88,$BA$205^A49,IF(A49='Données projet'!$A$88,'Données projet'!$B$88,BD48+BC49-BL48)))</f>
        <v>146.35714285714297</v>
      </c>
      <c r="BE49" s="13">
        <f>BD49*VLOOKUP('Données projet'!$B$11,Paramètres!$A$1:$I$89,3,0)*VLOOKUP('Données projet'!$B$11,Paramètres!$A$1:$I$89,5,0)</f>
        <v>148.40614285714298</v>
      </c>
      <c r="BF49" s="13">
        <f t="shared" si="37"/>
        <v>38.216150978549223</v>
      </c>
      <c r="BG49" s="20">
        <f t="shared" si="7"/>
        <v>325.03382843049724</v>
      </c>
      <c r="BH49" s="59">
        <f t="shared" si="8"/>
        <v>577.38410182922291</v>
      </c>
      <c r="BI49" s="59">
        <f ca="1">AVERAGE(OFFSET($BH$3,0,0,'Données projet'!$E$11+1,1))-AVERAGE(OFFSET($H$3,0,0,'Données projet'!$E$11+1,1))</f>
        <v>565.65323074569903</v>
      </c>
      <c r="BJ49" s="59">
        <f t="shared" si="38"/>
        <v>253.00166490531203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34.288004535021564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34.288004535021564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583.61916694827119</v>
      </c>
      <c r="CD49" s="59">
        <f ca="1">AVERAGE(OFFSET($CC$3,0,0,'Données projet'!$E$12+1,1))-AVERAGE(OFFSET($H$3,0,0,'Données projet'!$E$12+1,1))</f>
        <v>323.01113210765487</v>
      </c>
      <c r="CE49" s="59">
        <f t="shared" si="40"/>
        <v>311.68541696405975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32.140702832274975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32.140702832274975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9.2985714285714263</v>
      </c>
      <c r="CT49" s="12">
        <f>IF('Données projet'!$A$140&gt;35,CT48+CS49-DB48,IF(A49&lt;'Données projet'!$A$140,$CQ$205^A49,IF(A49='Données projet'!$A$140,'Données projet'!$B$140,CT48+CS49-DB48)))</f>
        <v>146.35714285714297</v>
      </c>
      <c r="CU49" s="17">
        <f>CT49*VLOOKUP('Données projet'!$B$13,Paramètres!$A$1:$I$89,3,0)*VLOOKUP('Données projet'!$B$13,Paramètres!$A$1:$I$89,5,0)</f>
        <v>98.1763714285715</v>
      </c>
      <c r="CV49" s="13">
        <f t="shared" si="41"/>
        <v>26.527078919723586</v>
      </c>
      <c r="CW49" s="20">
        <f t="shared" si="13"/>
        <v>217.19184268994729</v>
      </c>
      <c r="CX49" s="59">
        <f t="shared" si="14"/>
        <v>469.54211608867297</v>
      </c>
      <c r="CY49" s="59">
        <f ca="1">AVERAGE(OFFSET($CX$3,0,0,'Données projet'!$E$13+1,1))-AVERAGE(OFFSET($H$3,0,0,'Données projet'!$E$13+1,1))</f>
        <v>402.93606094395136</v>
      </c>
      <c r="CZ49" s="59">
        <f t="shared" si="42"/>
        <v>187.62762320251036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27.957911390094509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27.957911390094509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6.6506410256410255</v>
      </c>
      <c r="DO49" s="12">
        <f>IF('Données projet'!$A$166&gt;35,DO48+DN49-DW48,IF(A49&lt;'Données projet'!$A$166,$DL$205^A49,IF(A49='Données projet'!$A$166,'Données projet'!$B$166,DO48+DN49-DW48)))</f>
        <v>133.17307692307693</v>
      </c>
      <c r="DP49" s="17">
        <f>DO49*VLOOKUP('Données projet'!$B$14,Paramètres!$A$1:$I$89,3,0)*VLOOKUP('Données projet'!$B$14,Paramètres!$A$1:$I$89,5,0)</f>
        <v>103.87500000000001</v>
      </c>
      <c r="DQ49" s="13">
        <f t="shared" si="43"/>
        <v>27.883110316110333</v>
      </c>
      <c r="DR49" s="20">
        <f t="shared" si="16"/>
        <v>229.47870880055882</v>
      </c>
      <c r="DS49" s="59">
        <f t="shared" si="17"/>
        <v>481.8289821992845</v>
      </c>
      <c r="DT49" s="59">
        <f ca="1">AVERAGE(OFFSET($DS$3,0,0,'Données projet'!$E$14+1,1))-AVERAGE(OFFSET($H$3,0,0,'Données projet'!$E$14+1,1))</f>
        <v>217.53602321474159</v>
      </c>
      <c r="DU49" s="59">
        <f t="shared" si="44"/>
        <v>215.75909414893025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23.339982977662022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23.339982977662022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173.00000000000003</v>
      </c>
      <c r="EK49" s="17">
        <f>EJ49*VLOOKUP('Données projet'!$B$15,Paramètres!$A$1:$I$89,3,0)*VLOOKUP('Données projet'!$B$15,Paramètres!$A$1:$I$89,5,0)</f>
        <v>148.43400000000003</v>
      </c>
      <c r="EL49" s="13">
        <f t="shared" si="45"/>
        <v>38.222489421716382</v>
      </c>
      <c r="EM49" s="20">
        <f t="shared" si="19"/>
        <v>325.0933857428227</v>
      </c>
      <c r="EN49" s="59">
        <f t="shared" si="20"/>
        <v>577.44365914154832</v>
      </c>
      <c r="EO49" s="59">
        <f ca="1">AVERAGE(OFFSET($EN$3,0,0,'Données projet'!$E$15+1,1))-AVERAGE(OFFSET($H$3,0,0,'Données projet'!$E$15+1,1))</f>
        <v>481.23392184981651</v>
      </c>
      <c r="EP49" s="59">
        <f t="shared" si="46"/>
        <v>275.88160405468193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37.618605841837798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37.618605841837798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5.8</v>
      </c>
      <c r="FE49" s="12">
        <f>IF('Données projet'!$A$218&gt;35,FE48+FD49-FM48,IF(A49&lt;'Données projet'!$A$218,$FB$205^A49,IF(A49='Données projet'!$A$218,'Données projet'!$B$218,FE48+FD49-FM48)))</f>
        <v>160.80000000000001</v>
      </c>
      <c r="FF49" s="17">
        <f>FE49*VLOOKUP('Données projet'!$B$16,Paramètres!$A$1:$I$89,3,0)*VLOOKUP('Données projet'!$B$16,Paramètres!$A$1:$I$89,5,0)</f>
        <v>105.35616</v>
      </c>
      <c r="FG49" s="13">
        <f t="shared" si="47"/>
        <v>28.234128165723941</v>
      </c>
      <c r="FH49" s="20">
        <f t="shared" si="22"/>
        <v>232.66975188863583</v>
      </c>
      <c r="FI49" s="59">
        <f t="shared" si="23"/>
        <v>485.02002528736148</v>
      </c>
      <c r="FJ49" s="59">
        <f ca="1">AVERAGE(OFFSET($FI$3,0,0,'Données projet'!$E$16+1,1))-AVERAGE(OFFSET($H$3,0,0,'Données projet'!$E$16+1,1))</f>
        <v>257.66104339896992</v>
      </c>
      <c r="FK49" s="59">
        <f t="shared" si="48"/>
        <v>254.79488636184996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18.061969388134635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18.061969388134635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9.2985714285714263</v>
      </c>
      <c r="FZ49" s="12">
        <f>IF('Données projet'!$A$244&gt;35,FZ48+FY49-GH48,IF(A49&lt;'Données projet'!$A$244,$FW$205^A49,IF(A49='Données projet'!$A$244,'Données projet'!$B$244,FZ48+FY49-GH48)))</f>
        <v>146.35714285714297</v>
      </c>
      <c r="GA49" s="17">
        <f>FZ49*VLOOKUP('Données projet'!$B$17,Paramètres!$A$1:$I$89,3,0)*VLOOKUP('Données projet'!$B$17,Paramètres!$A$1:$I$89,5,0)</f>
        <v>139.27345714285727</v>
      </c>
      <c r="GB49" s="13">
        <f t="shared" si="49"/>
        <v>36.130514360724156</v>
      </c>
      <c r="GC49" s="20">
        <f t="shared" si="25"/>
        <v>305.49525036873763</v>
      </c>
      <c r="GD49" s="59">
        <f t="shared" si="26"/>
        <v>557.84552376746331</v>
      </c>
      <c r="GE49" s="59">
        <f ca="1">AVERAGE(OFFSET($GD$3,0,0,'Données projet'!$E$17+1,1))-AVERAGE(OFFSET($H$3,0,0,'Données projet'!$E$17+1,1))</f>
        <v>536.1664221413339</v>
      </c>
      <c r="GF49" s="59">
        <f t="shared" si="50"/>
        <v>241.15939898336669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32.177973486712538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32.177973486712538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5.6</v>
      </c>
      <c r="GU49" s="12">
        <f>IF('Données projet'!$A$270&gt;35,GU48+GT49-HC48,IF(A49&lt;'Données projet'!$A$270,$GR$205^A49,IF(A49='Données projet'!$A$270,'Données projet'!$B$270,GU48+GT49-HC48)))</f>
        <v>151.59999999999997</v>
      </c>
      <c r="GV49" s="17">
        <f>GU49*VLOOKUP('Données projet'!$B$18,Paramètres!$A$1:$I$89,3,0)*VLOOKUP('Données projet'!$B$18,Paramètres!$A$1:$I$89,5,0)</f>
        <v>132.43776</v>
      </c>
      <c r="GW49" s="13">
        <f t="shared" si="51"/>
        <v>34.559043580858436</v>
      </c>
      <c r="GX49" s="20">
        <f t="shared" si="28"/>
        <v>290.85276623666175</v>
      </c>
      <c r="GY49" s="59">
        <f t="shared" si="29"/>
        <v>543.20303963538743</v>
      </c>
      <c r="GZ49" s="59">
        <f ca="1">AVERAGE(OFFSET($GY$3,0,0,'Données projet'!$E$18+1,1))-AVERAGE(OFFSET($H$3,0,0,'Données projet'!$E$18+1,1))</f>
        <v>285.8437404763045</v>
      </c>
      <c r="HA49" s="59">
        <f t="shared" si="52"/>
        <v>276.01618888357268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27.221521188155311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27.221521188155311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9.2985714285714263</v>
      </c>
      <c r="N50" s="13">
        <f>IF('Données projet'!$A$36&gt;35,N49+M50-V49,IF(A50&lt;'Données projet'!$A$36,$K$205^A50,IF(A50='Données projet'!$A$36,'Données projet'!$B$36,N49+M50-V49)))</f>
        <v>155.6557142857144</v>
      </c>
      <c r="O50" s="13">
        <f>N50*VLOOKUP('Données projet'!$B$9,Paramètres!$A$1:$I$89,3,0)*VLOOKUP('Données projet'!$B$9,Paramètres!$A$1:$I$89,5,0)</f>
        <v>140.83729028571437</v>
      </c>
      <c r="P50" s="13">
        <f t="shared" si="33"/>
        <v>36.488750325482997</v>
      </c>
      <c r="Q50" s="20">
        <f t="shared" si="53"/>
        <v>308.84285406450209</v>
      </c>
      <c r="R50" s="59">
        <f t="shared" si="0"/>
        <v>561.90409192869743</v>
      </c>
      <c r="S50" s="59">
        <f ca="1">AVERAGE(OFFSET($R$3,0,0,'Données projet'!$E$9+1,1))-AVERAGE(OFFSET($H$3,0,0,'Données projet'!$E$9+1,1))</f>
        <v>514.0255035951318</v>
      </c>
      <c r="T50" s="59">
        <f t="shared" si="34"/>
        <v>232.26614608014839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29.995492083431312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29.995492083431312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</v>
      </c>
      <c r="AI50" s="13">
        <f>IF('Données projet'!$A$62&gt;35,AI49+AH50-AQ49,IF(A50&lt;'Données projet'!$A$62,$AF$205^A50,IF(A50='Données projet'!$A$62,'Données projet'!$B$62,AI49+AH50-AQ49)))</f>
        <v>155.00000000000003</v>
      </c>
      <c r="AJ50" s="13">
        <f>AI50*VLOOKUP('Données projet'!$B$10,Paramètres!$A$1:$I$89,3,0)*VLOOKUP('Données projet'!$B$10,Paramètres!$A$1:$I$89,5,0)</f>
        <v>135.40800000000004</v>
      </c>
      <c r="AK50" s="13">
        <f t="shared" si="35"/>
        <v>35.243009677478732</v>
      </c>
      <c r="AL50" s="20">
        <f t="shared" si="4"/>
        <v>297.21717518827558</v>
      </c>
      <c r="AM50" s="59">
        <f t="shared" si="5"/>
        <v>550.27841305247102</v>
      </c>
      <c r="AN50" s="59">
        <f ca="1">AVERAGE(OFFSET($AM$3,0,0,'Données projet'!$E$10+1,1))-AVERAGE(OFFSET($H$3,0,0,'Données projet'!$E$10+1,1))</f>
        <v>330.58463337575432</v>
      </c>
      <c r="AO50" s="59">
        <f t="shared" si="36"/>
        <v>285.43250599232192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21.362504169254212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21.362504169254212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9.2985714285714263</v>
      </c>
      <c r="BD50" s="12">
        <f>IF('Données projet'!$A$88&gt;35,BD49+BC50-BL49,IF(A50&lt;'Données projet'!$A$88,$BA$205^A50,IF(A50='Données projet'!$A$88,'Données projet'!$B$88,BD49+BC50-BL49)))</f>
        <v>155.6557142857144</v>
      </c>
      <c r="BE50" s="13">
        <f>BD50*VLOOKUP('Données projet'!$B$11,Paramètres!$A$1:$I$89,3,0)*VLOOKUP('Données projet'!$B$11,Paramètres!$A$1:$I$89,5,0)</f>
        <v>157.83489428571443</v>
      </c>
      <c r="BF50" s="13">
        <f t="shared" si="37"/>
        <v>40.353783218476387</v>
      </c>
      <c r="BG50" s="20">
        <f t="shared" si="7"/>
        <v>345.17861331979901</v>
      </c>
      <c r="BH50" s="59">
        <f t="shared" si="8"/>
        <v>598.23985118399446</v>
      </c>
      <c r="BI50" s="59">
        <f ca="1">AVERAGE(OFFSET($BH$3,0,0,'Données projet'!$E$11+1,1))-AVERAGE(OFFSET($H$3,0,0,'Données projet'!$E$11+1,1))</f>
        <v>565.65323074569903</v>
      </c>
      <c r="BJ50" s="59">
        <f t="shared" si="38"/>
        <v>253.00166490531203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33.615637679707511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33.615637679707511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596.56698683995228</v>
      </c>
      <c r="CD50" s="59">
        <f ca="1">AVERAGE(OFFSET($CC$3,0,0,'Données projet'!$E$12+1,1))-AVERAGE(OFFSET($H$3,0,0,'Données projet'!$E$12+1,1))</f>
        <v>323.01113210765487</v>
      </c>
      <c r="CE50" s="59">
        <f t="shared" si="40"/>
        <v>311.68541696405975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31.510443253627066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31.510443253627066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9.2985714285714263</v>
      </c>
      <c r="CT50" s="12">
        <f>IF('Données projet'!$A$140&gt;35,CT49+CS50-DB49,IF(A50&lt;'Données projet'!$A$140,$CQ$205^A50,IF(A50='Données projet'!$A$140,'Données projet'!$B$140,CT49+CS50-DB49)))</f>
        <v>155.6557142857144</v>
      </c>
      <c r="CU50" s="17">
        <f>CT50*VLOOKUP('Données projet'!$B$13,Paramètres!$A$1:$I$89,3,0)*VLOOKUP('Données projet'!$B$13,Paramètres!$A$1:$I$89,5,0)</f>
        <v>104.41385314285722</v>
      </c>
      <c r="CV50" s="13">
        <f t="shared" si="41"/>
        <v>28.010879294118226</v>
      </c>
      <c r="CW50" s="20">
        <f t="shared" si="13"/>
        <v>230.63974232773219</v>
      </c>
      <c r="CX50" s="59">
        <f t="shared" si="14"/>
        <v>483.70098019192756</v>
      </c>
      <c r="CY50" s="59">
        <f ca="1">AVERAGE(OFFSET($CX$3,0,0,'Données projet'!$E$13+1,1))-AVERAGE(OFFSET($H$3,0,0,'Données projet'!$E$13+1,1))</f>
        <v>402.93606094395136</v>
      </c>
      <c r="CZ50" s="59">
        <f t="shared" si="42"/>
        <v>187.62762320251036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27.409673800376893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27.409673800376893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6.6506410256410255</v>
      </c>
      <c r="DO50" s="12">
        <f>IF('Données projet'!$A$166&gt;35,DO49+DN50-DW49,IF(A50&lt;'Données projet'!$A$166,$DL$205^A50,IF(A50='Données projet'!$A$166,'Données projet'!$B$166,DO49+DN50-DW49)))</f>
        <v>139.82371794871796</v>
      </c>
      <c r="DP50" s="17">
        <f>DO50*VLOOKUP('Données projet'!$B$14,Paramètres!$A$1:$I$89,3,0)*VLOOKUP('Données projet'!$B$14,Paramètres!$A$1:$I$89,5,0)</f>
        <v>109.06250000000001</v>
      </c>
      <c r="DQ50" s="13">
        <f t="shared" si="43"/>
        <v>29.10999234861896</v>
      </c>
      <c r="DR50" s="20">
        <f t="shared" si="16"/>
        <v>240.6504241738447</v>
      </c>
      <c r="DS50" s="59">
        <f t="shared" si="17"/>
        <v>493.71166203804012</v>
      </c>
      <c r="DT50" s="59">
        <f ca="1">AVERAGE(OFFSET($DS$3,0,0,'Données projet'!$E$14+1,1))-AVERAGE(OFFSET($H$3,0,0,'Données projet'!$E$14+1,1))</f>
        <v>217.53602321474159</v>
      </c>
      <c r="DU50" s="59">
        <f t="shared" si="44"/>
        <v>215.75909414893025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22.882300147454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22.882300147454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184.00000000000003</v>
      </c>
      <c r="EK50" s="17">
        <f>EJ50*VLOOKUP('Données projet'!$B$15,Paramètres!$A$1:$I$89,3,0)*VLOOKUP('Données projet'!$B$15,Paramètres!$A$1:$I$89,5,0)</f>
        <v>157.87200000000004</v>
      </c>
      <c r="EL50" s="13">
        <f t="shared" si="45"/>
        <v>40.362165684361159</v>
      </c>
      <c r="EM50" s="20">
        <f t="shared" si="19"/>
        <v>345.25783856692902</v>
      </c>
      <c r="EN50" s="59">
        <f t="shared" si="20"/>
        <v>598.31907643112436</v>
      </c>
      <c r="EO50" s="59">
        <f ca="1">AVERAGE(OFFSET($EN$3,0,0,'Données projet'!$E$15+1,1))-AVERAGE(OFFSET($H$3,0,0,'Données projet'!$E$15+1,1))</f>
        <v>481.23392184981651</v>
      </c>
      <c r="EP50" s="59">
        <f t="shared" si="46"/>
        <v>275.88160405468193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36.880927926363285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36.880927926363285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5.8</v>
      </c>
      <c r="FE50" s="12">
        <f>IF('Données projet'!$A$218&gt;35,FE49+FD50-FM49,IF(A50&lt;'Données projet'!$A$218,$FB$205^A50,IF(A50='Données projet'!$A$218,'Données projet'!$B$218,FE49+FD50-FM49)))</f>
        <v>166.60000000000002</v>
      </c>
      <c r="FF50" s="17">
        <f>FE50*VLOOKUP('Données projet'!$B$16,Paramètres!$A$1:$I$89,3,0)*VLOOKUP('Données projet'!$B$16,Paramètres!$A$1:$I$89,5,0)</f>
        <v>109.15632000000002</v>
      </c>
      <c r="FG50" s="13">
        <f t="shared" si="47"/>
        <v>29.13211799879036</v>
      </c>
      <c r="FH50" s="20">
        <f t="shared" si="22"/>
        <v>240.85236284789323</v>
      </c>
      <c r="FI50" s="59">
        <f t="shared" si="23"/>
        <v>493.91360071208862</v>
      </c>
      <c r="FJ50" s="59">
        <f ca="1">AVERAGE(OFFSET($FI$3,0,0,'Données projet'!$E$16+1,1))-AVERAGE(OFFSET($H$3,0,0,'Données projet'!$E$16+1,1))</f>
        <v>257.66104339896992</v>
      </c>
      <c r="FK50" s="59">
        <f t="shared" si="48"/>
        <v>254.79488636184996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17.707785185146832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17.707785185146832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9.2985714285714263</v>
      </c>
      <c r="FZ50" s="12">
        <f>IF('Données projet'!$A$244&gt;35,FZ49+FY50-GH49,IF(A50&lt;'Données projet'!$A$244,$FW$205^A50,IF(A50='Données projet'!$A$244,'Données projet'!$B$244,FZ49+FY50-GH49)))</f>
        <v>155.6557142857144</v>
      </c>
      <c r="GA50" s="17">
        <f>FZ50*VLOOKUP('Données projet'!$B$17,Paramètres!$A$1:$I$89,3,0)*VLOOKUP('Données projet'!$B$17,Paramètres!$A$1:$I$89,5,0)</f>
        <v>148.1219777142858</v>
      </c>
      <c r="GB50" s="13">
        <f t="shared" si="49"/>
        <v>38.151485870544363</v>
      </c>
      <c r="GC50" s="20">
        <f t="shared" si="25"/>
        <v>324.42628241024585</v>
      </c>
      <c r="GD50" s="59">
        <f t="shared" si="26"/>
        <v>577.48752027444129</v>
      </c>
      <c r="GE50" s="59">
        <f ca="1">AVERAGE(OFFSET($GD$3,0,0,'Données projet'!$E$17+1,1))-AVERAGE(OFFSET($H$3,0,0,'Données projet'!$E$17+1,1))</f>
        <v>536.1664221413339</v>
      </c>
      <c r="GF50" s="59">
        <f t="shared" si="50"/>
        <v>241.15939898336669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31.546983053263965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31.546983053263965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5.6</v>
      </c>
      <c r="GU50" s="12">
        <f>IF('Données projet'!$A$270&gt;35,GU49+GT50-HC49,IF(A50&lt;'Données projet'!$A$270,$GR$205^A50,IF(A50='Données projet'!$A$270,'Données projet'!$B$270,GU49+GT50-HC49)))</f>
        <v>157.19999999999996</v>
      </c>
      <c r="GV50" s="17">
        <f>GU50*VLOOKUP('Données projet'!$B$18,Paramètres!$A$1:$I$89,3,0)*VLOOKUP('Données projet'!$B$18,Paramètres!$A$1:$I$89,5,0)</f>
        <v>137.32991999999999</v>
      </c>
      <c r="GW50" s="13">
        <f t="shared" si="51"/>
        <v>35.684643836992151</v>
      </c>
      <c r="GX50" s="20">
        <f t="shared" si="28"/>
        <v>301.33369868276128</v>
      </c>
      <c r="GY50" s="59">
        <f t="shared" si="29"/>
        <v>554.39493654695661</v>
      </c>
      <c r="GZ50" s="59">
        <f ca="1">AVERAGE(OFFSET($GY$3,0,0,'Données projet'!$E$18+1,1))-AVERAGE(OFFSET($H$3,0,0,'Données projet'!$E$18+1,1))</f>
        <v>285.8437404763045</v>
      </c>
      <c r="HA50" s="59">
        <f t="shared" si="52"/>
        <v>276.01618888357268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26.687723761144053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26.687723761144053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9.2985714285714263</v>
      </c>
      <c r="N51" s="13">
        <f>IF('Données projet'!$A$36&gt;35,N50+M51-V50,IF(A51&lt;'Données projet'!$A$36,$K$205^A51,IF(A51='Données projet'!$A$36,'Données projet'!$B$36,N50+M51-V50)))</f>
        <v>164.95428571428582</v>
      </c>
      <c r="O51" s="13">
        <f>N51*VLOOKUP('Données projet'!$B$9,Paramètres!$A$1:$I$89,3,0)*VLOOKUP('Données projet'!$B$9,Paramètres!$A$1:$I$89,5,0)</f>
        <v>149.2506377142858</v>
      </c>
      <c r="P51" s="13">
        <f t="shared" si="33"/>
        <v>38.408240746359731</v>
      </c>
      <c r="Q51" s="20">
        <f t="shared" si="53"/>
        <v>326.8392133189576</v>
      </c>
      <c r="R51" s="59">
        <f t="shared" si="0"/>
        <v>580.5990820046253</v>
      </c>
      <c r="S51" s="59">
        <f ca="1">AVERAGE(OFFSET($R$3,0,0,'Données projet'!$E$9+1,1))-AVERAGE(OFFSET($H$3,0,0,'Données projet'!$E$9+1,1))</f>
        <v>514.0255035951318</v>
      </c>
      <c r="T51" s="59">
        <f t="shared" si="34"/>
        <v>232.26614608014839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29.407298779118872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29.407298779118872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</v>
      </c>
      <c r="AI51" s="13">
        <f>IF('Données projet'!$A$62&gt;35,AI50+AH51-AQ50,IF(A51&lt;'Données projet'!$A$62,$AF$205^A51,IF(A51='Données projet'!$A$62,'Données projet'!$B$62,AI50+AH51-AQ50)))</f>
        <v>161.00000000000003</v>
      </c>
      <c r="AJ51" s="13">
        <f>AI51*VLOOKUP('Données projet'!$B$10,Paramètres!$A$1:$I$89,3,0)*VLOOKUP('Données projet'!$B$10,Paramètres!$A$1:$I$89,5,0)</f>
        <v>140.64960000000005</v>
      </c>
      <c r="AK51" s="13">
        <f t="shared" si="35"/>
        <v>36.445779615258637</v>
      </c>
      <c r="AL51" s="20">
        <f t="shared" si="4"/>
        <v>308.44111949657554</v>
      </c>
      <c r="AM51" s="59">
        <f t="shared" si="5"/>
        <v>562.20098818224324</v>
      </c>
      <c r="AN51" s="59">
        <f ca="1">AVERAGE(OFFSET($AM$3,0,0,'Données projet'!$E$10+1,1))-AVERAGE(OFFSET($H$3,0,0,'Données projet'!$E$10+1,1))</f>
        <v>330.58463337575432</v>
      </c>
      <c r="AO51" s="59">
        <f t="shared" si="36"/>
        <v>285.43250599232192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20.94359849233609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20.94359849233609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9.2985714285714263</v>
      </c>
      <c r="BD51" s="12">
        <f>IF('Données projet'!$A$88&gt;35,BD50+BC51-BL50,IF(A51&lt;'Données projet'!$A$88,$BA$205^A51,IF(A51='Données projet'!$A$88,'Données projet'!$B$88,BD50+BC51-BL50)))</f>
        <v>164.95428571428582</v>
      </c>
      <c r="BE51" s="13">
        <f>BD51*VLOOKUP('Données projet'!$B$11,Paramètres!$A$1:$I$89,3,0)*VLOOKUP('Données projet'!$B$11,Paramètres!$A$1:$I$89,5,0)</f>
        <v>167.26364571428581</v>
      </c>
      <c r="BF51" s="13">
        <f t="shared" si="37"/>
        <v>42.47659366397162</v>
      </c>
      <c r="BG51" s="20">
        <f t="shared" si="7"/>
        <v>365.29758358379837</v>
      </c>
      <c r="BH51" s="59">
        <f t="shared" si="8"/>
        <v>619.05745226946601</v>
      </c>
      <c r="BI51" s="59">
        <f ca="1">AVERAGE(OFFSET($BH$3,0,0,'Données projet'!$E$11+1,1))-AVERAGE(OFFSET($H$3,0,0,'Données projet'!$E$11+1,1))</f>
        <v>565.65323074569903</v>
      </c>
      <c r="BJ51" s="59">
        <f t="shared" si="38"/>
        <v>253.00166490531203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32.956455528322877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32.956455528322877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609.49289601145733</v>
      </c>
      <c r="CD51" s="59">
        <f ca="1">AVERAGE(OFFSET($CC$3,0,0,'Données projet'!$E$12+1,1))-AVERAGE(OFFSET($H$3,0,0,'Données projet'!$E$12+1,1))</f>
        <v>323.01113210765487</v>
      </c>
      <c r="CE51" s="59">
        <f t="shared" si="40"/>
        <v>311.68541696405975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30.89254268089606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30.89254268089606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9.2985714285714263</v>
      </c>
      <c r="CT51" s="12">
        <f>IF('Données projet'!$A$140&gt;35,CT50+CS51-DB50,IF(A51&lt;'Données projet'!$A$140,$CQ$205^A51,IF(A51='Données projet'!$A$140,'Données projet'!$B$140,CT50+CS51-DB50)))</f>
        <v>164.95428571428582</v>
      </c>
      <c r="CU51" s="17">
        <f>CT51*VLOOKUP('Données projet'!$B$13,Paramètres!$A$1:$I$89,3,0)*VLOOKUP('Données projet'!$B$13,Paramètres!$A$1:$I$89,5,0)</f>
        <v>110.65133485714293</v>
      </c>
      <c r="CV51" s="13">
        <f t="shared" si="41"/>
        <v>29.484391376768141</v>
      </c>
      <c r="CW51" s="20">
        <f t="shared" si="13"/>
        <v>244.06972319072847</v>
      </c>
      <c r="CX51" s="59">
        <f t="shared" si="14"/>
        <v>497.82959187639619</v>
      </c>
      <c r="CY51" s="59">
        <f ca="1">AVERAGE(OFFSET($CX$3,0,0,'Données projet'!$E$13+1,1))-AVERAGE(OFFSET($H$3,0,0,'Données projet'!$E$13+1,1))</f>
        <v>402.93606094395136</v>
      </c>
      <c r="CZ51" s="59">
        <f t="shared" si="42"/>
        <v>187.62762320251036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26.872186815401729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26.872186815401729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6.6506410256410255</v>
      </c>
      <c r="DO51" s="12">
        <f>IF('Données projet'!$A$166&gt;35,DO50+DN51-DW50,IF(A51&lt;'Données projet'!$A$166,$DL$205^A51,IF(A51='Données projet'!$A$166,'Données projet'!$B$166,DO50+DN51-DW50)))</f>
        <v>146.47435897435898</v>
      </c>
      <c r="DP51" s="17">
        <f>DO51*VLOOKUP('Données projet'!$B$14,Paramètres!$A$1:$I$89,3,0)*VLOOKUP('Données projet'!$B$14,Paramètres!$A$1:$I$89,5,0)</f>
        <v>114.25</v>
      </c>
      <c r="DQ51" s="13">
        <f t="shared" si="43"/>
        <v>30.330097814653229</v>
      </c>
      <c r="DR51" s="20">
        <f t="shared" si="16"/>
        <v>251.81033702718767</v>
      </c>
      <c r="DS51" s="59">
        <f t="shared" si="17"/>
        <v>505.57020571285534</v>
      </c>
      <c r="DT51" s="59">
        <f ca="1">AVERAGE(OFFSET($DS$3,0,0,'Données projet'!$E$14+1,1))-AVERAGE(OFFSET($H$3,0,0,'Données projet'!$E$14+1,1))</f>
        <v>217.53602321474159</v>
      </c>
      <c r="DU51" s="59">
        <f t="shared" si="44"/>
        <v>215.75909414893025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22.433592198387394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22.433592198387394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195.00000000000003</v>
      </c>
      <c r="EK51" s="17">
        <f>EJ51*VLOOKUP('Données projet'!$B$15,Paramètres!$A$1:$I$89,3,0)*VLOOKUP('Données projet'!$B$15,Paramètres!$A$1:$I$89,5,0)</f>
        <v>167.31000000000006</v>
      </c>
      <c r="EL51" s="13">
        <f t="shared" si="45"/>
        <v>42.486994942347515</v>
      </c>
      <c r="EM51" s="20">
        <f t="shared" si="19"/>
        <v>365.39643285792204</v>
      </c>
      <c r="EN51" s="59">
        <f t="shared" si="20"/>
        <v>619.15630154358973</v>
      </c>
      <c r="EO51" s="59">
        <f ca="1">AVERAGE(OFFSET($EN$3,0,0,'Données projet'!$E$15+1,1))-AVERAGE(OFFSET($H$3,0,0,'Données projet'!$E$15+1,1))</f>
        <v>481.23392184981651</v>
      </c>
      <c r="EP51" s="59">
        <f t="shared" si="46"/>
        <v>275.88160405468193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36.157715424872123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36.157715424872123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5.8</v>
      </c>
      <c r="FE51" s="12">
        <f>IF('Données projet'!$A$218&gt;35,FE50+FD51-FM50,IF(A51&lt;'Données projet'!$A$218,$FB$205^A51,IF(A51='Données projet'!$A$218,'Données projet'!$B$218,FE50+FD51-FM50)))</f>
        <v>172.40000000000003</v>
      </c>
      <c r="FF51" s="17">
        <f>FE51*VLOOKUP('Données projet'!$B$16,Paramètres!$A$1:$I$89,3,0)*VLOOKUP('Données projet'!$B$16,Paramètres!$A$1:$I$89,5,0)</f>
        <v>112.95648000000003</v>
      </c>
      <c r="FG51" s="13">
        <f t="shared" si="47"/>
        <v>30.026475458997034</v>
      </c>
      <c r="FH51" s="20">
        <f t="shared" si="22"/>
        <v>249.02864742441989</v>
      </c>
      <c r="FI51" s="59">
        <f t="shared" si="23"/>
        <v>502.78851611008758</v>
      </c>
      <c r="FJ51" s="59">
        <f ca="1">AVERAGE(OFFSET($FI$3,0,0,'Données projet'!$E$16+1,1))-AVERAGE(OFFSET($H$3,0,0,'Données projet'!$E$16+1,1))</f>
        <v>257.66104339896992</v>
      </c>
      <c r="FK51" s="59">
        <f t="shared" si="48"/>
        <v>254.79488636184996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17.360546318348586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17.360546318348586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9.2985714285714263</v>
      </c>
      <c r="FZ51" s="12">
        <f>IF('Données projet'!$A$244&gt;35,FZ50+FY51-GH50,IF(A51&lt;'Données projet'!$A$244,$FW$205^A51,IF(A51='Données projet'!$A$244,'Données projet'!$B$244,FZ50+FY51-GH50)))</f>
        <v>164.95428571428582</v>
      </c>
      <c r="GA51" s="17">
        <f>FZ51*VLOOKUP('Données projet'!$B$17,Paramètres!$A$1:$I$89,3,0)*VLOOKUP('Données projet'!$B$17,Paramètres!$A$1:$I$89,5,0)</f>
        <v>156.9704982857144</v>
      </c>
      <c r="GB51" s="13">
        <f t="shared" si="49"/>
        <v>40.158444481554447</v>
      </c>
      <c r="GC51" s="20">
        <f t="shared" si="25"/>
        <v>343.33290865299324</v>
      </c>
      <c r="GD51" s="59">
        <f t="shared" si="26"/>
        <v>597.09277733866088</v>
      </c>
      <c r="GE51" s="59">
        <f ca="1">AVERAGE(OFFSET($GD$3,0,0,'Données projet'!$E$17+1,1))-AVERAGE(OFFSET($H$3,0,0,'Données projet'!$E$17+1,1))</f>
        <v>536.1664221413339</v>
      </c>
      <c r="GF51" s="59">
        <f t="shared" si="50"/>
        <v>241.15939898336669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30.928365957349154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30.928365957349154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5.6</v>
      </c>
      <c r="GU51" s="12">
        <f>IF('Données projet'!$A$270&gt;35,GU50+GT51-HC50,IF(A51&lt;'Données projet'!$A$270,$GR$205^A51,IF(A51='Données projet'!$A$270,'Données projet'!$B$270,GU50+GT51-HC50)))</f>
        <v>162.79999999999995</v>
      </c>
      <c r="GV51" s="17">
        <f>GU51*VLOOKUP('Données projet'!$B$18,Paramètres!$A$1:$I$89,3,0)*VLOOKUP('Données projet'!$B$18,Paramètres!$A$1:$I$89,5,0)</f>
        <v>142.22207999999998</v>
      </c>
      <c r="GW51" s="13">
        <f t="shared" si="51"/>
        <v>36.805585341198615</v>
      </c>
      <c r="GX51" s="20">
        <f t="shared" si="28"/>
        <v>311.8065171359209</v>
      </c>
      <c r="GY51" s="59">
        <f t="shared" si="29"/>
        <v>565.5663858215886</v>
      </c>
      <c r="GZ51" s="59">
        <f ca="1">AVERAGE(OFFSET($GY$3,0,0,'Données projet'!$E$18+1,1))-AVERAGE(OFFSET($H$3,0,0,'Données projet'!$E$18+1,1))</f>
        <v>285.8437404763045</v>
      </c>
      <c r="HA51" s="59">
        <f t="shared" si="52"/>
        <v>276.01618888357268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26.164393776092204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26.164393776092204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9.2985714285714263</v>
      </c>
      <c r="N52" s="13">
        <f>IF('Données projet'!$A$36&gt;35,N51+M52-V51,IF(A52&lt;'Données projet'!$A$36,$K$205^A52,IF(A52='Données projet'!$A$36,'Données projet'!$B$36,N51+M52-V51)))</f>
        <v>174.25285714285724</v>
      </c>
      <c r="O52" s="13">
        <f>N52*VLOOKUP('Données projet'!$B$9,Paramètres!$A$1:$I$89,3,0)*VLOOKUP('Données projet'!$B$9,Paramètres!$A$1:$I$89,5,0)</f>
        <v>157.66398514285723</v>
      </c>
      <c r="P52" s="13">
        <f t="shared" si="33"/>
        <v>40.315170567798205</v>
      </c>
      <c r="Q52" s="20">
        <f t="shared" si="53"/>
        <v>344.81369619605817</v>
      </c>
      <c r="R52" s="59">
        <f t="shared" si="0"/>
        <v>599.2600760203502</v>
      </c>
      <c r="S52" s="59">
        <f ca="1">AVERAGE(OFFSET($R$3,0,0,'Données projet'!$E$9+1,1))-AVERAGE(OFFSET($H$3,0,0,'Données projet'!$E$9+1,1))</f>
        <v>514.0255035951318</v>
      </c>
      <c r="T52" s="59">
        <f t="shared" si="34"/>
        <v>232.26614608014839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28.830639586741505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28.830639586741505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</v>
      </c>
      <c r="AI52" s="13">
        <f>IF('Données projet'!$A$62&gt;35,AI51+AH52-AQ51,IF(A52&lt;'Données projet'!$A$62,$AF$205^A52,IF(A52='Données projet'!$A$62,'Données projet'!$B$62,AI51+AH52-AQ51)))</f>
        <v>167.00000000000003</v>
      </c>
      <c r="AJ52" s="13">
        <f>AI52*VLOOKUP('Données projet'!$B$10,Paramètres!$A$1:$I$89,3,0)*VLOOKUP('Données projet'!$B$10,Paramètres!$A$1:$I$89,5,0)</f>
        <v>145.89120000000005</v>
      </c>
      <c r="AK52" s="13">
        <f t="shared" si="35"/>
        <v>37.643342098399685</v>
      </c>
      <c r="AL52" s="20">
        <f t="shared" si="4"/>
        <v>319.65599415471291</v>
      </c>
      <c r="AM52" s="59">
        <f t="shared" si="5"/>
        <v>574.10237397900482</v>
      </c>
      <c r="AN52" s="59">
        <f ca="1">AVERAGE(OFFSET($AM$3,0,0,'Données projet'!$E$10+1,1))-AVERAGE(OFFSET($H$3,0,0,'Données projet'!$E$10+1,1))</f>
        <v>330.58463337575432</v>
      </c>
      <c r="AO52" s="59">
        <f t="shared" si="36"/>
        <v>285.43250599232192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20.532907300235099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20.532907300235099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9.2985714285714263</v>
      </c>
      <c r="BD52" s="12">
        <f>IF('Données projet'!$A$88&gt;35,BD51+BC52-BL51,IF(A52&lt;'Données projet'!$A$88,$BA$205^A52,IF(A52='Données projet'!$A$88,'Données projet'!$B$88,BD51+BC52-BL51)))</f>
        <v>174.25285714285724</v>
      </c>
      <c r="BE52" s="13">
        <f>BD52*VLOOKUP('Données projet'!$B$11,Paramètres!$A$1:$I$89,3,0)*VLOOKUP('Données projet'!$B$11,Paramètres!$A$1:$I$89,5,0)</f>
        <v>176.69239714285726</v>
      </c>
      <c r="BF52" s="13">
        <f t="shared" si="37"/>
        <v>44.585513041608763</v>
      </c>
      <c r="BG52" s="20">
        <f t="shared" si="7"/>
        <v>385.39236023794496</v>
      </c>
      <c r="BH52" s="59">
        <f t="shared" si="8"/>
        <v>639.83874006223687</v>
      </c>
      <c r="BI52" s="59">
        <f ca="1">AVERAGE(OFFSET($BH$3,0,0,'Données projet'!$E$11+1,1))-AVERAGE(OFFSET($H$3,0,0,'Données projet'!$E$11+1,1))</f>
        <v>565.65323074569903</v>
      </c>
      <c r="BJ52" s="59">
        <f t="shared" si="38"/>
        <v>253.00166490531203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32.310199536865483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32.310199536865483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622.39748406471699</v>
      </c>
      <c r="CD52" s="59">
        <f ca="1">AVERAGE(OFFSET($CC$3,0,0,'Données projet'!$E$12+1,1))-AVERAGE(OFFSET($H$3,0,0,'Données projet'!$E$12+1,1))</f>
        <v>323.01113210765487</v>
      </c>
      <c r="CE52" s="59">
        <f t="shared" si="40"/>
        <v>311.68541696405975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30.286758761514172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30.286758761514172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9.2985714285714263</v>
      </c>
      <c r="CT52" s="12">
        <f>IF('Données projet'!$A$140&gt;35,CT51+CS52-DB51,IF(A52&lt;'Données projet'!$A$140,$CQ$205^A52,IF(A52='Données projet'!$A$140,'Données projet'!$B$140,CT51+CS52-DB51)))</f>
        <v>174.25285714285724</v>
      </c>
      <c r="CU52" s="17">
        <f>CT52*VLOOKUP('Données projet'!$B$13,Paramètres!$A$1:$I$89,3,0)*VLOOKUP('Données projet'!$B$13,Paramètres!$A$1:$I$89,5,0)</f>
        <v>116.88881657142863</v>
      </c>
      <c r="CV52" s="13">
        <f t="shared" si="41"/>
        <v>30.948261215395192</v>
      </c>
      <c r="CW52" s="20">
        <f t="shared" si="13"/>
        <v>257.48291047871817</v>
      </c>
      <c r="CX52" s="59">
        <f t="shared" si="14"/>
        <v>511.92929030301013</v>
      </c>
      <c r="CY52" s="59">
        <f ca="1">AVERAGE(OFFSET($CX$3,0,0,'Données projet'!$E$13+1,1))-AVERAGE(OFFSET($H$3,0,0,'Données projet'!$E$13+1,1))</f>
        <v>402.93606094395136</v>
      </c>
      <c r="CZ52" s="59">
        <f t="shared" si="42"/>
        <v>187.62762320251036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26.345239622367238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26.345239622367238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6.6506410256410255</v>
      </c>
      <c r="DO52" s="12">
        <f>IF('Données projet'!$A$166&gt;35,DO51+DN52-DW51,IF(A52&lt;'Données projet'!$A$166,$DL$205^A52,IF(A52='Données projet'!$A$166,'Données projet'!$B$166,DO51+DN52-DW51)))</f>
        <v>153.125</v>
      </c>
      <c r="DP52" s="17">
        <f>DO52*VLOOKUP('Données projet'!$B$14,Paramètres!$A$1:$I$89,3,0)*VLOOKUP('Données projet'!$B$14,Paramètres!$A$1:$I$89,5,0)</f>
        <v>119.4375</v>
      </c>
      <c r="DQ52" s="13">
        <f t="shared" si="43"/>
        <v>31.5437695525004</v>
      </c>
      <c r="DR52" s="20">
        <f t="shared" si="16"/>
        <v>262.95904447060485</v>
      </c>
      <c r="DS52" s="59">
        <f t="shared" si="17"/>
        <v>517.40542429489687</v>
      </c>
      <c r="DT52" s="59">
        <f ca="1">AVERAGE(OFFSET($DS$3,0,0,'Données projet'!$E$14+1,1))-AVERAGE(OFFSET($H$3,0,0,'Données projet'!$E$14+1,1))</f>
        <v>217.53602321474159</v>
      </c>
      <c r="DU52" s="59">
        <f t="shared" si="44"/>
        <v>215.75909414893025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21.993683138517159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21.993683138517159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206.00000000000003</v>
      </c>
      <c r="EK52" s="17">
        <f>EJ52*VLOOKUP('Données projet'!$B$15,Paramètres!$A$1:$I$89,3,0)*VLOOKUP('Données projet'!$B$15,Paramètres!$A$1:$I$89,5,0)</f>
        <v>176.74800000000005</v>
      </c>
      <c r="EL52" s="13">
        <f t="shared" si="45"/>
        <v>44.597910160550732</v>
      </c>
      <c r="EM52" s="20">
        <f t="shared" si="19"/>
        <v>385.51079352962591</v>
      </c>
      <c r="EN52" s="59">
        <f t="shared" si="20"/>
        <v>639.95717335391782</v>
      </c>
      <c r="EO52" s="59">
        <f ca="1">AVERAGE(OFFSET($EN$3,0,0,'Données projet'!$E$15+1,1))-AVERAGE(OFFSET($H$3,0,0,'Données projet'!$E$15+1,1))</f>
        <v>481.23392184981651</v>
      </c>
      <c r="EP52" s="59">
        <f t="shared" si="46"/>
        <v>275.88160405468193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35.448684679419138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35.448684679419138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5.8</v>
      </c>
      <c r="FE52" s="12">
        <f>IF('Données projet'!$A$218&gt;35,FE51+FD52-FM51,IF(A52&lt;'Données projet'!$A$218,$FB$205^A52,IF(A52='Données projet'!$A$218,'Données projet'!$B$218,FE51+FD52-FM51)))</f>
        <v>178.20000000000005</v>
      </c>
      <c r="FF52" s="17">
        <f>FE52*VLOOKUP('Données projet'!$B$16,Paramètres!$A$1:$I$89,3,0)*VLOOKUP('Données projet'!$B$16,Paramètres!$A$1:$I$89,5,0)</f>
        <v>116.75664000000003</v>
      </c>
      <c r="FG52" s="13">
        <f t="shared" si="47"/>
        <v>30.91733675897062</v>
      </c>
      <c r="FH52" s="20">
        <f t="shared" si="22"/>
        <v>257.19884285520715</v>
      </c>
      <c r="FI52" s="59">
        <f t="shared" si="23"/>
        <v>511.64522267949911</v>
      </c>
      <c r="FJ52" s="59">
        <f ca="1">AVERAGE(OFFSET($FI$3,0,0,'Données projet'!$E$16+1,1))-AVERAGE(OFFSET($H$3,0,0,'Données projet'!$E$16+1,1))</f>
        <v>257.66104339896992</v>
      </c>
      <c r="FK52" s="59">
        <f t="shared" si="48"/>
        <v>254.79488636184996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17.020116593933459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17.020116593933459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9.2985714285714263</v>
      </c>
      <c r="FZ52" s="12">
        <f>IF('Données projet'!$A$244&gt;35,FZ51+FY52-GH51,IF(A52&lt;'Données projet'!$A$244,$FW$205^A52,IF(A52='Données projet'!$A$244,'Données projet'!$B$244,FZ51+FY52-GH51)))</f>
        <v>174.25285714285724</v>
      </c>
      <c r="GA52" s="17">
        <f>FZ52*VLOOKUP('Données projet'!$B$17,Paramètres!$A$1:$I$89,3,0)*VLOOKUP('Données projet'!$B$17,Paramètres!$A$1:$I$89,5,0)</f>
        <v>165.81901885714296</v>
      </c>
      <c r="GB52" s="13">
        <f t="shared" si="49"/>
        <v>42.152270126164687</v>
      </c>
      <c r="GC52" s="20">
        <f t="shared" si="25"/>
        <v>362.21666164592745</v>
      </c>
      <c r="GD52" s="59">
        <f t="shared" si="26"/>
        <v>616.66304147021947</v>
      </c>
      <c r="GE52" s="59">
        <f ca="1">AVERAGE(OFFSET($GD$3,0,0,'Données projet'!$E$17+1,1))-AVERAGE(OFFSET($H$3,0,0,'Données projet'!$E$17+1,1))</f>
        <v>536.1664221413339</v>
      </c>
      <c r="GF52" s="59">
        <f t="shared" si="50"/>
        <v>241.15939898336669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30.321879565366061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30.321879565366061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5.6</v>
      </c>
      <c r="GU52" s="12">
        <f>IF('Données projet'!$A$270&gt;35,GU51+GT52-HC51,IF(A52&lt;'Données projet'!$A$270,$GR$205^A52,IF(A52='Données projet'!$A$270,'Données projet'!$B$270,GU51+GT52-HC51)))</f>
        <v>168.39999999999995</v>
      </c>
      <c r="GV52" s="17">
        <f>GU52*VLOOKUP('Données projet'!$B$18,Paramètres!$A$1:$I$89,3,0)*VLOOKUP('Données projet'!$B$18,Paramètres!$A$1:$I$89,5,0)</f>
        <v>147.11423999999997</v>
      </c>
      <c r="GW52" s="13">
        <f t="shared" si="51"/>
        <v>37.922046712608186</v>
      </c>
      <c r="GX52" s="20">
        <f t="shared" si="28"/>
        <v>322.27153269112586</v>
      </c>
      <c r="GY52" s="59">
        <f t="shared" si="29"/>
        <v>576.71791251541777</v>
      </c>
      <c r="GZ52" s="59">
        <f ca="1">AVERAGE(OFFSET($GY$3,0,0,'Données projet'!$E$18+1,1))-AVERAGE(OFFSET($H$3,0,0,'Données projet'!$E$18+1,1))</f>
        <v>285.8437404763045</v>
      </c>
      <c r="HA52" s="59">
        <f t="shared" si="52"/>
        <v>276.01618888357268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25.651325972847449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25.651325972847449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9.2985714285714263</v>
      </c>
      <c r="N53" s="13">
        <f>IF('Données projet'!$A$36&gt;35,N52+M53-V52,IF(A53&lt;'Données projet'!$A$36,$K$205^A53,IF(A53='Données projet'!$A$36,'Données projet'!$B$36,N52+M53-V52)))</f>
        <v>183.55142857142866</v>
      </c>
      <c r="O53" s="13">
        <f>N53*VLOOKUP('Données projet'!$B$9,Paramètres!$A$1:$I$89,3,0)*VLOOKUP('Données projet'!$B$9,Paramètres!$A$1:$I$89,5,0)</f>
        <v>166.07733257142866</v>
      </c>
      <c r="P53" s="13">
        <f t="shared" si="33"/>
        <v>42.210286481847923</v>
      </c>
      <c r="Q53" s="20">
        <f t="shared" si="53"/>
        <v>362.76760318445668</v>
      </c>
      <c r="R53" s="59">
        <f t="shared" si="0"/>
        <v>617.88858471392678</v>
      </c>
      <c r="S53" s="59">
        <f ca="1">AVERAGE(OFFSET($R$3,0,0,'Données projet'!$E$9+1,1))-AVERAGE(OFFSET($H$3,0,0,'Données projet'!$E$9+1,1))</f>
        <v>514.0255035951318</v>
      </c>
      <c r="T53" s="59">
        <f t="shared" si="34"/>
        <v>232.26614608014839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28.265288329399283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28.265288329399283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173</v>
      </c>
      <c r="AG53" s="12">
        <f>VLOOKUP(A53,'Données projet'!$A$61:$I$81,9,0)</f>
        <v>6</v>
      </c>
      <c r="AH53" s="12">
        <f t="array" ref="AH53">INDEX(AG:AG,MIN(IF(ISNUMBER(AG53:AG249),ROW(AG53:AG249),"")))</f>
        <v>6</v>
      </c>
      <c r="AI53" s="13">
        <f>IF('Données projet'!$A$62&gt;35,AI52+AH53-AQ52,IF(A53&lt;'Données projet'!$A$62,$AF$205^A53,IF(A53='Données projet'!$A$62,'Données projet'!$B$62,AI52+AH53-AQ52)))</f>
        <v>173.00000000000003</v>
      </c>
      <c r="AJ53" s="13">
        <f>AI53*VLOOKUP('Données projet'!$B$10,Paramètres!$A$1:$I$89,3,0)*VLOOKUP('Données projet'!$B$10,Paramètres!$A$1:$I$89,5,0)</f>
        <v>151.13280000000003</v>
      </c>
      <c r="AK53" s="13">
        <f t="shared" si="35"/>
        <v>38.835905653934425</v>
      </c>
      <c r="AL53" s="20">
        <f t="shared" si="4"/>
        <v>330.86216234726913</v>
      </c>
      <c r="AM53" s="59">
        <f t="shared" si="5"/>
        <v>585.98314387673918</v>
      </c>
      <c r="AN53" s="59">
        <f ca="1">AVERAGE(OFFSET($AM$3,0,0,'Données projet'!$E$10+1,1))-AVERAGE(OFFSET($H$3,0,0,'Données projet'!$E$10+1,1))</f>
        <v>330.58463337575432</v>
      </c>
      <c r="AO53" s="59">
        <f t="shared" si="36"/>
        <v>285.43250599232192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18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27.605088780268598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27.605088780268598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9.2985714285714263</v>
      </c>
      <c r="BD53" s="12">
        <f>IF('Données projet'!$A$88&gt;35,BD52+BC53-BL52,IF(A53&lt;'Données projet'!$A$88,$BA$205^A53,IF(A53='Données projet'!$A$88,'Données projet'!$B$88,BD52+BC53-BL52)))</f>
        <v>183.55142857142866</v>
      </c>
      <c r="BE53" s="13">
        <f>BD53*VLOOKUP('Données projet'!$B$11,Paramètres!$A$1:$I$89,3,0)*VLOOKUP('Données projet'!$B$11,Paramètres!$A$1:$I$89,5,0)</f>
        <v>186.12114857142868</v>
      </c>
      <c r="BF53" s="13">
        <f t="shared" si="37"/>
        <v>46.68136713601546</v>
      </c>
      <c r="BG53" s="20">
        <f t="shared" si="7"/>
        <v>405.46438152379852</v>
      </c>
      <c r="BH53" s="59">
        <f t="shared" si="8"/>
        <v>660.58536305326857</v>
      </c>
      <c r="BI53" s="59">
        <f ca="1">AVERAGE(OFFSET($BH$3,0,0,'Données projet'!$E$11+1,1))-AVERAGE(OFFSET($H$3,0,0,'Données projet'!$E$11+1,1))</f>
        <v>565.65323074569903</v>
      </c>
      <c r="BJ53" s="59">
        <f t="shared" si="38"/>
        <v>253.00166490531203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31.676616231223335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31.676616231223335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635.28130990179216</v>
      </c>
      <c r="CD53" s="59">
        <f ca="1">AVERAGE(OFFSET($CC$3,0,0,'Données projet'!$E$12+1,1))-AVERAGE(OFFSET($H$3,0,0,'Données projet'!$E$12+1,1))</f>
        <v>323.01113210765487</v>
      </c>
      <c r="CE53" s="59">
        <f t="shared" si="40"/>
        <v>311.68541696405975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37.617259123246953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37.617259123246953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9.2985714285714263</v>
      </c>
      <c r="CT53" s="12">
        <f>IF('Données projet'!$A$140&gt;35,CT52+CS53-DB52,IF(A53&lt;'Données projet'!$A$140,$CQ$205^A53,IF(A53='Données projet'!$A$140,'Données projet'!$B$140,CT52+CS53-DB52)))</f>
        <v>183.55142857142866</v>
      </c>
      <c r="CU53" s="17">
        <f>CT53*VLOOKUP('Données projet'!$B$13,Paramètres!$A$1:$I$89,3,0)*VLOOKUP('Données projet'!$B$13,Paramètres!$A$1:$I$89,5,0)</f>
        <v>123.12629828571436</v>
      </c>
      <c r="CV53" s="13">
        <f t="shared" si="41"/>
        <v>32.403062014087844</v>
      </c>
      <c r="CW53" s="20">
        <f t="shared" si="13"/>
        <v>270.88030252215549</v>
      </c>
      <c r="CX53" s="59">
        <f t="shared" si="14"/>
        <v>526.00128405162559</v>
      </c>
      <c r="CY53" s="59">
        <f ca="1">AVERAGE(OFFSET($CX$3,0,0,'Données projet'!$E$13+1,1))-AVERAGE(OFFSET($H$3,0,0,'Données projet'!$E$13+1,1))</f>
        <v>402.93606094395136</v>
      </c>
      <c r="CZ53" s="59">
        <f t="shared" si="42"/>
        <v>187.62762320251036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25.828625542382103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25.828625542382103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6.6506410256410255</v>
      </c>
      <c r="DO53" s="12">
        <f>IF('Données projet'!$A$166&gt;35,DO52+DN53-DW52,IF(A53&lt;'Données projet'!$A$166,$DL$205^A53,IF(A53='Données projet'!$A$166,'Données projet'!$B$166,DO52+DN53-DW52)))</f>
        <v>159.77564102564102</v>
      </c>
      <c r="DP53" s="17">
        <f>DO53*VLOOKUP('Données projet'!$B$14,Paramètres!$A$1:$I$89,3,0)*VLOOKUP('Données projet'!$B$14,Paramètres!$A$1:$I$89,5,0)</f>
        <v>124.625</v>
      </c>
      <c r="DQ53" s="13">
        <f t="shared" si="43"/>
        <v>32.751318935498368</v>
      </c>
      <c r="DR53" s="20">
        <f t="shared" si="16"/>
        <v>274.09708881265965</v>
      </c>
      <c r="DS53" s="59">
        <f t="shared" si="17"/>
        <v>529.21807034212975</v>
      </c>
      <c r="DT53" s="59">
        <f ca="1">AVERAGE(OFFSET($DS$3,0,0,'Données projet'!$E$14+1,1))-AVERAGE(OFFSET($H$3,0,0,'Données projet'!$E$14+1,1))</f>
        <v>217.53602321474159</v>
      </c>
      <c r="DU53" s="59">
        <f t="shared" si="44"/>
        <v>215.75909414893025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21.562400426992948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21.562400426992948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217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217.00000000000003</v>
      </c>
      <c r="EK53" s="17">
        <f>EJ53*VLOOKUP('Données projet'!$B$15,Paramètres!$A$1:$I$89,3,0)*VLOOKUP('Données projet'!$B$15,Paramètres!$A$1:$I$89,5,0)</f>
        <v>186.18600000000004</v>
      </c>
      <c r="EL53" s="13">
        <f t="shared" si="45"/>
        <v>46.69573903947046</v>
      </c>
      <c r="EM53" s="20">
        <f t="shared" si="19"/>
        <v>405.60236216041108</v>
      </c>
      <c r="EN53" s="59">
        <f t="shared" si="20"/>
        <v>660.72334368988118</v>
      </c>
      <c r="EO53" s="59">
        <f ca="1">AVERAGE(OFFSET($EN$3,0,0,'Données projet'!$E$15+1,1))-AVERAGE(OFFSET($H$3,0,0,'Données projet'!$E$15+1,1))</f>
        <v>481.23392184981651</v>
      </c>
      <c r="EP53" s="59">
        <f t="shared" si="46"/>
        <v>275.88160405468193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48.829202405305217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48.829202405305217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184</v>
      </c>
      <c r="FC53" s="12">
        <f>VLOOKUP(A53,'Données projet'!$A$217:$I$237,9,0)</f>
        <v>5.8</v>
      </c>
      <c r="FD53" s="12">
        <f t="array" ref="FD53">INDEX(FC:FC,MIN(IF(ISNUMBER(FC53:FC249),ROW(FC53:FC249),"")))</f>
        <v>5.8</v>
      </c>
      <c r="FE53" s="12">
        <f>IF('Données projet'!$A$218&gt;35,FE52+FD53-FM52,IF(A53&lt;'Données projet'!$A$218,$FB$205^A53,IF(A53='Données projet'!$A$218,'Données projet'!$B$218,FE52+FD53-FM52)))</f>
        <v>184.00000000000006</v>
      </c>
      <c r="FF53" s="17">
        <f>FE53*VLOOKUP('Données projet'!$B$16,Paramètres!$A$1:$I$89,3,0)*VLOOKUP('Données projet'!$B$16,Paramètres!$A$1:$I$89,5,0)</f>
        <v>120.55680000000002</v>
      </c>
      <c r="FG53" s="13">
        <f t="shared" si="47"/>
        <v>31.804828741198779</v>
      </c>
      <c r="FH53" s="20">
        <f t="shared" si="22"/>
        <v>265.36317005758792</v>
      </c>
      <c r="FI53" s="59">
        <f t="shared" si="23"/>
        <v>520.48415158705802</v>
      </c>
      <c r="FJ53" s="59">
        <f ca="1">AVERAGE(OFFSET($FI$3,0,0,'Données projet'!$E$16+1,1))-AVERAGE(OFFSET($H$3,0,0,'Données projet'!$E$16+1,1))</f>
        <v>257.66104339896992</v>
      </c>
      <c r="FK53" s="59">
        <f t="shared" si="48"/>
        <v>254.79488636184996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23.226829348582484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23.226829348582484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9.2985714285714263</v>
      </c>
      <c r="FZ53" s="12">
        <f>IF('Données projet'!$A$244&gt;35,FZ52+FY53-GH52,IF(A53&lt;'Données projet'!$A$244,$FW$205^A53,IF(A53='Données projet'!$A$244,'Données projet'!$B$244,FZ52+FY53-GH52)))</f>
        <v>183.55142857142866</v>
      </c>
      <c r="GA53" s="17">
        <f>FZ53*VLOOKUP('Données projet'!$B$17,Paramètres!$A$1:$I$89,3,0)*VLOOKUP('Données projet'!$B$17,Paramètres!$A$1:$I$89,5,0)</f>
        <v>174.6675394285715</v>
      </c>
      <c r="GB53" s="13">
        <f t="shared" si="49"/>
        <v>44.133743522018911</v>
      </c>
      <c r="GC53" s="20">
        <f t="shared" si="25"/>
        <v>381.0789011389449</v>
      </c>
      <c r="GD53" s="59">
        <f t="shared" si="26"/>
        <v>636.19988266841506</v>
      </c>
      <c r="GE53" s="59">
        <f ca="1">AVERAGE(OFFSET($GD$3,0,0,'Données projet'!$E$17+1,1))-AVERAGE(OFFSET($H$3,0,0,'Données projet'!$E$17+1,1))</f>
        <v>536.1664221413339</v>
      </c>
      <c r="GF53" s="59">
        <f t="shared" si="50"/>
        <v>241.15939898336669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29.727286001609585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29.727286001609585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174</v>
      </c>
      <c r="GS53" s="12">
        <f>VLOOKUP(A53,'Données projet'!$A$269:$I$289,9,0)</f>
        <v>5.6</v>
      </c>
      <c r="GT53" s="12">
        <f t="array" ref="GT53">INDEX(GS:GS,MIN(IF(ISNUMBER(GS53:GS249),ROW(GS53:GS249),"")))</f>
        <v>5.6</v>
      </c>
      <c r="GU53" s="12">
        <f>IF('Données projet'!$A$270&gt;35,GU52+GT53-HC52,IF(A53&lt;'Données projet'!$A$270,$GR$205^A53,IF(A53='Données projet'!$A$270,'Données projet'!$B$270,GU52+GT53-HC52)))</f>
        <v>173.99999999999994</v>
      </c>
      <c r="GV53" s="17">
        <f>GU53*VLOOKUP('Données projet'!$B$18,Paramètres!$A$1:$I$89,3,0)*VLOOKUP('Données projet'!$B$18,Paramètres!$A$1:$I$89,5,0)</f>
        <v>152.00639999999999</v>
      </c>
      <c r="GW53" s="13">
        <f t="shared" si="51"/>
        <v>39.03419401656145</v>
      </c>
      <c r="GX53" s="20">
        <f t="shared" si="28"/>
        <v>332.72903457884451</v>
      </c>
      <c r="GY53" s="59">
        <f t="shared" si="29"/>
        <v>587.85001610831455</v>
      </c>
      <c r="GZ53" s="59">
        <f ca="1">AVERAGE(OFFSET($GY$3,0,0,'Données projet'!$E$18+1,1))-AVERAGE(OFFSET($H$3,0,0,'Données projet'!$E$18+1,1))</f>
        <v>285.8437404763045</v>
      </c>
      <c r="HA53" s="59">
        <f t="shared" si="52"/>
        <v>276.01618888357268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13</v>
      </c>
      <c r="HD53" s="16">
        <f>IF(ISNA(VLOOKUP(A53,'Données projet'!$A$269:$I$289,5,0)),0%,VLOOKUP(A53,'Données projet'!$A$269:$I$289,5,0)*VLOOKUP('Données projet'!$B$18,Paramètres!$A$1:$I$89,7,0))</f>
        <v>0.53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31.802260299612161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31.802260299612161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192.85</v>
      </c>
      <c r="L54" s="12">
        <f>VLOOKUP(A54,'Données projet'!$A$35:$I$55,9,0)</f>
        <v>9.2985714285714263</v>
      </c>
      <c r="M54" s="12">
        <f t="array" ref="M54">INDEX(L:L,MIN(IF(ISNUMBER(L54:L250),ROW(L54:L250),"")))</f>
        <v>9.2985714285714263</v>
      </c>
      <c r="N54" s="13">
        <f>IF('Données projet'!$A$36&gt;35,N53+M54-V53,IF(A54&lt;'Données projet'!$A$36,$K$205^A54,IF(A54='Données projet'!$A$36,'Données projet'!$B$36,N53+M54-V53)))</f>
        <v>192.85000000000008</v>
      </c>
      <c r="O54" s="13">
        <f>N54*VLOOKUP('Données projet'!$B$9,Paramètres!$A$1:$I$89,3,0)*VLOOKUP('Données projet'!$B$9,Paramètres!$A$1:$I$89,5,0)</f>
        <v>174.49068000000005</v>
      </c>
      <c r="P54" s="13">
        <f t="shared" si="33"/>
        <v>44.094255253499078</v>
      </c>
      <c r="Q54" s="20">
        <f t="shared" si="53"/>
        <v>380.70209556651093</v>
      </c>
      <c r="R54" s="59">
        <f t="shared" si="0"/>
        <v>636.48597596975776</v>
      </c>
      <c r="S54" s="59">
        <f ca="1">AVERAGE(OFFSET($R$3,0,0,'Données projet'!$E$9+1,1))-AVERAGE(OFFSET($H$3,0,0,'Données projet'!$E$9+1,1))</f>
        <v>514.0255035951318</v>
      </c>
      <c r="T54" s="59">
        <f t="shared" si="34"/>
        <v>232.26614608014839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46.13</v>
      </c>
      <c r="W54" s="16">
        <f>IF(ISNA(VLOOKUP(A54,'Données projet'!$A$35:$I$55,5,0)),0%,VLOOKUP(A54,'Données projet'!$A$35:$I$55,5,0)*VLOOKUP('Données projet'!$B$9,Paramètres!$A$1:$I$89,7,0))</f>
        <v>0.43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47.551477576149814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47.551477576149814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5.2</v>
      </c>
      <c r="AI54" s="13">
        <f>IF('Données projet'!$A$62&gt;35,AI53+AH54-AQ53,IF(A54&lt;'Données projet'!$A$62,$AF$205^A54,IF(A54='Données projet'!$A$62,'Données projet'!$B$62,AI53+AH54-AQ53)))</f>
        <v>160.20000000000002</v>
      </c>
      <c r="AJ54" s="13">
        <f>AI54*VLOOKUP('Données projet'!$B$10,Paramètres!$A$1:$I$89,3,0)*VLOOKUP('Données projet'!$B$10,Paramètres!$A$1:$I$89,5,0)</f>
        <v>139.95072000000002</v>
      </c>
      <c r="AK54" s="13">
        <f t="shared" si="35"/>
        <v>36.285715907711918</v>
      </c>
      <c r="AL54" s="20">
        <f t="shared" si="4"/>
        <v>306.94512587259828</v>
      </c>
      <c r="AM54" s="59">
        <f t="shared" si="5"/>
        <v>562.72900627584511</v>
      </c>
      <c r="AN54" s="59">
        <f ca="1">AVERAGE(OFFSET($AM$3,0,0,'Données projet'!$E$10+1,1))-AVERAGE(OFFSET($H$3,0,0,'Données projet'!$E$10+1,1))</f>
        <v>330.58463337575432</v>
      </c>
      <c r="AO54" s="59">
        <f t="shared" si="36"/>
        <v>285.43250599232192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27.063769826729128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27.063769826729128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9.2985714285714263</v>
      </c>
      <c r="BC54" s="12">
        <f t="array" ref="BC54">INDEX(BB:BB,MIN(IF(ISNUMBER(BB54:BB250),ROW(BB54:BB250),"")))</f>
        <v>9.2985714285714263</v>
      </c>
      <c r="BD54" s="12">
        <f>IF('Données projet'!$A$88&gt;35,BD53+BC54-BL53,IF(A54&lt;'Données projet'!$A$88,$BA$205^A54,IF(A54='Données projet'!$A$88,'Données projet'!$B$88,BD53+BC54-BL53)))</f>
        <v>192.85000000000008</v>
      </c>
      <c r="BE54" s="13">
        <f>BD54*VLOOKUP('Données projet'!$B$11,Paramètres!$A$1:$I$89,3,0)*VLOOKUP('Données projet'!$B$11,Paramètres!$A$1:$I$89,5,0)</f>
        <v>195.54990000000009</v>
      </c>
      <c r="BF54" s="13">
        <f t="shared" si="37"/>
        <v>48.764893338569372</v>
      </c>
      <c r="BG54" s="20">
        <f t="shared" si="7"/>
        <v>425.51493173134185</v>
      </c>
      <c r="BH54" s="59">
        <f t="shared" si="8"/>
        <v>681.29881213458862</v>
      </c>
      <c r="BI54" s="59">
        <f ca="1">AVERAGE(OFFSET($BH$3,0,0,'Données projet'!$E$11+1,1))-AVERAGE(OFFSET($H$3,0,0,'Données projet'!$E$11+1,1))</f>
        <v>565.65323074569903</v>
      </c>
      <c r="BJ54" s="59">
        <f t="shared" si="38"/>
        <v>253.00166490531203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46.13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53.290449007754106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53.290449007754106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617.28767987263393</v>
      </c>
      <c r="CD54" s="59">
        <f ca="1">AVERAGE(OFFSET($CC$3,0,0,'Données projet'!$E$12+1,1))-AVERAGE(OFFSET($H$3,0,0,'Données projet'!$E$12+1,1))</f>
        <v>323.01113210765487</v>
      </c>
      <c r="CE54" s="59">
        <f t="shared" si="40"/>
        <v>311.68541696405975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36.879607616102589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36.879607616102589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192.85</v>
      </c>
      <c r="CR54" s="12">
        <f>VLOOKUP(A54,'Données projet'!$A$139:$I$159,9,0)</f>
        <v>9.2985714285714263</v>
      </c>
      <c r="CS54" s="12">
        <f t="array" ref="CS54">INDEX(CR:CR,MIN(IF(ISNUMBER(CR54:CR250),ROW(CR54:CR250),"")))</f>
        <v>9.2985714285714263</v>
      </c>
      <c r="CT54" s="12">
        <f>IF('Données projet'!$A$140&gt;35,CT53+CS54-DB53,IF(A54&lt;'Données projet'!$A$140,$CQ$205^A54,IF(A54='Données projet'!$A$140,'Données projet'!$B$140,CT53+CS54-DB53)))</f>
        <v>192.85000000000008</v>
      </c>
      <c r="CU54" s="17">
        <f>CT54*VLOOKUP('Données projet'!$B$13,Paramètres!$A$1:$I$89,3,0)*VLOOKUP('Données projet'!$B$13,Paramètres!$A$1:$I$89,5,0)</f>
        <v>129.36378000000005</v>
      </c>
      <c r="CV54" s="13">
        <f t="shared" si="41"/>
        <v>33.849305620291972</v>
      </c>
      <c r="CW54" s="20">
        <f t="shared" si="13"/>
        <v>284.2627907886752</v>
      </c>
      <c r="CX54" s="59">
        <f t="shared" si="14"/>
        <v>540.04667119192209</v>
      </c>
      <c r="CY54" s="59">
        <f ca="1">AVERAGE(OFFSET($CX$3,0,0,'Données projet'!$E$13+1,1))-AVERAGE(OFFSET($H$3,0,0,'Données projet'!$E$13+1,1))</f>
        <v>402.93606094395136</v>
      </c>
      <c r="CZ54" s="59">
        <f t="shared" si="42"/>
        <v>187.62762320251036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46.13</v>
      </c>
      <c r="DC54" s="16">
        <f>IF(ISNA(VLOOKUP(A54,'Données projet'!$A$139:$I$159,5,0)),0%,VLOOKUP(A54,'Données projet'!$A$139:$I$159,5,0)*VLOOKUP('Données projet'!$B$13,Paramètres!$A$1:$I$89,7,0))</f>
        <v>0.53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43.452212267861043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43.452212267861043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6.6506410256410255</v>
      </c>
      <c r="DO54" s="12">
        <f>IF('Données projet'!$A$166&gt;35,DO53+DN54-DW53,IF(A54&lt;'Données projet'!$A$166,$DL$205^A54,IF(A54='Données projet'!$A$166,'Données projet'!$B$166,DO53+DN54-DW53)))</f>
        <v>166.42628205128204</v>
      </c>
      <c r="DP54" s="17">
        <f>DO54*VLOOKUP('Données projet'!$B$14,Paramètres!$A$1:$I$89,3,0)*VLOOKUP('Données projet'!$B$14,Paramètres!$A$1:$I$89,5,0)</f>
        <v>129.8125</v>
      </c>
      <c r="DQ54" s="13">
        <f t="shared" si="43"/>
        <v>33.953029948668728</v>
      </c>
      <c r="DR54" s="20">
        <f t="shared" si="16"/>
        <v>285.224964660598</v>
      </c>
      <c r="DS54" s="59">
        <f t="shared" si="17"/>
        <v>541.00884506384477</v>
      </c>
      <c r="DT54" s="59">
        <f ca="1">AVERAGE(OFFSET($DS$3,0,0,'Données projet'!$E$14+1,1))-AVERAGE(OFFSET($H$3,0,0,'Données projet'!$E$14+1,1))</f>
        <v>217.53602321474159</v>
      </c>
      <c r="DU54" s="59">
        <f t="shared" si="44"/>
        <v>215.75909414893025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21.139574906385249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21.139574906385249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</v>
      </c>
      <c r="EJ54" s="12">
        <f>IF('Données projet'!$A$192&gt;35,EJ53+EI54-ER53,IF(A54&lt;'Données projet'!$A$192,$EG$205^A54,IF(A54='Données projet'!$A$192,'Données projet'!$B$192,EJ53+EI54-ER53)))</f>
        <v>200.00000000000003</v>
      </c>
      <c r="EK54" s="17">
        <f>EJ54*VLOOKUP('Données projet'!$B$15,Paramètres!$A$1:$I$89,3,0)*VLOOKUP('Données projet'!$B$15,Paramètres!$A$1:$I$89,5,0)</f>
        <v>171.60000000000005</v>
      </c>
      <c r="EL54" s="13">
        <f t="shared" si="45"/>
        <v>43.44817475464852</v>
      </c>
      <c r="EM54" s="20">
        <f t="shared" si="19"/>
        <v>374.54223769767958</v>
      </c>
      <c r="EN54" s="59">
        <f t="shared" si="20"/>
        <v>630.32611810092635</v>
      </c>
      <c r="EO54" s="59">
        <f ca="1">AVERAGE(OFFSET($EN$3,0,0,'Données projet'!$E$15+1,1))-AVERAGE(OFFSET($H$3,0,0,'Données projet'!$E$15+1,1))</f>
        <v>481.23392184981651</v>
      </c>
      <c r="EP54" s="59">
        <f t="shared" si="46"/>
        <v>275.88160405468193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47.871691529009837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47.871691529009837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168.60000000000005</v>
      </c>
      <c r="FF54" s="17">
        <f>FE54*VLOOKUP('Données projet'!$B$16,Paramètres!$A$1:$I$89,3,0)*VLOOKUP('Données projet'!$B$16,Paramètres!$A$1:$I$89,5,0)</f>
        <v>110.46672000000002</v>
      </c>
      <c r="FG54" s="13">
        <f t="shared" si="47"/>
        <v>29.440920333682921</v>
      </c>
      <c r="FH54" s="20">
        <f t="shared" si="22"/>
        <v>243.67247358116444</v>
      </c>
      <c r="FI54" s="59">
        <f t="shared" si="23"/>
        <v>499.45635398441129</v>
      </c>
      <c r="FJ54" s="59">
        <f ca="1">AVERAGE(OFFSET($FI$3,0,0,'Données projet'!$E$16+1,1))-AVERAGE(OFFSET($H$3,0,0,'Données projet'!$E$16+1,1))</f>
        <v>257.66104339896992</v>
      </c>
      <c r="FK54" s="59">
        <f t="shared" si="48"/>
        <v>254.79488636184996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22.771365392023814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22.771365392023814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192.85</v>
      </c>
      <c r="FX54" s="12">
        <f>VLOOKUP(A54,'Données projet'!$A$243:$I$263,9,0)</f>
        <v>9.2985714285714263</v>
      </c>
      <c r="FY54" s="12">
        <f t="array" ref="FY54">INDEX(FX:FX,MIN(IF(ISNUMBER(FX54:FX250),ROW(FX54:FX250),"")))</f>
        <v>9.2985714285714263</v>
      </c>
      <c r="FZ54" s="12">
        <f>IF('Données projet'!$A$244&gt;35,FZ53+FY54-GH53,IF(A54&lt;'Données projet'!$A$244,$FW$205^A54,IF(A54='Données projet'!$A$244,'Données projet'!$B$244,FZ53+FY54-GH53)))</f>
        <v>192.85000000000008</v>
      </c>
      <c r="GA54" s="17">
        <f>FZ54*VLOOKUP('Données projet'!$B$17,Paramètres!$A$1:$I$89,3,0)*VLOOKUP('Données projet'!$B$17,Paramètres!$A$1:$I$89,5,0)</f>
        <v>183.5160600000001</v>
      </c>
      <c r="GB54" s="13">
        <f t="shared" si="49"/>
        <v>46.103561817549824</v>
      </c>
      <c r="GC54" s="20">
        <f t="shared" si="25"/>
        <v>399.92084133223278</v>
      </c>
      <c r="GD54" s="59">
        <f t="shared" si="26"/>
        <v>655.70472173547955</v>
      </c>
      <c r="GE54" s="59">
        <f ca="1">AVERAGE(OFFSET($GD$3,0,0,'Données projet'!$E$17+1,1))-AVERAGE(OFFSET($H$3,0,0,'Données projet'!$E$17+1,1))</f>
        <v>536.1664221413339</v>
      </c>
      <c r="GF54" s="59">
        <f t="shared" si="50"/>
        <v>241.15939898336669</v>
      </c>
      <c r="GG54" s="15">
        <f>IF(ISNA(VLOOKUP(A54,'Données projet'!$A$243:$I$263,3,0)),0,VLOOKUP(A54,'Données projet'!$A$243:$I$263,3,0))</f>
        <v>2</v>
      </c>
      <c r="GH54" s="15">
        <f>IF(ISNA(VLOOKUP(A54,'Données projet'!$A$243:$I$263,4,0)),0,VLOOKUP(A54,'Données projet'!$A$243:$I$263,4,0))</f>
        <v>46.13</v>
      </c>
      <c r="GI54" s="16">
        <f>IF(ISNA(VLOOKUP(A54,'Données projet'!$A$243:$I$263,5,0)),0%,VLOOKUP(A54,'Données projet'!$A$243:$I$263,5,0)*VLOOKUP('Données projet'!$B$17,Paramètres!$A$1:$I$89,7,0))</f>
        <v>0.43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50.01103676112308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50.01103676112308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4.8</v>
      </c>
      <c r="GU54" s="12">
        <f>IF('Données projet'!$A$270&gt;35,GU53+GT54-HC53,IF(A54&lt;'Données projet'!$A$270,$GR$205^A54,IF(A54='Données projet'!$A$270,'Données projet'!$B$270,GU53+GT54-HC53)))</f>
        <v>165.79999999999995</v>
      </c>
      <c r="GV54" s="17">
        <f>GU54*VLOOKUP('Données projet'!$B$18,Paramètres!$A$1:$I$89,3,0)*VLOOKUP('Données projet'!$B$18,Paramètres!$A$1:$I$89,5,0)</f>
        <v>144.84287999999998</v>
      </c>
      <c r="GW54" s="13">
        <f t="shared" si="51"/>
        <v>37.40423595784457</v>
      </c>
      <c r="GX54" s="20">
        <f t="shared" si="28"/>
        <v>317.41372695991259</v>
      </c>
      <c r="GY54" s="59">
        <f t="shared" si="29"/>
        <v>573.19760736315948</v>
      </c>
      <c r="GZ54" s="59">
        <f ca="1">AVERAGE(OFFSET($GY$3,0,0,'Données projet'!$E$18+1,1))-AVERAGE(OFFSET($H$3,0,0,'Données projet'!$E$18+1,1))</f>
        <v>285.8437404763045</v>
      </c>
      <c r="HA54" s="59">
        <f t="shared" si="52"/>
        <v>276.01618888357268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31.17863737260021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31.17863737260021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8.8225000000000016</v>
      </c>
      <c r="N55" s="13">
        <f>IF('Données projet'!$A$36&gt;35,N54+M55-V54,IF(A55&lt;'Données projet'!$A$36,$K$205^A55,IF(A55='Données projet'!$A$36,'Données projet'!$B$36,N54+M55-V54)))</f>
        <v>155.54250000000008</v>
      </c>
      <c r="O55" s="13">
        <f>N55*VLOOKUP('Données projet'!$B$9,Paramètres!$A$1:$I$89,3,0)*VLOOKUP('Données projet'!$B$9,Paramètres!$A$1:$I$89,5,0)</f>
        <v>140.73485400000007</v>
      </c>
      <c r="P55" s="13">
        <f t="shared" si="33"/>
        <v>36.465298899909563</v>
      </c>
      <c r="Q55" s="20">
        <f t="shared" si="53"/>
        <v>308.62359963400928</v>
      </c>
      <c r="R55" s="59">
        <f t="shared" si="0"/>
        <v>565.05887909759258</v>
      </c>
      <c r="S55" s="59">
        <f ca="1">AVERAGE(OFFSET($R$3,0,0,'Données projet'!$E$9+1,1))-AVERAGE(OFFSET($H$3,0,0,'Données projet'!$E$9+1,1))</f>
        <v>514.0255035951318</v>
      </c>
      <c r="T55" s="59">
        <f t="shared" si="34"/>
        <v>232.26614608014839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46.619022104418974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46.619022104418974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5.2</v>
      </c>
      <c r="AI55" s="13">
        <f>IF('Données projet'!$A$62&gt;35,AI54+AH55-AQ54,IF(A55&lt;'Données projet'!$A$62,$AF$205^A55,IF(A55='Données projet'!$A$62,'Données projet'!$B$62,AI54+AH55-AQ54)))</f>
        <v>165.4</v>
      </c>
      <c r="AJ55" s="13">
        <f>AI55*VLOOKUP('Données projet'!$B$10,Paramètres!$A$1:$I$89,3,0)*VLOOKUP('Données projet'!$B$10,Paramètres!$A$1:$I$89,5,0)</f>
        <v>144.49344000000002</v>
      </c>
      <c r="AK55" s="13">
        <f t="shared" si="35"/>
        <v>37.324489208332842</v>
      </c>
      <c r="AL55" s="20">
        <f t="shared" si="4"/>
        <v>316.66622670451306</v>
      </c>
      <c r="AM55" s="59">
        <f t="shared" si="5"/>
        <v>573.10150616809642</v>
      </c>
      <c r="AN55" s="59">
        <f ca="1">AVERAGE(OFFSET($AM$3,0,0,'Données projet'!$E$10+1,1))-AVERAGE(OFFSET($H$3,0,0,'Données projet'!$E$10+1,1))</f>
        <v>330.58463337575432</v>
      </c>
      <c r="AO55" s="59">
        <f t="shared" si="36"/>
        <v>285.43250599232192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26.533065807696609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26.533065807696609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8.8225000000000016</v>
      </c>
      <c r="BD55" s="12">
        <f>IF('Données projet'!$A$88&gt;35,BD54+BC55-BL54,IF(A55&lt;'Données projet'!$A$88,$BA$205^A55,IF(A55='Données projet'!$A$88,'Données projet'!$B$88,BD54+BC55-BL54)))</f>
        <v>155.54250000000008</v>
      </c>
      <c r="BE55" s="13">
        <f>BD55*VLOOKUP('Données projet'!$B$11,Paramètres!$A$1:$I$89,3,0)*VLOOKUP('Données projet'!$B$11,Paramètres!$A$1:$I$89,5,0)</f>
        <v>157.72009500000007</v>
      </c>
      <c r="BF55" s="13">
        <f t="shared" si="37"/>
        <v>40.327847725062306</v>
      </c>
      <c r="BG55" s="20">
        <f t="shared" si="7"/>
        <v>344.93350024615029</v>
      </c>
      <c r="BH55" s="59">
        <f t="shared" si="8"/>
        <v>601.36877970973364</v>
      </c>
      <c r="BI55" s="59">
        <f ca="1">AVERAGE(OFFSET($BH$3,0,0,'Données projet'!$E$11+1,1))-AVERAGE(OFFSET($H$3,0,0,'Données projet'!$E$11+1,1))</f>
        <v>565.65323074569903</v>
      </c>
      <c r="BJ55" s="59">
        <f t="shared" si="38"/>
        <v>253.00166490531203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52.245455806676439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52.245455806676439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628.11790377850957</v>
      </c>
      <c r="CD55" s="59">
        <f ca="1">AVERAGE(OFFSET($CC$3,0,0,'Données projet'!$E$12+1,1))-AVERAGE(OFFSET($H$3,0,0,'Données projet'!$E$12+1,1))</f>
        <v>323.01113210765487</v>
      </c>
      <c r="CE55" s="59">
        <f t="shared" si="40"/>
        <v>311.68541696405975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36.15642100509033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36.15642100509033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8.8225000000000016</v>
      </c>
      <c r="CT55" s="12">
        <f>IF('Données projet'!$A$140&gt;35,CT54+CS55-DB54,IF(A55&lt;'Données projet'!$A$140,$CQ$205^A55,IF(A55='Données projet'!$A$140,'Données projet'!$B$140,CT54+CS55-DB54)))</f>
        <v>155.54250000000008</v>
      </c>
      <c r="CU55" s="17">
        <f>CT55*VLOOKUP('Données projet'!$B$13,Paramètres!$A$1:$I$89,3,0)*VLOOKUP('Données projet'!$B$13,Paramètres!$A$1:$I$89,5,0)</f>
        <v>104.33790900000004</v>
      </c>
      <c r="CV55" s="13">
        <f t="shared" si="41"/>
        <v>27.992876620824322</v>
      </c>
      <c r="CW55" s="20">
        <f t="shared" si="13"/>
        <v>230.47611828960245</v>
      </c>
      <c r="CX55" s="59">
        <f t="shared" si="14"/>
        <v>486.91139775318584</v>
      </c>
      <c r="CY55" s="59">
        <f ca="1">AVERAGE(OFFSET($CX$3,0,0,'Données projet'!$E$13+1,1))-AVERAGE(OFFSET($H$3,0,0,'Données projet'!$E$13+1,1))</f>
        <v>402.93606094395136</v>
      </c>
      <c r="CZ55" s="59">
        <f t="shared" si="42"/>
        <v>187.62762320251036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42.600140888520798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42.600140888520798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173.07692307692307</v>
      </c>
      <c r="DM55" s="12">
        <f>VLOOKUP(A55,'Données projet'!$A$165:$I$185,9,0)</f>
        <v>6.6506410256410255</v>
      </c>
      <c r="DN55" s="12">
        <f t="array" ref="DN55">INDEX(DM:DM,MIN(IF(ISNUMBER(DM55:DM251),ROW(DM55:DM251),"")))</f>
        <v>6.6506410256410255</v>
      </c>
      <c r="DO55" s="12">
        <f>IF('Données projet'!$A$166&gt;35,DO54+DN55-DW54,IF(A55&lt;'Données projet'!$A$166,$DL$205^A55,IF(A55='Données projet'!$A$166,'Données projet'!$B$166,DO54+DN55-DW54)))</f>
        <v>173.07692307692307</v>
      </c>
      <c r="DP55" s="17">
        <f>DO55*VLOOKUP('Données projet'!$B$14,Paramètres!$A$1:$I$89,3,0)*VLOOKUP('Données projet'!$B$14,Paramètres!$A$1:$I$89,5,0)</f>
        <v>135</v>
      </c>
      <c r="DQ55" s="13">
        <f t="shared" si="43"/>
        <v>35.149162595374243</v>
      </c>
      <c r="DR55" s="20">
        <f t="shared" si="16"/>
        <v>296.34312485361016</v>
      </c>
      <c r="DS55" s="59">
        <f t="shared" si="17"/>
        <v>552.77840431719346</v>
      </c>
      <c r="DT55" s="59">
        <f ca="1">AVERAGE(OFFSET($DS$3,0,0,'Données projet'!$E$14+1,1))-AVERAGE(OFFSET($H$3,0,0,'Données projet'!$E$14+1,1))</f>
        <v>217.53602321474159</v>
      </c>
      <c r="DU55" s="59">
        <f t="shared" si="44"/>
        <v>215.75909414893025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30.769230769230766</v>
      </c>
      <c r="DX55" s="16">
        <f>IF(ISNA(VLOOKUP(A55,'Données projet'!$A$165:$I$185,5,0)),0%,VLOOKUP(A55,'Données projet'!$A$165:$I$185,5,0)*VLOOKUP('Données projet'!$B$14,Paramètres!$A$1:$I$89,7,0))</f>
        <v>0.43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32.133495053118608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32.133495053118608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</v>
      </c>
      <c r="EJ55" s="12">
        <f>IF('Données projet'!$A$192&gt;35,EJ54+EI55-ER54,IF(A55&lt;'Données projet'!$A$192,$EG$205^A55,IF(A55='Données projet'!$A$192,'Données projet'!$B$192,EJ54+EI55-ER54)))</f>
        <v>211.00000000000003</v>
      </c>
      <c r="EK55" s="17">
        <f>EJ55*VLOOKUP('Données projet'!$B$15,Paramètres!$A$1:$I$89,3,0)*VLOOKUP('Données projet'!$B$15,Paramètres!$A$1:$I$89,5,0)</f>
        <v>181.03800000000004</v>
      </c>
      <c r="EL55" s="13">
        <f t="shared" si="45"/>
        <v>45.553044701671382</v>
      </c>
      <c r="EM55" s="20">
        <f t="shared" si="19"/>
        <v>394.64606952207765</v>
      </c>
      <c r="EN55" s="59">
        <f t="shared" si="20"/>
        <v>651.08134898566095</v>
      </c>
      <c r="EO55" s="59">
        <f ca="1">AVERAGE(OFFSET($EN$3,0,0,'Données projet'!$E$15+1,1))-AVERAGE(OFFSET($H$3,0,0,'Données projet'!$E$15+1,1))</f>
        <v>481.23392184981651</v>
      </c>
      <c r="EP55" s="59">
        <f t="shared" si="46"/>
        <v>275.88160405468193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46.932956856974641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46.932956856974641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174.20000000000005</v>
      </c>
      <c r="FF55" s="17">
        <f>FE55*VLOOKUP('Données projet'!$B$16,Paramètres!$A$1:$I$89,3,0)*VLOOKUP('Données projet'!$B$16,Paramètres!$A$1:$I$89,5,0)</f>
        <v>114.13584000000003</v>
      </c>
      <c r="FG55" s="13">
        <f t="shared" si="47"/>
        <v>30.303317693701107</v>
      </c>
      <c r="FH55" s="20">
        <f t="shared" si="22"/>
        <v>251.56486631652947</v>
      </c>
      <c r="FI55" s="59">
        <f t="shared" si="23"/>
        <v>508.0001457801128</v>
      </c>
      <c r="FJ55" s="59">
        <f ca="1">AVERAGE(OFFSET($FI$3,0,0,'Données projet'!$E$16+1,1))-AVERAGE(OFFSET($H$3,0,0,'Données projet'!$E$16+1,1))</f>
        <v>257.66104339896992</v>
      </c>
      <c r="FK55" s="59">
        <f t="shared" si="48"/>
        <v>254.79488636184996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22.324832805847674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22.324832805847674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8.8225000000000016</v>
      </c>
      <c r="FZ55" s="12">
        <f>IF('Données projet'!$A$244&gt;35,FZ54+FY55-GH54,IF(A55&lt;'Données projet'!$A$244,$FW$205^A55,IF(A55='Données projet'!$A$244,'Données projet'!$B$244,FZ54+FY55-GH54)))</f>
        <v>155.54250000000008</v>
      </c>
      <c r="GA55" s="17">
        <f>FZ55*VLOOKUP('Données projet'!$B$17,Paramètres!$A$1:$I$89,3,0)*VLOOKUP('Données projet'!$B$17,Paramètres!$A$1:$I$89,5,0)</f>
        <v>148.01424300000008</v>
      </c>
      <c r="GB55" s="13">
        <f t="shared" si="49"/>
        <v>38.126965800017707</v>
      </c>
      <c r="GC55" s="20">
        <f t="shared" si="25"/>
        <v>324.19593866003095</v>
      </c>
      <c r="GD55" s="59">
        <f t="shared" si="26"/>
        <v>580.6312181236143</v>
      </c>
      <c r="GE55" s="59">
        <f ca="1">AVERAGE(OFFSET($GD$3,0,0,'Données projet'!$E$17+1,1))-AVERAGE(OFFSET($H$3,0,0,'Données projet'!$E$17+1,1))</f>
        <v>536.1664221413339</v>
      </c>
      <c r="GF55" s="59">
        <f t="shared" si="50"/>
        <v>241.15939898336669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49.03035083395789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49.03035083395789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4.8</v>
      </c>
      <c r="GU55" s="12">
        <f>IF('Données projet'!$A$270&gt;35,GU54+GT55-HC54,IF(A55&lt;'Données projet'!$A$270,$GR$205^A55,IF(A55='Données projet'!$A$270,'Données projet'!$B$270,GU54+GT55-HC54)))</f>
        <v>170.59999999999997</v>
      </c>
      <c r="GV55" s="17">
        <f>GU55*VLOOKUP('Données projet'!$B$18,Paramètres!$A$1:$I$89,3,0)*VLOOKUP('Données projet'!$B$18,Paramètres!$A$1:$I$89,5,0)</f>
        <v>149.03616</v>
      </c>
      <c r="GW55" s="13">
        <f t="shared" si="51"/>
        <v>38.35946741279561</v>
      </c>
      <c r="GX55" s="20">
        <f t="shared" si="28"/>
        <v>326.38071774395229</v>
      </c>
      <c r="GY55" s="59">
        <f t="shared" si="29"/>
        <v>582.8159972075357</v>
      </c>
      <c r="GZ55" s="59">
        <f ca="1">AVERAGE(OFFSET($GY$3,0,0,'Données projet'!$E$18+1,1))-AVERAGE(OFFSET($H$3,0,0,'Données projet'!$E$18+1,1))</f>
        <v>285.8437404763045</v>
      </c>
      <c r="HA55" s="59">
        <f t="shared" si="52"/>
        <v>276.01618888357268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30.567243310814536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30.567243310814536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8.8225000000000016</v>
      </c>
      <c r="N56" s="13">
        <f>IF('Données projet'!$A$36&gt;35,N55+M56-V55,IF(A56&lt;'Données projet'!$A$36,$K$205^A56,IF(A56='Données projet'!$A$36,'Données projet'!$B$36,N55+M56-V55)))</f>
        <v>164.36500000000007</v>
      </c>
      <c r="O56" s="13">
        <f>N56*VLOOKUP('Données projet'!$B$9,Paramètres!$A$1:$I$89,3,0)*VLOOKUP('Données projet'!$B$9,Paramètres!$A$1:$I$89,5,0)</f>
        <v>148.71745200000004</v>
      </c>
      <c r="P56" s="13">
        <f t="shared" si="33"/>
        <v>38.286976481359083</v>
      </c>
      <c r="Q56" s="20">
        <f t="shared" si="53"/>
        <v>325.69937960503381</v>
      </c>
      <c r="R56" s="59">
        <f t="shared" si="0"/>
        <v>582.77475781156704</v>
      </c>
      <c r="S56" s="59">
        <f ca="1">AVERAGE(OFFSET($R$3,0,0,'Données projet'!$E$9+1,1))-AVERAGE(OFFSET($H$3,0,0,'Données projet'!$E$9+1,1))</f>
        <v>514.0255035951318</v>
      </c>
      <c r="T56" s="59">
        <f t="shared" si="34"/>
        <v>232.26614608014839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45.704851515747102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45.704851515747102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5.2</v>
      </c>
      <c r="AI56" s="13">
        <f>IF('Données projet'!$A$62&gt;35,AI55+AH56-AQ55,IF(A56&lt;'Données projet'!$A$62,$AF$205^A56,IF(A56='Données projet'!$A$62,'Données projet'!$B$62,AI55+AH56-AQ55)))</f>
        <v>170.6</v>
      </c>
      <c r="AJ56" s="13">
        <f>AI56*VLOOKUP('Données projet'!$B$10,Paramètres!$A$1:$I$89,3,0)*VLOOKUP('Données projet'!$B$10,Paramètres!$A$1:$I$89,5,0)</f>
        <v>149.03616</v>
      </c>
      <c r="AK56" s="13">
        <f t="shared" si="35"/>
        <v>38.35946741279561</v>
      </c>
      <c r="AL56" s="20">
        <f t="shared" si="4"/>
        <v>326.38071774395229</v>
      </c>
      <c r="AM56" s="59">
        <f t="shared" si="5"/>
        <v>583.45609595048552</v>
      </c>
      <c r="AN56" s="59">
        <f ca="1">AVERAGE(OFFSET($AM$3,0,0,'Données projet'!$E$10+1,1))-AVERAGE(OFFSET($H$3,0,0,'Données projet'!$E$10+1,1))</f>
        <v>330.58463337575432</v>
      </c>
      <c r="AO56" s="59">
        <f t="shared" si="36"/>
        <v>285.43250599232192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26.012768570779826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26.012768570779826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8.8225000000000016</v>
      </c>
      <c r="BD56" s="12">
        <f>IF('Données projet'!$A$88&gt;35,BD55+BC56-BL55,IF(A56&lt;'Données projet'!$A$88,$BA$205^A56,IF(A56='Données projet'!$A$88,'Données projet'!$B$88,BD55+BC56-BL55)))</f>
        <v>164.36500000000007</v>
      </c>
      <c r="BE56" s="13">
        <f>BD56*VLOOKUP('Données projet'!$B$11,Paramètres!$A$1:$I$89,3,0)*VLOOKUP('Données projet'!$B$11,Paramètres!$A$1:$I$89,5,0)</f>
        <v>166.66611000000006</v>
      </c>
      <c r="BF56" s="13">
        <f t="shared" si="37"/>
        <v>42.342484607938317</v>
      </c>
      <c r="BG56" s="20">
        <f t="shared" si="7"/>
        <v>364.02330227549265</v>
      </c>
      <c r="BH56" s="59">
        <f t="shared" si="8"/>
        <v>621.09868048202588</v>
      </c>
      <c r="BI56" s="59">
        <f ca="1">AVERAGE(OFFSET($BH$3,0,0,'Données projet'!$E$11+1,1))-AVERAGE(OFFSET($H$3,0,0,'Données projet'!$E$11+1,1))</f>
        <v>565.65323074569903</v>
      </c>
      <c r="BJ56" s="59">
        <f t="shared" si="38"/>
        <v>253.00166490531203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51.22095428488899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51.22095428488899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638.93075055925749</v>
      </c>
      <c r="CD56" s="59">
        <f ca="1">AVERAGE(OFFSET($CC$3,0,0,'Données projet'!$E$12+1,1))-AVERAGE(OFFSET($H$3,0,0,'Données projet'!$E$12+1,1))</f>
        <v>323.01113210765487</v>
      </c>
      <c r="CE56" s="59">
        <f t="shared" si="40"/>
        <v>311.68541696405975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35.447415642419742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35.447415642419742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8.8225000000000016</v>
      </c>
      <c r="CT56" s="12">
        <f>IF('Données projet'!$A$140&gt;35,CT55+CS56-DB55,IF(A56&lt;'Données projet'!$A$140,$CQ$205^A56,IF(A56='Données projet'!$A$140,'Données projet'!$B$140,CT55+CS56-DB55)))</f>
        <v>164.36500000000007</v>
      </c>
      <c r="CU56" s="17">
        <f>CT56*VLOOKUP('Données projet'!$B$13,Paramètres!$A$1:$I$89,3,0)*VLOOKUP('Données projet'!$B$13,Paramètres!$A$1:$I$89,5,0)</f>
        <v>110.25604200000005</v>
      </c>
      <c r="CV56" s="13">
        <f t="shared" si="41"/>
        <v>29.391301899619044</v>
      </c>
      <c r="CW56" s="20">
        <f t="shared" si="13"/>
        <v>243.21912395850327</v>
      </c>
      <c r="CX56" s="59">
        <f t="shared" si="14"/>
        <v>500.29450216503653</v>
      </c>
      <c r="CY56" s="59">
        <f ca="1">AVERAGE(OFFSET($CX$3,0,0,'Données projet'!$E$13+1,1))-AVERAGE(OFFSET($H$3,0,0,'Données projet'!$E$13+1,1))</f>
        <v>402.93606094395136</v>
      </c>
      <c r="CZ56" s="59">
        <f t="shared" si="42"/>
        <v>187.62762320251036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41.76477810921719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41.76477810921719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6.0096153846153868</v>
      </c>
      <c r="DO56" s="12">
        <f>IF('Données projet'!$A$166&gt;35,DO55+DN56-DW55,IF(A56&lt;'Données projet'!$A$166,$DL$205^A56,IF(A56='Données projet'!$A$166,'Données projet'!$B$166,DO55+DN56-DW55)))</f>
        <v>148.31730769230768</v>
      </c>
      <c r="DP56" s="17">
        <f>DO56*VLOOKUP('Données projet'!$B$14,Paramètres!$A$1:$I$89,3,0)*VLOOKUP('Données projet'!$B$14,Paramètres!$A$1:$I$89,5,0)</f>
        <v>115.6875</v>
      </c>
      <c r="DQ56" s="13">
        <f t="shared" si="43"/>
        <v>30.667047071789558</v>
      </c>
      <c r="DR56" s="20">
        <f t="shared" si="16"/>
        <v>254.90083615003348</v>
      </c>
      <c r="DS56" s="59">
        <f t="shared" si="17"/>
        <v>511.97621435656674</v>
      </c>
      <c r="DT56" s="59">
        <f ca="1">AVERAGE(OFFSET($DS$3,0,0,'Données projet'!$E$14+1,1))-AVERAGE(OFFSET($H$3,0,0,'Données projet'!$E$14+1,1))</f>
        <v>217.53602321474159</v>
      </c>
      <c r="DU56" s="59">
        <f t="shared" si="44"/>
        <v>215.75909414893025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31.503376814623646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31.503376814623646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</v>
      </c>
      <c r="EJ56" s="12">
        <f>IF('Données projet'!$A$192&gt;35,EJ55+EI56-ER55,IF(A56&lt;'Données projet'!$A$192,$EG$205^A56,IF(A56='Données projet'!$A$192,'Données projet'!$B$192,EJ55+EI56-ER55)))</f>
        <v>222.00000000000003</v>
      </c>
      <c r="EK56" s="17">
        <f>EJ56*VLOOKUP('Données projet'!$B$15,Paramètres!$A$1:$I$89,3,0)*VLOOKUP('Données projet'!$B$15,Paramètres!$A$1:$I$89,5,0)</f>
        <v>190.47600000000006</v>
      </c>
      <c r="EL56" s="13">
        <f t="shared" si="45"/>
        <v>47.645174362968355</v>
      </c>
      <c r="EM56" s="20">
        <f t="shared" si="19"/>
        <v>414.7277120155033</v>
      </c>
      <c r="EN56" s="59">
        <f t="shared" si="20"/>
        <v>671.80309022203653</v>
      </c>
      <c r="EO56" s="59">
        <f ca="1">AVERAGE(OFFSET($EN$3,0,0,'Données projet'!$E$15+1,1))-AVERAGE(OFFSET($H$3,0,0,'Données projet'!$E$15+1,1))</f>
        <v>481.23392184981651</v>
      </c>
      <c r="EP56" s="59">
        <f t="shared" si="46"/>
        <v>275.88160405468193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46.012630199286441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46.012630199286441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179.80000000000004</v>
      </c>
      <c r="FF56" s="17">
        <f>FE56*VLOOKUP('Données projet'!$B$16,Paramètres!$A$1:$I$89,3,0)*VLOOKUP('Données projet'!$B$16,Paramètres!$A$1:$I$89,5,0)</f>
        <v>117.80496000000004</v>
      </c>
      <c r="FG56" s="13">
        <f t="shared" si="47"/>
        <v>31.162493487829593</v>
      </c>
      <c r="FH56" s="20">
        <f t="shared" si="22"/>
        <v>259.45164815796994</v>
      </c>
      <c r="FI56" s="59">
        <f t="shared" si="23"/>
        <v>516.52702636450317</v>
      </c>
      <c r="FJ56" s="59">
        <f ca="1">AVERAGE(OFFSET($FI$3,0,0,'Données projet'!$E$16+1,1))-AVERAGE(OFFSET($H$3,0,0,'Données projet'!$E$16+1,1))</f>
        <v>257.66104339896992</v>
      </c>
      <c r="FK56" s="59">
        <f t="shared" si="48"/>
        <v>254.79488636184996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21.887056451328466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21.887056451328466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8.8225000000000016</v>
      </c>
      <c r="FZ56" s="12">
        <f>IF('Données projet'!$A$244&gt;35,FZ55+FY56-GH55,IF(A56&lt;'Données projet'!$A$244,$FW$205^A56,IF(A56='Données projet'!$A$244,'Données projet'!$B$244,FZ55+FY56-GH55)))</f>
        <v>164.36500000000007</v>
      </c>
      <c r="GA56" s="17">
        <f>FZ56*VLOOKUP('Données projet'!$B$17,Paramètres!$A$1:$I$89,3,0)*VLOOKUP('Données projet'!$B$17,Paramètres!$A$1:$I$89,5,0)</f>
        <v>156.40973400000007</v>
      </c>
      <c r="GB56" s="13">
        <f t="shared" si="49"/>
        <v>40.031654392787154</v>
      </c>
      <c r="GC56" s="20">
        <f t="shared" si="25"/>
        <v>342.13541811743772</v>
      </c>
      <c r="GD56" s="59">
        <f t="shared" si="26"/>
        <v>599.21079632397095</v>
      </c>
      <c r="GE56" s="59">
        <f ca="1">AVERAGE(OFFSET($GD$3,0,0,'Données projet'!$E$17+1,1))-AVERAGE(OFFSET($H$3,0,0,'Données projet'!$E$17+1,1))</f>
        <v>536.1664221413339</v>
      </c>
      <c r="GF56" s="59">
        <f t="shared" si="50"/>
        <v>241.15939898336669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48.068895559665059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48.068895559665059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4.8</v>
      </c>
      <c r="GU56" s="12">
        <f>IF('Données projet'!$A$270&gt;35,GU55+GT56-HC55,IF(A56&lt;'Données projet'!$A$270,$GR$205^A56,IF(A56='Données projet'!$A$270,'Données projet'!$B$270,GU55+GT56-HC55)))</f>
        <v>175.39999999999998</v>
      </c>
      <c r="GV56" s="17">
        <f>GU56*VLOOKUP('Données projet'!$B$18,Paramètres!$A$1:$I$89,3,0)*VLOOKUP('Données projet'!$B$18,Paramètres!$A$1:$I$89,5,0)</f>
        <v>153.22943999999998</v>
      </c>
      <c r="GW56" s="13">
        <f t="shared" si="51"/>
        <v>39.311575138468363</v>
      </c>
      <c r="GX56" s="20">
        <f t="shared" si="28"/>
        <v>335.34226803283235</v>
      </c>
      <c r="GY56" s="59">
        <f t="shared" si="29"/>
        <v>592.41764623936558</v>
      </c>
      <c r="GZ56" s="59">
        <f ca="1">AVERAGE(OFFSET($GY$3,0,0,'Données projet'!$E$18+1,1))-AVERAGE(OFFSET($H$3,0,0,'Données projet'!$E$18+1,1))</f>
        <v>285.8437404763045</v>
      </c>
      <c r="HA56" s="59">
        <f t="shared" si="52"/>
        <v>276.01618888357268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29.967838313666924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29.967838313666924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8.8225000000000016</v>
      </c>
      <c r="N57" s="13">
        <f>IF('Données projet'!$A$36&gt;35,N56+M57-V56,IF(A57&lt;'Données projet'!$A$36,$K$205^A57,IF(A57='Données projet'!$A$36,'Données projet'!$B$36,N56+M57-V56)))</f>
        <v>173.18750000000006</v>
      </c>
      <c r="O57" s="13">
        <f>N57*VLOOKUP('Données projet'!$B$9,Paramètres!$A$1:$I$89,3,0)*VLOOKUP('Données projet'!$B$9,Paramètres!$A$1:$I$89,5,0)</f>
        <v>156.70005000000006</v>
      </c>
      <c r="P57" s="13">
        <f t="shared" si="33"/>
        <v>40.097302098748379</v>
      </c>
      <c r="Q57" s="20">
        <f t="shared" si="53"/>
        <v>342.7553882386535</v>
      </c>
      <c r="R57" s="59">
        <f t="shared" si="0"/>
        <v>600.45976090599288</v>
      </c>
      <c r="S57" s="59">
        <f ca="1">AVERAGE(OFFSET($R$3,0,0,'Données projet'!$E$9+1,1))-AVERAGE(OFFSET($H$3,0,0,'Données projet'!$E$9+1,1))</f>
        <v>514.0255035951318</v>
      </c>
      <c r="T57" s="59">
        <f t="shared" si="34"/>
        <v>232.26614608014839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44.808607254730077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44.808607254730077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5.2</v>
      </c>
      <c r="AI57" s="13">
        <f>IF('Données projet'!$A$62&gt;35,AI56+AH57-AQ56,IF(A57&lt;'Données projet'!$A$62,$AF$205^A57,IF(A57='Données projet'!$A$62,'Données projet'!$B$62,AI56+AH57-AQ56)))</f>
        <v>175.79999999999998</v>
      </c>
      <c r="AJ57" s="13">
        <f>AI57*VLOOKUP('Données projet'!$B$10,Paramètres!$A$1:$I$89,3,0)*VLOOKUP('Données projet'!$B$10,Paramètres!$A$1:$I$89,5,0)</f>
        <v>153.57888</v>
      </c>
      <c r="AK57" s="13">
        <f t="shared" si="35"/>
        <v>39.390779474606148</v>
      </c>
      <c r="AL57" s="20">
        <f t="shared" si="4"/>
        <v>336.08882358493901</v>
      </c>
      <c r="AM57" s="59">
        <f t="shared" si="5"/>
        <v>593.79319625227834</v>
      </c>
      <c r="AN57" s="59">
        <f ca="1">AVERAGE(OFFSET($AM$3,0,0,'Données projet'!$E$10+1,1))-AVERAGE(OFFSET($H$3,0,0,'Données projet'!$E$10+1,1))</f>
        <v>330.58463337575432</v>
      </c>
      <c r="AO57" s="59">
        <f t="shared" si="36"/>
        <v>285.43250599232192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25.502674045329002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25.502674045329002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8.8225000000000016</v>
      </c>
      <c r="BD57" s="12">
        <f>IF('Données projet'!$A$88&gt;35,BD56+BC57-BL56,IF(A57&lt;'Données projet'!$A$88,$BA$205^A57,IF(A57='Données projet'!$A$88,'Données projet'!$B$88,BD56+BC57-BL56)))</f>
        <v>173.18750000000006</v>
      </c>
      <c r="BE57" s="13">
        <f>BD57*VLOOKUP('Données projet'!$B$11,Paramètres!$A$1:$I$89,3,0)*VLOOKUP('Données projet'!$B$11,Paramètres!$A$1:$I$89,5,0)</f>
        <v>175.61212500000005</v>
      </c>
      <c r="BF57" s="13">
        <f t="shared" si="37"/>
        <v>44.344567081778571</v>
      </c>
      <c r="BG57" s="20">
        <f t="shared" si="7"/>
        <v>383.09123870909769</v>
      </c>
      <c r="BH57" s="59">
        <f t="shared" si="8"/>
        <v>640.79561137643702</v>
      </c>
      <c r="BI57" s="59">
        <f ca="1">AVERAGE(OFFSET($BH$3,0,0,'Données projet'!$E$11+1,1))-AVERAGE(OFFSET($H$3,0,0,'Données projet'!$E$11+1,1))</f>
        <v>565.65323074569903</v>
      </c>
      <c r="BJ57" s="59">
        <f t="shared" si="38"/>
        <v>253.00166490531203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50.216542613059566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50.216542613059566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649.72660102536224</v>
      </c>
      <c r="CD57" s="59">
        <f ca="1">AVERAGE(OFFSET($CC$3,0,0,'Données projet'!$E$12+1,1))-AVERAGE(OFFSET($H$3,0,0,'Données projet'!$E$12+1,1))</f>
        <v>323.01113210765487</v>
      </c>
      <c r="CE57" s="59">
        <f t="shared" si="40"/>
        <v>311.68541696405975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34.752313442460554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34.752313442460554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8.8225000000000016</v>
      </c>
      <c r="CT57" s="12">
        <f>IF('Données projet'!$A$140&gt;35,CT56+CS57-DB56,IF(A57&lt;'Données projet'!$A$140,$CQ$205^A57,IF(A57='Données projet'!$A$140,'Données projet'!$B$140,CT56+CS57-DB56)))</f>
        <v>173.18750000000006</v>
      </c>
      <c r="CU57" s="17">
        <f>CT57*VLOOKUP('Données projet'!$B$13,Paramètres!$A$1:$I$89,3,0)*VLOOKUP('Données projet'!$B$13,Paramètres!$A$1:$I$89,5,0)</f>
        <v>116.17417500000005</v>
      </c>
      <c r="CV57" s="13">
        <f t="shared" si="41"/>
        <v>30.781012752948179</v>
      </c>
      <c r="CW57" s="20">
        <f t="shared" si="13"/>
        <v>255.94695200305151</v>
      </c>
      <c r="CX57" s="59">
        <f t="shared" si="14"/>
        <v>513.65132467039086</v>
      </c>
      <c r="CY57" s="59">
        <f ca="1">AVERAGE(OFFSET($CX$3,0,0,'Données projet'!$E$13+1,1))-AVERAGE(OFFSET($H$3,0,0,'Données projet'!$E$13+1,1))</f>
        <v>402.93606094395136</v>
      </c>
      <c r="CZ57" s="59">
        <f t="shared" si="42"/>
        <v>187.62762320251036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40.94579628449474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40.94579628449474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6.0096153846153868</v>
      </c>
      <c r="DO57" s="12">
        <f>IF('Données projet'!$A$166&gt;35,DO56+DN57-DW56,IF(A57&lt;'Données projet'!$A$166,$DL$205^A57,IF(A57='Données projet'!$A$166,'Données projet'!$B$166,DO56+DN57-DW56)))</f>
        <v>154.32692307692307</v>
      </c>
      <c r="DP57" s="17">
        <f>DO57*VLOOKUP('Données projet'!$B$14,Paramètres!$A$1:$I$89,3,0)*VLOOKUP('Données projet'!$B$14,Paramètres!$A$1:$I$89,5,0)</f>
        <v>120.375</v>
      </c>
      <c r="DQ57" s="13">
        <f t="shared" si="43"/>
        <v>31.762445997133341</v>
      </c>
      <c r="DR57" s="20">
        <f t="shared" si="16"/>
        <v>264.97271844500727</v>
      </c>
      <c r="DS57" s="59">
        <f t="shared" si="17"/>
        <v>522.6770911123466</v>
      </c>
      <c r="DT57" s="59">
        <f ca="1">AVERAGE(OFFSET($DS$3,0,0,'Données projet'!$E$14+1,1))-AVERAGE(OFFSET($H$3,0,0,'Données projet'!$E$14+1,1))</f>
        <v>217.53602321474159</v>
      </c>
      <c r="DU57" s="59">
        <f t="shared" si="44"/>
        <v>215.75909414893025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30.885614810451393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30.885614810451393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</v>
      </c>
      <c r="EJ57" s="12">
        <f>IF('Données projet'!$A$192&gt;35,EJ56+EI57-ER56,IF(A57&lt;'Données projet'!$A$192,$EG$205^A57,IF(A57='Données projet'!$A$192,'Données projet'!$B$192,EJ56+EI57-ER56)))</f>
        <v>233.00000000000003</v>
      </c>
      <c r="EK57" s="17">
        <f>EJ57*VLOOKUP('Données projet'!$B$15,Paramètres!$A$1:$I$89,3,0)*VLOOKUP('Données projet'!$B$15,Paramètres!$A$1:$I$89,5,0)</f>
        <v>199.91400000000007</v>
      </c>
      <c r="EL57" s="13">
        <f t="shared" si="45"/>
        <v>49.725267055272241</v>
      </c>
      <c r="EM57" s="20">
        <f t="shared" si="19"/>
        <v>434.78839012126599</v>
      </c>
      <c r="EN57" s="59">
        <f t="shared" si="20"/>
        <v>692.49276278860532</v>
      </c>
      <c r="EO57" s="59">
        <f ca="1">AVERAGE(OFFSET($EN$3,0,0,'Données projet'!$E$15+1,1))-AVERAGE(OFFSET($H$3,0,0,'Données projet'!$E$15+1,1))</f>
        <v>481.23392184981651</v>
      </c>
      <c r="EP57" s="59">
        <f t="shared" si="46"/>
        <v>275.88160405468193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45.110350586011677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45.110350586011677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185.40000000000003</v>
      </c>
      <c r="FF57" s="17">
        <f>FE57*VLOOKUP('Données projet'!$B$16,Paramètres!$A$1:$I$89,3,0)*VLOOKUP('Données projet'!$B$16,Paramètres!$A$1:$I$89,5,0)</f>
        <v>121.47408000000001</v>
      </c>
      <c r="FG57" s="13">
        <f t="shared" si="47"/>
        <v>32.018559567275666</v>
      </c>
      <c r="FH57" s="20">
        <f t="shared" si="22"/>
        <v>267.33301391300517</v>
      </c>
      <c r="FI57" s="59">
        <f t="shared" si="23"/>
        <v>525.03738658034445</v>
      </c>
      <c r="FJ57" s="59">
        <f ca="1">AVERAGE(OFFSET($FI$3,0,0,'Données projet'!$E$16+1,1))-AVERAGE(OFFSET($H$3,0,0,'Données projet'!$E$16+1,1))</f>
        <v>257.66104339896992</v>
      </c>
      <c r="FK57" s="59">
        <f t="shared" si="48"/>
        <v>254.79488636184996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21.457864624104168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21.457864624104168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8.8225000000000016</v>
      </c>
      <c r="FZ57" s="12">
        <f>IF('Données projet'!$A$244&gt;35,FZ56+FY57-GH56,IF(A57&lt;'Données projet'!$A$244,$FW$205^A57,IF(A57='Données projet'!$A$244,'Données projet'!$B$244,FZ56+FY57-GH56)))</f>
        <v>173.18750000000006</v>
      </c>
      <c r="GA57" s="17">
        <f>FZ57*VLOOKUP('Données projet'!$B$17,Paramètres!$A$1:$I$89,3,0)*VLOOKUP('Données projet'!$B$17,Paramètres!$A$1:$I$89,5,0)</f>
        <v>164.80522500000006</v>
      </c>
      <c r="GB57" s="13">
        <f t="shared" si="49"/>
        <v>41.924473730167357</v>
      </c>
      <c r="GC57" s="20">
        <f t="shared" si="25"/>
        <v>360.05422528837494</v>
      </c>
      <c r="GD57" s="59">
        <f t="shared" si="26"/>
        <v>617.75859795571432</v>
      </c>
      <c r="GE57" s="59">
        <f ca="1">AVERAGE(OFFSET($GD$3,0,0,'Données projet'!$E$17+1,1))-AVERAGE(OFFSET($H$3,0,0,'Données projet'!$E$17+1,1))</f>
        <v>536.1664221413339</v>
      </c>
      <c r="GF57" s="59">
        <f t="shared" si="50"/>
        <v>241.15939898336669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47.126293836871298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47.126293836871298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4.8</v>
      </c>
      <c r="GU57" s="12">
        <f>IF('Données projet'!$A$270&gt;35,GU56+GT57-HC56,IF(A57&lt;'Données projet'!$A$270,$GR$205^A57,IF(A57='Données projet'!$A$270,'Données projet'!$B$270,GU56+GT57-HC56)))</f>
        <v>180.2</v>
      </c>
      <c r="GV57" s="17">
        <f>GU57*VLOOKUP('Données projet'!$B$18,Paramètres!$A$1:$I$89,3,0)*VLOOKUP('Données projet'!$B$18,Paramètres!$A$1:$I$89,5,0)</f>
        <v>157.42272000000003</v>
      </c>
      <c r="GW57" s="13">
        <f t="shared" si="51"/>
        <v>40.260654441499831</v>
      </c>
      <c r="GX57" s="20">
        <f t="shared" si="28"/>
        <v>344.29854381894557</v>
      </c>
      <c r="GY57" s="59">
        <f t="shared" si="29"/>
        <v>602.0029164862849</v>
      </c>
      <c r="GZ57" s="59">
        <f ca="1">AVERAGE(OFFSET($GY$3,0,0,'Données projet'!$E$18+1,1))-AVERAGE(OFFSET($H$3,0,0,'Données projet'!$E$18+1,1))</f>
        <v>285.8437404763045</v>
      </c>
      <c r="HA57" s="59">
        <f t="shared" si="52"/>
        <v>276.01618888357268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29.380187282912427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29.380187282912427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8.8225000000000016</v>
      </c>
      <c r="N58" s="13">
        <f>IF('Données projet'!$A$36&gt;35,N57+M58-V57,IF(A58&lt;'Données projet'!$A$36,$K$205^A58,IF(A58='Données projet'!$A$36,'Données projet'!$B$36,N57+M58-V57)))</f>
        <v>182.01000000000005</v>
      </c>
      <c r="O58" s="13">
        <f>N58*VLOOKUP('Données projet'!$B$9,Paramètres!$A$1:$I$89,3,0)*VLOOKUP('Données projet'!$B$9,Paramètres!$A$1:$I$89,5,0)</f>
        <v>164.68264800000006</v>
      </c>
      <c r="P58" s="13">
        <f t="shared" si="33"/>
        <v>41.896920016391412</v>
      </c>
      <c r="Q58" s="20">
        <f t="shared" si="53"/>
        <v>359.79274762854851</v>
      </c>
      <c r="R58" s="59">
        <f t="shared" si="0"/>
        <v>618.11520310901983</v>
      </c>
      <c r="S58" s="59">
        <f ca="1">AVERAGE(OFFSET($R$3,0,0,'Données projet'!$E$9+1,1))-AVERAGE(OFFSET($H$3,0,0,'Données projet'!$E$9+1,1))</f>
        <v>514.0255035951318</v>
      </c>
      <c r="T58" s="59">
        <f t="shared" si="34"/>
        <v>232.26614608014839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43.929937797016578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43.929937797016578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181</v>
      </c>
      <c r="AG58" s="12">
        <f>VLOOKUP(A58,'Données projet'!$A$61:$I$81,9,0)</f>
        <v>5.2</v>
      </c>
      <c r="AH58" s="12">
        <f t="array" ref="AH58">INDEX(AG:AG,MIN(IF(ISNUMBER(AG58:AG254),ROW(AG58:AG254),"")))</f>
        <v>5.2</v>
      </c>
      <c r="AI58" s="13">
        <f>IF('Données projet'!$A$62&gt;35,AI57+AH58-AQ57,IF(A58&lt;'Données projet'!$A$62,$AF$205^A58,IF(A58='Données projet'!$A$62,'Données projet'!$B$62,AI57+AH58-AQ57)))</f>
        <v>180.99999999999997</v>
      </c>
      <c r="AJ58" s="13">
        <f>AI58*VLOOKUP('Données projet'!$B$10,Paramètres!$A$1:$I$89,3,0)*VLOOKUP('Données projet'!$B$10,Paramètres!$A$1:$I$89,5,0)</f>
        <v>158.1216</v>
      </c>
      <c r="AK58" s="13">
        <f t="shared" si="35"/>
        <v>40.418546284954211</v>
      </c>
      <c r="AL58" s="20">
        <f t="shared" si="4"/>
        <v>345.79075477962851</v>
      </c>
      <c r="AM58" s="59">
        <f t="shared" si="5"/>
        <v>604.11321026009989</v>
      </c>
      <c r="AN58" s="59">
        <f ca="1">AVERAGE(OFFSET($AM$3,0,0,'Données projet'!$E$10+1,1))-AVERAGE(OFFSET($H$3,0,0,'Données projet'!$E$10+1,1))</f>
        <v>330.58463337575432</v>
      </c>
      <c r="AO58" s="59">
        <f t="shared" si="36"/>
        <v>285.43250599232192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17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32.062133693618826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32.062133693618826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8.8225000000000016</v>
      </c>
      <c r="BD58" s="12">
        <f>IF('Données projet'!$A$88&gt;35,BD57+BC58-BL57,IF(A58&lt;'Données projet'!$A$88,$BA$205^A58,IF(A58='Données projet'!$A$88,'Données projet'!$B$88,BD57+BC58-BL57)))</f>
        <v>182.01000000000005</v>
      </c>
      <c r="BE58" s="13">
        <f>BD58*VLOOKUP('Données projet'!$B$11,Paramètres!$A$1:$I$89,3,0)*VLOOKUP('Données projet'!$B$11,Paramètres!$A$1:$I$89,5,0)</f>
        <v>184.55814000000004</v>
      </c>
      <c r="BF58" s="13">
        <f t="shared" si="37"/>
        <v>46.334807653923768</v>
      </c>
      <c r="BG58" s="20">
        <f t="shared" si="7"/>
        <v>402.13855049725061</v>
      </c>
      <c r="BH58" s="59">
        <f t="shared" si="8"/>
        <v>660.46100597772192</v>
      </c>
      <c r="BI58" s="59">
        <f ca="1">AVERAGE(OFFSET($BH$3,0,0,'Données projet'!$E$11+1,1))-AVERAGE(OFFSET($H$3,0,0,'Données projet'!$E$11+1,1))</f>
        <v>565.65323074569903</v>
      </c>
      <c r="BJ58" s="59">
        <f t="shared" si="38"/>
        <v>253.00166490531203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49.231826841484093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49.231826841484093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660.50582221680338</v>
      </c>
      <c r="CD58" s="59">
        <f ca="1">AVERAGE(OFFSET($CC$3,0,0,'Données projet'!$E$12+1,1))-AVERAGE(OFFSET($H$3,0,0,'Données projet'!$E$12+1,1))</f>
        <v>323.01113210765487</v>
      </c>
      <c r="CE58" s="59">
        <f t="shared" si="40"/>
        <v>311.68541696405975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40.130681064631787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40.130681064631787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8.8225000000000016</v>
      </c>
      <c r="CT58" s="12">
        <f>IF('Données projet'!$A$140&gt;35,CT57+CS58-DB57,IF(A58&lt;'Données projet'!$A$140,$CQ$205^A58,IF(A58='Données projet'!$A$140,'Données projet'!$B$140,CT57+CS58-DB57)))</f>
        <v>182.01000000000005</v>
      </c>
      <c r="CU58" s="17">
        <f>CT58*VLOOKUP('Données projet'!$B$13,Paramètres!$A$1:$I$89,3,0)*VLOOKUP('Données projet'!$B$13,Paramètres!$A$1:$I$89,5,0)</f>
        <v>122.09230800000003</v>
      </c>
      <c r="CV58" s="13">
        <f t="shared" si="41"/>
        <v>32.162503755434713</v>
      </c>
      <c r="CW58" s="20">
        <f t="shared" si="13"/>
        <v>268.66046380738214</v>
      </c>
      <c r="CX58" s="59">
        <f t="shared" si="14"/>
        <v>526.98291928785352</v>
      </c>
      <c r="CY58" s="59">
        <f ca="1">AVERAGE(OFFSET($CX$3,0,0,'Données projet'!$E$13+1,1))-AVERAGE(OFFSET($H$3,0,0,'Données projet'!$E$13+1,1))</f>
        <v>402.93606094395136</v>
      </c>
      <c r="CZ58" s="59">
        <f t="shared" si="42"/>
        <v>187.62762320251036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40.142874193825506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40.142874193825506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6.0096153846153868</v>
      </c>
      <c r="DO58" s="12">
        <f>IF('Données projet'!$A$166&gt;35,DO57+DN58-DW57,IF(A58&lt;'Données projet'!$A$166,$DL$205^A58,IF(A58='Données projet'!$A$166,'Données projet'!$B$166,DO57+DN58-DW57)))</f>
        <v>160.33653846153845</v>
      </c>
      <c r="DP58" s="17">
        <f>DO58*VLOOKUP('Données projet'!$B$14,Paramètres!$A$1:$I$89,3,0)*VLOOKUP('Données projet'!$B$14,Paramètres!$A$1:$I$89,5,0)</f>
        <v>125.0625</v>
      </c>
      <c r="DQ58" s="13">
        <f t="shared" si="43"/>
        <v>32.852889709555718</v>
      </c>
      <c r="DR58" s="20">
        <f t="shared" si="16"/>
        <v>275.03597041080951</v>
      </c>
      <c r="DS58" s="59">
        <f t="shared" si="17"/>
        <v>533.35842589128083</v>
      </c>
      <c r="DT58" s="59">
        <f ca="1">AVERAGE(OFFSET($DS$3,0,0,'Données projet'!$E$14+1,1))-AVERAGE(OFFSET($H$3,0,0,'Données projet'!$E$14+1,1))</f>
        <v>217.53602321474159</v>
      </c>
      <c r="DU58" s="59">
        <f t="shared" si="44"/>
        <v>215.75909414893025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30.279966742383341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30.279966742383341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244</v>
      </c>
      <c r="EH58" s="12">
        <f>VLOOKUP(A58,'Données projet'!$A$191:$I$211,9,0)</f>
        <v>11</v>
      </c>
      <c r="EI58" s="12">
        <f t="array" ref="EI58">INDEX(EH:EH,MIN(IF(ISNUMBER(EH58:EH254),ROW(EH58:EH254),"")))</f>
        <v>11</v>
      </c>
      <c r="EJ58" s="12">
        <f>IF('Données projet'!$A$192&gt;35,EJ57+EI58-ER57,IF(A58&lt;'Données projet'!$A$192,$EG$205^A58,IF(A58='Données projet'!$A$192,'Données projet'!$B$192,EJ57+EI58-ER57)))</f>
        <v>244.00000000000003</v>
      </c>
      <c r="EK58" s="17">
        <f>EJ58*VLOOKUP('Données projet'!$B$15,Paramètres!$A$1:$I$89,3,0)*VLOOKUP('Données projet'!$B$15,Paramètres!$A$1:$I$89,5,0)</f>
        <v>209.35200000000003</v>
      </c>
      <c r="EL58" s="13">
        <f t="shared" si="45"/>
        <v>51.79395593509436</v>
      </c>
      <c r="EM58" s="20">
        <f t="shared" si="19"/>
        <v>454.82920658695599</v>
      </c>
      <c r="EN58" s="59">
        <f t="shared" si="20"/>
        <v>713.15166206742742</v>
      </c>
      <c r="EO58" s="59">
        <f ca="1">AVERAGE(OFFSET($EN$3,0,0,'Données projet'!$E$15+1,1))-AVERAGE(OFFSET($H$3,0,0,'Données projet'!$E$15+1,1))</f>
        <v>481.23392184981651</v>
      </c>
      <c r="EP58" s="59">
        <f t="shared" si="46"/>
        <v>275.88160405468193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58.30140893650379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58.30140893650379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191</v>
      </c>
      <c r="FC58" s="12">
        <f>VLOOKUP(A58,'Données projet'!$A$217:$I$237,9,0)</f>
        <v>5.6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191.00000000000003</v>
      </c>
      <c r="FF58" s="17">
        <f>FE58*VLOOKUP('Données projet'!$B$16,Paramètres!$A$1:$I$89,3,0)*VLOOKUP('Données projet'!$B$16,Paramètres!$A$1:$I$89,5,0)</f>
        <v>125.14320000000002</v>
      </c>
      <c r="FG58" s="13">
        <f t="shared" si="47"/>
        <v>32.871620642334328</v>
      </c>
      <c r="FH58" s="20">
        <f t="shared" si="22"/>
        <v>275.20914595206563</v>
      </c>
      <c r="FI58" s="59">
        <f t="shared" si="23"/>
        <v>533.53160143253695</v>
      </c>
      <c r="FJ58" s="59">
        <f ca="1">AVERAGE(OFFSET($FI$3,0,0,'Données projet'!$E$16+1,1))-AVERAGE(OFFSET($H$3,0,0,'Données projet'!$E$16+1,1))</f>
        <v>257.66104339896992</v>
      </c>
      <c r="FK58" s="59">
        <f t="shared" si="48"/>
        <v>254.79488636184996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20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27.266105043792475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27.266105043792475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8.8225000000000016</v>
      </c>
      <c r="FZ58" s="12">
        <f>IF('Données projet'!$A$244&gt;35,FZ57+FY58-GH57,IF(A58&lt;'Données projet'!$A$244,$FW$205^A58,IF(A58='Données projet'!$A$244,'Données projet'!$B$244,FZ57+FY58-GH57)))</f>
        <v>182.01000000000005</v>
      </c>
      <c r="GA58" s="17">
        <f>FZ58*VLOOKUP('Données projet'!$B$17,Paramètres!$A$1:$I$89,3,0)*VLOOKUP('Données projet'!$B$17,Paramètres!$A$1:$I$89,5,0)</f>
        <v>173.20071600000006</v>
      </c>
      <c r="GB58" s="13">
        <f t="shared" si="49"/>
        <v>43.806097434594101</v>
      </c>
      <c r="GC58" s="20">
        <f t="shared" si="25"/>
        <v>377.9535333985848</v>
      </c>
      <c r="GD58" s="59">
        <f t="shared" si="26"/>
        <v>636.27598887905617</v>
      </c>
      <c r="GE58" s="59">
        <f ca="1">AVERAGE(OFFSET($GD$3,0,0,'Données projet'!$E$17+1,1))-AVERAGE(OFFSET($H$3,0,0,'Données projet'!$E$17+1,1))</f>
        <v>536.1664221413339</v>
      </c>
      <c r="GF58" s="59">
        <f t="shared" si="50"/>
        <v>241.15939898336669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46.202175958931235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46.202175958931235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185</v>
      </c>
      <c r="GS58" s="12">
        <f>VLOOKUP(A58,'Données projet'!$A$269:$I$289,9,0)</f>
        <v>4.8</v>
      </c>
      <c r="GT58" s="12">
        <f t="array" ref="GT58">INDEX(GS:GS,MIN(IF(ISNUMBER(GS58:GS254),ROW(GS58:GS254),"")))</f>
        <v>4.8</v>
      </c>
      <c r="GU58" s="12">
        <f>IF('Données projet'!$A$270&gt;35,GU57+GT58-HC57,IF(A58&lt;'Données projet'!$A$270,$GR$205^A58,IF(A58='Données projet'!$A$270,'Données projet'!$B$270,GU57+GT58-HC57)))</f>
        <v>185</v>
      </c>
      <c r="GV58" s="17">
        <f>GU58*VLOOKUP('Données projet'!$B$18,Paramètres!$A$1:$I$89,3,0)*VLOOKUP('Données projet'!$B$18,Paramètres!$A$1:$I$89,5,0)</f>
        <v>161.61600000000001</v>
      </c>
      <c r="GW58" s="13">
        <f t="shared" si="51"/>
        <v>41.20679526204917</v>
      </c>
      <c r="GX58" s="20">
        <f t="shared" si="28"/>
        <v>353.24970174806896</v>
      </c>
      <c r="GY58" s="59">
        <f t="shared" si="29"/>
        <v>611.57215722854039</v>
      </c>
      <c r="GZ58" s="59">
        <f ca="1">AVERAGE(OFFSET($GY$3,0,0,'Données projet'!$E$18+1,1))-AVERAGE(OFFSET($H$3,0,0,'Données projet'!$E$18+1,1))</f>
        <v>285.8437404763045</v>
      </c>
      <c r="HA58" s="59">
        <f t="shared" si="52"/>
        <v>276.01618888357268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11</v>
      </c>
      <c r="HD58" s="16">
        <f>IF(ISNA(VLOOKUP(A58,'Données projet'!$A$269:$I$289,5,0)),0%,VLOOKUP(A58,'Données projet'!$A$269:$I$289,5,0)*VLOOKUP('Données projet'!$B$18,Paramètres!$A$1:$I$89,7,0))</f>
        <v>0.53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34.434317654794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34.434317654794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8.8225000000000016</v>
      </c>
      <c r="N59" s="13">
        <f>IF('Données projet'!$A$36&gt;35,N58+M59-V58,IF(A59&lt;'Données projet'!$A$36,$K$205^A59,IF(A59='Données projet'!$A$36,'Données projet'!$B$36,N58+M59-V58)))</f>
        <v>190.83250000000004</v>
      </c>
      <c r="O59" s="13">
        <f>N59*VLOOKUP('Données projet'!$B$9,Paramètres!$A$1:$I$89,3,0)*VLOOKUP('Données projet'!$B$9,Paramètres!$A$1:$I$89,5,0)</f>
        <v>172.66524600000002</v>
      </c>
      <c r="P59" s="13">
        <f t="shared" si="33"/>
        <v>43.686408511417334</v>
      </c>
      <c r="Q59" s="20">
        <f t="shared" si="53"/>
        <v>376.8124649407186</v>
      </c>
      <c r="R59" s="59">
        <f t="shared" si="0"/>
        <v>635.74228087934034</v>
      </c>
      <c r="S59" s="59">
        <f ca="1">AVERAGE(OFFSET($R$3,0,0,'Données projet'!$E$9+1,1))-AVERAGE(OFFSET($H$3,0,0,'Données projet'!$E$9+1,1))</f>
        <v>514.0255035951318</v>
      </c>
      <c r="T59" s="59">
        <f t="shared" si="34"/>
        <v>232.26614608014839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43.06849851143339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43.06849851143339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</v>
      </c>
      <c r="AI59" s="13">
        <f>IF('Données projet'!$A$62&gt;35,AI58+AH59-AQ58,IF(A59&lt;'Données projet'!$A$62,$AF$205^A59,IF(A59='Données projet'!$A$62,'Données projet'!$B$62,AI58+AH59-AQ58)))</f>
        <v>168.99999999999997</v>
      </c>
      <c r="AJ59" s="13">
        <f>AI59*VLOOKUP('Données projet'!$B$10,Paramètres!$A$1:$I$89,3,0)*VLOOKUP('Données projet'!$B$10,Paramètres!$A$1:$I$89,5,0)</f>
        <v>147.63839999999999</v>
      </c>
      <c r="AK59" s="13">
        <f t="shared" si="35"/>
        <v>38.041408878951295</v>
      </c>
      <c r="AL59" s="20">
        <f t="shared" si="4"/>
        <v>323.39233379750681</v>
      </c>
      <c r="AM59" s="59">
        <f t="shared" si="5"/>
        <v>582.32214973612849</v>
      </c>
      <c r="AN59" s="59">
        <f ca="1">AVERAGE(OFFSET($AM$3,0,0,'Données projet'!$E$10+1,1))-AVERAGE(OFFSET($H$3,0,0,'Données projet'!$E$10+1,1))</f>
        <v>330.58463337575432</v>
      </c>
      <c r="AO59" s="59">
        <f t="shared" si="36"/>
        <v>285.43250599232192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31.43341480785752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31.43341480785752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8.8225000000000016</v>
      </c>
      <c r="BD59" s="12">
        <f>IF('Données projet'!$A$88&gt;35,BD58+BC59-BL58,IF(A59&lt;'Données projet'!$A$88,$BA$205^A59,IF(A59='Données projet'!$A$88,'Données projet'!$B$88,BD58+BC59-BL58)))</f>
        <v>190.83250000000004</v>
      </c>
      <c r="BE59" s="13">
        <f>BD59*VLOOKUP('Données projet'!$B$11,Paramètres!$A$1:$I$89,3,0)*VLOOKUP('Données projet'!$B$11,Paramètres!$A$1:$I$89,5,0)</f>
        <v>193.50415500000005</v>
      </c>
      <c r="BF59" s="13">
        <f t="shared" si="37"/>
        <v>48.313845854906042</v>
      </c>
      <c r="BG59" s="20">
        <f t="shared" si="7"/>
        <v>421.16635148896142</v>
      </c>
      <c r="BH59" s="59">
        <f t="shared" si="8"/>
        <v>680.09616742758317</v>
      </c>
      <c r="BI59" s="59">
        <f ca="1">AVERAGE(OFFSET($BH$3,0,0,'Données projet'!$E$11+1,1))-AVERAGE(OFFSET($H$3,0,0,'Données projet'!$E$11+1,1))</f>
        <v>565.65323074569903</v>
      </c>
      <c r="BJ59" s="59">
        <f t="shared" si="38"/>
        <v>253.00166490531203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48.266420745571899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48.266420745571899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647.90259558990181</v>
      </c>
      <c r="CD59" s="59">
        <f ca="1">AVERAGE(OFFSET($CC$3,0,0,'Données projet'!$E$12+1,1))-AVERAGE(OFFSET($H$3,0,0,'Données projet'!$E$12+1,1))</f>
        <v>323.01113210765487</v>
      </c>
      <c r="CE59" s="59">
        <f t="shared" si="40"/>
        <v>311.68541696405975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39.343742886252876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39.343742886252876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8.8225000000000016</v>
      </c>
      <c r="CT59" s="12">
        <f>IF('Données projet'!$A$140&gt;35,CT58+CS59-DB58,IF(A59&lt;'Données projet'!$A$140,$CQ$205^A59,IF(A59='Données projet'!$A$140,'Données projet'!$B$140,CT58+CS59-DB58)))</f>
        <v>190.83250000000004</v>
      </c>
      <c r="CU59" s="17">
        <f>CT59*VLOOKUP('Données projet'!$B$13,Paramètres!$A$1:$I$89,3,0)*VLOOKUP('Données projet'!$B$13,Paramètres!$A$1:$I$89,5,0)</f>
        <v>128.01044100000001</v>
      </c>
      <c r="CV59" s="13">
        <f t="shared" si="41"/>
        <v>33.5362188261144</v>
      </c>
      <c r="CW59" s="20">
        <f t="shared" si="13"/>
        <v>281.36043253048263</v>
      </c>
      <c r="CX59" s="59">
        <f t="shared" si="14"/>
        <v>540.29024846910443</v>
      </c>
      <c r="CY59" s="59">
        <f ca="1">AVERAGE(OFFSET($CX$3,0,0,'Données projet'!$E$13+1,1))-AVERAGE(OFFSET($H$3,0,0,'Données projet'!$E$13+1,1))</f>
        <v>402.93606094395136</v>
      </c>
      <c r="CZ59" s="59">
        <f t="shared" si="42"/>
        <v>187.62762320251036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39.355696915620179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39.355696915620179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6.0096153846153868</v>
      </c>
      <c r="DO59" s="12">
        <f>IF('Données projet'!$A$166&gt;35,DO58+DN59-DW58,IF(A59&lt;'Données projet'!$A$166,$DL$205^A59,IF(A59='Données projet'!$A$166,'Données projet'!$B$166,DO58+DN59-DW58)))</f>
        <v>166.34615384615384</v>
      </c>
      <c r="DP59" s="17">
        <f>DO59*VLOOKUP('Données projet'!$B$14,Paramètres!$A$1:$I$89,3,0)*VLOOKUP('Données projet'!$B$14,Paramètres!$A$1:$I$89,5,0)</f>
        <v>129.75</v>
      </c>
      <c r="DQ59" s="13">
        <f t="shared" si="43"/>
        <v>33.938585202364465</v>
      </c>
      <c r="DR59" s="20">
        <f t="shared" si="16"/>
        <v>285.09095256078473</v>
      </c>
      <c r="DS59" s="59">
        <f t="shared" si="17"/>
        <v>544.02076849940647</v>
      </c>
      <c r="DT59" s="59">
        <f ca="1">AVERAGE(OFFSET($DS$3,0,0,'Données projet'!$E$14+1,1))-AVERAGE(OFFSET($H$3,0,0,'Données projet'!$E$14+1,1))</f>
        <v>217.53602321474159</v>
      </c>
      <c r="DU59" s="59">
        <f t="shared" si="44"/>
        <v>215.75909414893025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29.686195063521257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29.686195063521257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226.80000000000004</v>
      </c>
      <c r="EK59" s="17">
        <f>EJ59*VLOOKUP('Données projet'!$B$15,Paramètres!$A$1:$I$89,3,0)*VLOOKUP('Données projet'!$B$15,Paramètres!$A$1:$I$89,5,0)</f>
        <v>194.59440000000006</v>
      </c>
      <c r="EL59" s="13">
        <f t="shared" si="45"/>
        <v>48.554292648263456</v>
      </c>
      <c r="EM59" s="20">
        <f t="shared" si="19"/>
        <v>423.48397302905897</v>
      </c>
      <c r="EN59" s="59">
        <f t="shared" si="20"/>
        <v>682.41378896768072</v>
      </c>
      <c r="EO59" s="59">
        <f ca="1">AVERAGE(OFFSET($EN$3,0,0,'Données projet'!$E$15+1,1))-AVERAGE(OFFSET($H$3,0,0,'Données projet'!$E$15+1,1))</f>
        <v>481.23392184981651</v>
      </c>
      <c r="EP59" s="59">
        <f t="shared" si="46"/>
        <v>275.88160405468193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57.158153867607112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57.158153867607112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</v>
      </c>
      <c r="FE59" s="12">
        <f>IF('Données projet'!$A$218&gt;35,FE58+FD59-FM58,IF(A59&lt;'Données projet'!$A$218,$FB$205^A59,IF(A59='Données projet'!$A$218,'Données projet'!$B$218,FE58+FD59-FM58)))</f>
        <v>176.00000000000003</v>
      </c>
      <c r="FF59" s="17">
        <f>FE59*VLOOKUP('Données projet'!$B$16,Paramètres!$A$1:$I$89,3,0)*VLOOKUP('Données projet'!$B$16,Paramètres!$A$1:$I$89,5,0)</f>
        <v>115.31520000000003</v>
      </c>
      <c r="FG59" s="13">
        <f t="shared" si="47"/>
        <v>30.579827148797317</v>
      </c>
      <c r="FH59" s="20">
        <f t="shared" si="22"/>
        <v>254.10050561748869</v>
      </c>
      <c r="FI59" s="59">
        <f t="shared" si="23"/>
        <v>513.03032155611049</v>
      </c>
      <c r="FJ59" s="59">
        <f ca="1">AVERAGE(OFFSET($FI$3,0,0,'Données projet'!$E$16+1,1))-AVERAGE(OFFSET($H$3,0,0,'Données projet'!$E$16+1,1))</f>
        <v>257.66104339896992</v>
      </c>
      <c r="FK59" s="59">
        <f t="shared" si="48"/>
        <v>254.79488636184996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26.731433354565638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26.731433354565638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8.8225000000000016</v>
      </c>
      <c r="FZ59" s="12">
        <f>IF('Données projet'!$A$244&gt;35,FZ58+FY59-GH58,IF(A59&lt;'Données projet'!$A$244,$FW$205^A59,IF(A59='Données projet'!$A$244,'Données projet'!$B$244,FZ58+FY59-GH58)))</f>
        <v>190.83250000000004</v>
      </c>
      <c r="GA59" s="17">
        <f>FZ59*VLOOKUP('Données projet'!$B$17,Paramètres!$A$1:$I$89,3,0)*VLOOKUP('Données projet'!$B$17,Paramètres!$A$1:$I$89,5,0)</f>
        <v>181.59620700000002</v>
      </c>
      <c r="GB59" s="13">
        <f t="shared" si="49"/>
        <v>45.677130134384925</v>
      </c>
      <c r="GC59" s="20">
        <f t="shared" si="25"/>
        <v>395.83439550905376</v>
      </c>
      <c r="GD59" s="59">
        <f t="shared" si="26"/>
        <v>654.76421144767551</v>
      </c>
      <c r="GE59" s="59">
        <f ca="1">AVERAGE(OFFSET($GD$3,0,0,'Données projet'!$E$17+1,1))-AVERAGE(OFFSET($H$3,0,0,'Données projet'!$E$17+1,1))</f>
        <v>536.1664221413339</v>
      </c>
      <c r="GF59" s="59">
        <f t="shared" si="50"/>
        <v>241.15939898336669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45.296179468921331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45.296179468921331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4</v>
      </c>
      <c r="GU59" s="12">
        <f>IF('Données projet'!$A$270&gt;35,GU58+GT59-HC58,IF(A59&lt;'Données projet'!$A$270,$GR$205^A59,IF(A59='Données projet'!$A$270,'Données projet'!$B$270,GU58+GT59-HC58)))</f>
        <v>178</v>
      </c>
      <c r="GV59" s="17">
        <f>GU59*VLOOKUP('Données projet'!$B$18,Paramètres!$A$1:$I$89,3,0)*VLOOKUP('Données projet'!$B$18,Paramètres!$A$1:$I$89,5,0)</f>
        <v>155.50080000000003</v>
      </c>
      <c r="GW59" s="13">
        <f t="shared" si="51"/>
        <v>39.826029828200333</v>
      </c>
      <c r="GX59" s="20">
        <f t="shared" si="28"/>
        <v>340.19422861744891</v>
      </c>
      <c r="GY59" s="59">
        <f t="shared" si="29"/>
        <v>599.12404455607066</v>
      </c>
      <c r="GZ59" s="59">
        <f ca="1">AVERAGE(OFFSET($GY$3,0,0,'Données projet'!$E$18+1,1))-AVERAGE(OFFSET($H$3,0,0,'Données projet'!$E$18+1,1))</f>
        <v>285.8437404763045</v>
      </c>
      <c r="HA59" s="59">
        <f t="shared" si="52"/>
        <v>276.01618888357268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33.759081688443402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33.759081688443402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8.8225000000000016</v>
      </c>
      <c r="N60" s="13">
        <f>IF('Données projet'!$A$36&gt;35,N59+M60-V59,IF(A60&lt;'Données projet'!$A$36,$K$205^A60,IF(A60='Données projet'!$A$36,'Données projet'!$B$36,N59+M60-V59)))</f>
        <v>199.65500000000003</v>
      </c>
      <c r="O60" s="13">
        <f>N60*VLOOKUP('Données projet'!$B$9,Paramètres!$A$1:$I$89,3,0)*VLOOKUP('Données projet'!$B$9,Paramètres!$A$1:$I$89,5,0)</f>
        <v>180.64784400000002</v>
      </c>
      <c r="P60" s="13">
        <f t="shared" si="33"/>
        <v>45.466289369556691</v>
      </c>
      <c r="Q60" s="20">
        <f t="shared" si="53"/>
        <v>393.81544895197794</v>
      </c>
      <c r="R60" s="59">
        <f t="shared" si="0"/>
        <v>653.34208900265571</v>
      </c>
      <c r="S60" s="59">
        <f ca="1">AVERAGE(OFFSET($R$3,0,0,'Données projet'!$E$9+1,1))-AVERAGE(OFFSET($H$3,0,0,'Données projet'!$E$9+1,1))</f>
        <v>514.0255035951318</v>
      </c>
      <c r="T60" s="59">
        <f t="shared" si="34"/>
        <v>232.26614608014839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42.223951524814403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42.223951524814403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</v>
      </c>
      <c r="AI60" s="13">
        <f>IF('Données projet'!$A$62&gt;35,AI59+AH60-AQ59,IF(A60&lt;'Données projet'!$A$62,$AF$205^A60,IF(A60='Données projet'!$A$62,'Données projet'!$B$62,AI59+AH60-AQ59)))</f>
        <v>173.99999999999997</v>
      </c>
      <c r="AJ60" s="13">
        <f>AI60*VLOOKUP('Données projet'!$B$10,Paramètres!$A$1:$I$89,3,0)*VLOOKUP('Données projet'!$B$10,Paramètres!$A$1:$I$89,5,0)</f>
        <v>152.00640000000001</v>
      </c>
      <c r="AK60" s="13">
        <f t="shared" si="35"/>
        <v>39.03419401656145</v>
      </c>
      <c r="AL60" s="20">
        <f t="shared" si="4"/>
        <v>332.72903457884451</v>
      </c>
      <c r="AM60" s="59">
        <f t="shared" si="5"/>
        <v>592.25567462952222</v>
      </c>
      <c r="AN60" s="59">
        <f ca="1">AVERAGE(OFFSET($AM$3,0,0,'Données projet'!$E$10+1,1))-AVERAGE(OFFSET($H$3,0,0,'Données projet'!$E$10+1,1))</f>
        <v>330.58463337575432</v>
      </c>
      <c r="AO60" s="59">
        <f t="shared" si="36"/>
        <v>285.43250599232192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30.817024715965342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30.817024715965342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8.8225000000000016</v>
      </c>
      <c r="BD60" s="12">
        <f>IF('Données projet'!$A$88&gt;35,BD59+BC60-BL59,IF(A60&lt;'Données projet'!$A$88,$BA$205^A60,IF(A60='Données projet'!$A$88,'Données projet'!$B$88,BD59+BC60-BL59)))</f>
        <v>199.65500000000003</v>
      </c>
      <c r="BE60" s="13">
        <f>BD60*VLOOKUP('Données projet'!$B$11,Paramètres!$A$1:$I$89,3,0)*VLOOKUP('Données projet'!$B$11,Paramètres!$A$1:$I$89,5,0)</f>
        <v>202.45017000000004</v>
      </c>
      <c r="BF60" s="13">
        <f t="shared" si="37"/>
        <v>50.282258740066162</v>
      </c>
      <c r="BG60" s="20">
        <f t="shared" si="7"/>
        <v>440.17564672228195</v>
      </c>
      <c r="BH60" s="59">
        <f t="shared" si="8"/>
        <v>699.70228677295972</v>
      </c>
      <c r="BI60" s="59">
        <f ca="1">AVERAGE(OFFSET($BH$3,0,0,'Données projet'!$E$11+1,1))-AVERAGE(OFFSET($H$3,0,0,'Données projet'!$E$11+1,1))</f>
        <v>565.65323074569903</v>
      </c>
      <c r="BJ60" s="59">
        <f t="shared" si="38"/>
        <v>253.00166490531203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47.319945674360966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47.319945674360966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657.30753803969742</v>
      </c>
      <c r="CD60" s="59">
        <f ca="1">AVERAGE(OFFSET($CC$3,0,0,'Données projet'!$E$12+1,1))-AVERAGE(OFFSET($H$3,0,0,'Données projet'!$E$12+1,1))</f>
        <v>323.01113210765487</v>
      </c>
      <c r="CE60" s="59">
        <f t="shared" si="40"/>
        <v>311.68541696405975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38.572236085567077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38.572236085567077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8.8225000000000016</v>
      </c>
      <c r="CT60" s="12">
        <f>IF('Données projet'!$A$140&gt;35,CT59+CS60-DB59,IF(A60&lt;'Données projet'!$A$140,$CQ$205^A60,IF(A60='Données projet'!$A$140,'Données projet'!$B$140,CT59+CS60-DB59)))</f>
        <v>199.65500000000003</v>
      </c>
      <c r="CU60" s="17">
        <f>CT60*VLOOKUP('Données projet'!$B$13,Paramètres!$A$1:$I$89,3,0)*VLOOKUP('Données projet'!$B$13,Paramètres!$A$1:$I$89,5,0)</f>
        <v>133.92857400000003</v>
      </c>
      <c r="CV60" s="13">
        <f t="shared" si="41"/>
        <v>34.90255851795186</v>
      </c>
      <c r="CW60" s="20">
        <f t="shared" si="13"/>
        <v>294.04755580209957</v>
      </c>
      <c r="CX60" s="59">
        <f t="shared" si="14"/>
        <v>553.57419585277728</v>
      </c>
      <c r="CY60" s="59">
        <f ca="1">AVERAGE(OFFSET($CX$3,0,0,'Données projet'!$E$13+1,1))-AVERAGE(OFFSET($H$3,0,0,'Données projet'!$E$13+1,1))</f>
        <v>402.93606094395136</v>
      </c>
      <c r="CZ60" s="59">
        <f t="shared" si="42"/>
        <v>187.62762320251036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38.583955703709726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38.583955703709726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6.0096153846153868</v>
      </c>
      <c r="DO60" s="12">
        <f>IF('Données projet'!$A$166&gt;35,DO59+DN60-DW59,IF(A60&lt;'Données projet'!$A$166,$DL$205^A60,IF(A60='Données projet'!$A$166,'Données projet'!$B$166,DO59+DN60-DW59)))</f>
        <v>172.35576923076923</v>
      </c>
      <c r="DP60" s="17">
        <f>DO60*VLOOKUP('Données projet'!$B$14,Paramètres!$A$1:$I$89,3,0)*VLOOKUP('Données projet'!$B$14,Paramètres!$A$1:$I$89,5,0)</f>
        <v>134.4375</v>
      </c>
      <c r="DQ60" s="13">
        <f t="shared" si="43"/>
        <v>35.019723665000747</v>
      </c>
      <c r="DR60" s="20">
        <f t="shared" si="16"/>
        <v>295.13799788320961</v>
      </c>
      <c r="DS60" s="59">
        <f t="shared" si="17"/>
        <v>554.66463793388732</v>
      </c>
      <c r="DT60" s="59">
        <f ca="1">AVERAGE(OFFSET($DS$3,0,0,'Données projet'!$E$14+1,1))-AVERAGE(OFFSET($H$3,0,0,'Données projet'!$E$14+1,1))</f>
        <v>217.53602321474159</v>
      </c>
      <c r="DU60" s="59">
        <f t="shared" si="44"/>
        <v>215.75909414893025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29.104066885116698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29.104066885116698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237.60000000000005</v>
      </c>
      <c r="EK60" s="17">
        <f>EJ60*VLOOKUP('Données projet'!$B$15,Paramètres!$A$1:$I$89,3,0)*VLOOKUP('Données projet'!$B$15,Paramètres!$A$1:$I$89,5,0)</f>
        <v>203.86080000000007</v>
      </c>
      <c r="EL60" s="13">
        <f t="shared" si="45"/>
        <v>50.591708220421786</v>
      </c>
      <c r="EM60" s="20">
        <f t="shared" si="19"/>
        <v>443.17145181723475</v>
      </c>
      <c r="EN60" s="59">
        <f t="shared" si="20"/>
        <v>702.69809186791247</v>
      </c>
      <c r="EO60" s="59">
        <f ca="1">AVERAGE(OFFSET($EN$3,0,0,'Données projet'!$E$15+1,1))-AVERAGE(OFFSET($H$3,0,0,'Données projet'!$E$15+1,1))</f>
        <v>481.23392184981651</v>
      </c>
      <c r="EP60" s="59">
        <f t="shared" si="46"/>
        <v>275.88160405468193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56.037317333294759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56.037317333294759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</v>
      </c>
      <c r="FE60" s="12">
        <f>IF('Données projet'!$A$218&gt;35,FE59+FD60-FM59,IF(A60&lt;'Données projet'!$A$218,$FB$205^A60,IF(A60='Données projet'!$A$218,'Données projet'!$B$218,FE59+FD60-FM59)))</f>
        <v>181.00000000000003</v>
      </c>
      <c r="FF60" s="17">
        <f>FE60*VLOOKUP('Données projet'!$B$16,Paramètres!$A$1:$I$89,3,0)*VLOOKUP('Données projet'!$B$16,Paramètres!$A$1:$I$89,5,0)</f>
        <v>118.59120000000001</v>
      </c>
      <c r="FG60" s="13">
        <f t="shared" si="47"/>
        <v>31.346194334434067</v>
      </c>
      <c r="FH60" s="20">
        <f t="shared" si="22"/>
        <v>261.14096179913935</v>
      </c>
      <c r="FI60" s="59">
        <f t="shared" si="23"/>
        <v>520.66760184981706</v>
      </c>
      <c r="FJ60" s="59">
        <f ca="1">AVERAGE(OFFSET($FI$3,0,0,'Données projet'!$E$16+1,1))-AVERAGE(OFFSET($H$3,0,0,'Données projet'!$E$16+1,1))</f>
        <v>257.66104339896992</v>
      </c>
      <c r="FK60" s="59">
        <f t="shared" si="48"/>
        <v>254.79488636184996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26.20724625104701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26.20724625104701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8.8225000000000016</v>
      </c>
      <c r="FZ60" s="12">
        <f>IF('Données projet'!$A$244&gt;35,FZ59+FY60-GH59,IF(A60&lt;'Données projet'!$A$244,$FW$205^A60,IF(A60='Données projet'!$A$244,'Données projet'!$B$244,FZ59+FY60-GH59)))</f>
        <v>199.65500000000003</v>
      </c>
      <c r="GA60" s="17">
        <f>FZ60*VLOOKUP('Données projet'!$B$17,Paramètres!$A$1:$I$89,3,0)*VLOOKUP('Données projet'!$B$17,Paramètres!$A$1:$I$89,5,0)</f>
        <v>189.99169800000004</v>
      </c>
      <c r="GB60" s="13">
        <f t="shared" si="49"/>
        <v>47.538117392233929</v>
      </c>
      <c r="GC60" s="20">
        <f t="shared" si="25"/>
        <v>413.6977618081408</v>
      </c>
      <c r="GD60" s="59">
        <f t="shared" si="26"/>
        <v>673.22440185881851</v>
      </c>
      <c r="GE60" s="59">
        <f ca="1">AVERAGE(OFFSET($GD$3,0,0,'Données projet'!$E$17+1,1))-AVERAGE(OFFSET($H$3,0,0,'Données projet'!$E$17+1,1))</f>
        <v>536.1664221413339</v>
      </c>
      <c r="GF60" s="59">
        <f t="shared" si="50"/>
        <v>241.15939898336669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44.407949017477229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44.407949017477229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4</v>
      </c>
      <c r="GU60" s="12">
        <f>IF('Données projet'!$A$270&gt;35,GU59+GT60-HC59,IF(A60&lt;'Données projet'!$A$270,$GR$205^A60,IF(A60='Données projet'!$A$270,'Données projet'!$B$270,GU59+GT60-HC59)))</f>
        <v>182</v>
      </c>
      <c r="GV60" s="17">
        <f>GU60*VLOOKUP('Données projet'!$B$18,Paramètres!$A$1:$I$89,3,0)*VLOOKUP('Données projet'!$B$18,Paramètres!$A$1:$I$89,5,0)</f>
        <v>158.99520000000004</v>
      </c>
      <c r="GW60" s="13">
        <f t="shared" si="51"/>
        <v>40.615796933386044</v>
      </c>
      <c r="GX60" s="20">
        <f t="shared" si="28"/>
        <v>347.65581965898076</v>
      </c>
      <c r="GY60" s="59">
        <f t="shared" si="29"/>
        <v>607.18245970965847</v>
      </c>
      <c r="GZ60" s="59">
        <f ca="1">AVERAGE(OFFSET($GY$3,0,0,'Données projet'!$E$18+1,1))-AVERAGE(OFFSET($H$3,0,0,'Données projet'!$E$18+1,1))</f>
        <v>285.8437404763045</v>
      </c>
      <c r="HA60" s="59">
        <f t="shared" si="52"/>
        <v>276.01618888357268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33.097086687539665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33.097086687539665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8.8225000000000016</v>
      </c>
      <c r="N61" s="13">
        <f>IF('Données projet'!$A$36&gt;35,N60+M61-V60,IF(A61&lt;'Données projet'!$A$36,$K$205^A61,IF(A61='Données projet'!$A$36,'Données projet'!$B$36,N60+M61-V60)))</f>
        <v>208.47750000000002</v>
      </c>
      <c r="O61" s="13">
        <f>N61*VLOOKUP('Données projet'!$B$9,Paramètres!$A$1:$I$89,3,0)*VLOOKUP('Données projet'!$B$9,Paramètres!$A$1:$I$89,5,0)</f>
        <v>188.63044200000002</v>
      </c>
      <c r="P61" s="13">
        <f t="shared" si="33"/>
        <v>47.237035655112237</v>
      </c>
      <c r="Q61" s="20">
        <f t="shared" si="53"/>
        <v>410.80252358265381</v>
      </c>
      <c r="R61" s="59">
        <f t="shared" si="0"/>
        <v>670.91563418134228</v>
      </c>
      <c r="S61" s="59">
        <f ca="1">AVERAGE(OFFSET($R$3,0,0,'Données projet'!$E$9+1,1))-AVERAGE(OFFSET($H$3,0,0,'Données projet'!$E$9+1,1))</f>
        <v>514.0255035951318</v>
      </c>
      <c r="T61" s="59">
        <f t="shared" si="34"/>
        <v>232.26614608014839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41.39596558948022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41.39596558948022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</v>
      </c>
      <c r="AI61" s="13">
        <f>IF('Données projet'!$A$62&gt;35,AI60+AH61-AQ60,IF(A61&lt;'Données projet'!$A$62,$AF$205^A61,IF(A61='Données projet'!$A$62,'Données projet'!$B$62,AI60+AH61-AQ60)))</f>
        <v>178.99999999999997</v>
      </c>
      <c r="AJ61" s="13">
        <f>AI61*VLOOKUP('Données projet'!$B$10,Paramètres!$A$1:$I$89,3,0)*VLOOKUP('Données projet'!$B$10,Paramètres!$A$1:$I$89,5,0)</f>
        <v>156.37440000000001</v>
      </c>
      <c r="AK61" s="13">
        <f t="shared" si="35"/>
        <v>40.023663524293205</v>
      </c>
      <c r="AL61" s="20">
        <f t="shared" si="4"/>
        <v>342.05996063814399</v>
      </c>
      <c r="AM61" s="59">
        <f t="shared" si="5"/>
        <v>602.17307123683236</v>
      </c>
      <c r="AN61" s="59">
        <f ca="1">AVERAGE(OFFSET($AM$3,0,0,'Données projet'!$E$10+1,1))-AVERAGE(OFFSET($H$3,0,0,'Données projet'!$E$10+1,1))</f>
        <v>330.58463337575432</v>
      </c>
      <c r="AO61" s="59">
        <f t="shared" si="36"/>
        <v>285.43250599232192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30.212721657814335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30.212721657814335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8.8225000000000016</v>
      </c>
      <c r="BD61" s="12">
        <f>IF('Données projet'!$A$88&gt;35,BD60+BC61-BL60,IF(A61&lt;'Données projet'!$A$88,$BA$205^A61,IF(A61='Données projet'!$A$88,'Données projet'!$B$88,BD60+BC61-BL60)))</f>
        <v>208.47750000000002</v>
      </c>
      <c r="BE61" s="13">
        <f>BD61*VLOOKUP('Données projet'!$B$11,Paramètres!$A$1:$I$89,3,0)*VLOOKUP('Données projet'!$B$11,Paramètres!$A$1:$I$89,5,0)</f>
        <v>211.39618500000003</v>
      </c>
      <c r="BF61" s="13">
        <f t="shared" si="37"/>
        <v>52.240569482550697</v>
      </c>
      <c r="BG61" s="20">
        <f t="shared" si="7"/>
        <v>459.1673473904425</v>
      </c>
      <c r="BH61" s="59">
        <f t="shared" si="8"/>
        <v>719.28045798913092</v>
      </c>
      <c r="BI61" s="59">
        <f ca="1">AVERAGE(OFFSET($BH$3,0,0,'Données projet'!$E$11+1,1))-AVERAGE(OFFSET($H$3,0,0,'Données projet'!$E$11+1,1))</f>
        <v>565.65323074569903</v>
      </c>
      <c r="BJ61" s="59">
        <f t="shared" si="38"/>
        <v>253.00166490531203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46.392030402003691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46.392030402003691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666.69790350964149</v>
      </c>
      <c r="CD61" s="59">
        <f ca="1">AVERAGE(OFFSET($CC$3,0,0,'Données projet'!$E$12+1,1))-AVERAGE(OFFSET($H$3,0,0,'Données projet'!$E$12+1,1))</f>
        <v>323.01113210765487</v>
      </c>
      <c r="CE61" s="59">
        <f t="shared" si="40"/>
        <v>311.68541696405975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37.815858062670046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37.815858062670046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8.8225000000000016</v>
      </c>
      <c r="CT61" s="12">
        <f>IF('Données projet'!$A$140&gt;35,CT60+CS61-DB60,IF(A61&lt;'Données projet'!$A$140,$CQ$205^A61,IF(A61='Données projet'!$A$140,'Données projet'!$B$140,CT60+CS61-DB60)))</f>
        <v>208.47750000000002</v>
      </c>
      <c r="CU61" s="17">
        <f>CT61*VLOOKUP('Données projet'!$B$13,Paramètres!$A$1:$I$89,3,0)*VLOOKUP('Données projet'!$B$13,Paramètres!$A$1:$I$89,5,0)</f>
        <v>139.84670700000004</v>
      </c>
      <c r="CV61" s="13">
        <f t="shared" si="41"/>
        <v>36.261885982520099</v>
      </c>
      <c r="CW61" s="20">
        <f t="shared" si="13"/>
        <v>306.72246611122256</v>
      </c>
      <c r="CX61" s="59">
        <f t="shared" si="14"/>
        <v>566.83557670991104</v>
      </c>
      <c r="CY61" s="59">
        <f ca="1">AVERAGE(OFFSET($CX$3,0,0,'Données projet'!$E$13+1,1))-AVERAGE(OFFSET($H$3,0,0,'Données projet'!$E$13+1,1))</f>
        <v>402.93606094395136</v>
      </c>
      <c r="CZ61" s="59">
        <f t="shared" si="42"/>
        <v>187.62762320251036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37.827347866249177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37.827347866249177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6.0096153846153868</v>
      </c>
      <c r="DO61" s="12">
        <f>IF('Données projet'!$A$166&gt;35,DO60+DN61-DW60,IF(A61&lt;'Données projet'!$A$166,$DL$205^A61,IF(A61='Données projet'!$A$166,'Données projet'!$B$166,DO60+DN61-DW60)))</f>
        <v>178.36538461538461</v>
      </c>
      <c r="DP61" s="17">
        <f>DO61*VLOOKUP('Données projet'!$B$14,Paramètres!$A$1:$I$89,3,0)*VLOOKUP('Données projet'!$B$14,Paramètres!$A$1:$I$89,5,0)</f>
        <v>139.125</v>
      </c>
      <c r="DQ61" s="13">
        <f t="shared" si="43"/>
        <v>36.096482198248644</v>
      </c>
      <c r="DR61" s="20">
        <f t="shared" si="16"/>
        <v>305.17741482861635</v>
      </c>
      <c r="DS61" s="59">
        <f t="shared" si="17"/>
        <v>565.29052542730483</v>
      </c>
      <c r="DT61" s="59">
        <f ca="1">AVERAGE(OFFSET($DS$3,0,0,'Données projet'!$E$14+1,1))-AVERAGE(OFFSET($H$3,0,0,'Données projet'!$E$14+1,1))</f>
        <v>217.53602321474159</v>
      </c>
      <c r="DU61" s="59">
        <f t="shared" si="44"/>
        <v>215.75909414893025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28.533353885227523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28.533353885227523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248.40000000000006</v>
      </c>
      <c r="EK61" s="17">
        <f>EJ61*VLOOKUP('Données projet'!$B$15,Paramètres!$A$1:$I$89,3,0)*VLOOKUP('Données projet'!$B$15,Paramètres!$A$1:$I$89,5,0)</f>
        <v>213.12720000000004</v>
      </c>
      <c r="EL61" s="13">
        <f t="shared" si="45"/>
        <v>52.618368568459893</v>
      </c>
      <c r="EM61" s="20">
        <f t="shared" si="19"/>
        <v>462.8401985900677</v>
      </c>
      <c r="EN61" s="59">
        <f t="shared" si="20"/>
        <v>722.95330918875607</v>
      </c>
      <c r="EO61" s="59">
        <f ca="1">AVERAGE(OFFSET($EN$3,0,0,'Données projet'!$E$15+1,1))-AVERAGE(OFFSET($H$3,0,0,'Données projet'!$E$15+1,1))</f>
        <v>481.23392184981651</v>
      </c>
      <c r="EP61" s="59">
        <f t="shared" si="46"/>
        <v>275.88160405468193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54.938459719777491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54.938459719777491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</v>
      </c>
      <c r="FE61" s="12">
        <f>IF('Données projet'!$A$218&gt;35,FE60+FD61-FM60,IF(A61&lt;'Données projet'!$A$218,$FB$205^A61,IF(A61='Données projet'!$A$218,'Données projet'!$B$218,FE60+FD61-FM60)))</f>
        <v>186.00000000000003</v>
      </c>
      <c r="FF61" s="17">
        <f>FE61*VLOOKUP('Données projet'!$B$16,Paramètres!$A$1:$I$89,3,0)*VLOOKUP('Données projet'!$B$16,Paramètres!$A$1:$I$89,5,0)</f>
        <v>121.86720000000001</v>
      </c>
      <c r="FG61" s="13">
        <f t="shared" si="47"/>
        <v>32.110100916567376</v>
      </c>
      <c r="FH61" s="20">
        <f t="shared" si="22"/>
        <v>268.17713242968824</v>
      </c>
      <c r="FI61" s="59">
        <f t="shared" si="23"/>
        <v>528.29024302837661</v>
      </c>
      <c r="FJ61" s="59">
        <f ca="1">AVERAGE(OFFSET($FI$3,0,0,'Données projet'!$E$16+1,1))-AVERAGE(OFFSET($H$3,0,0,'Données projet'!$E$16+1,1))</f>
        <v>257.66104339896992</v>
      </c>
      <c r="FK61" s="59">
        <f t="shared" si="48"/>
        <v>254.79488636184996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25.693338136905819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25.693338136905819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8.8225000000000016</v>
      </c>
      <c r="FZ61" s="12">
        <f>IF('Données projet'!$A$244&gt;35,FZ60+FY61-GH60,IF(A61&lt;'Données projet'!$A$244,$FW$205^A61,IF(A61='Données projet'!$A$244,'Données projet'!$B$244,FZ60+FY61-GH60)))</f>
        <v>208.47750000000002</v>
      </c>
      <c r="GA61" s="17">
        <f>FZ61*VLOOKUP('Données projet'!$B$17,Paramètres!$A$1:$I$89,3,0)*VLOOKUP('Données projet'!$B$17,Paramètres!$A$1:$I$89,5,0)</f>
        <v>198.38718900000001</v>
      </c>
      <c r="GB61" s="13">
        <f t="shared" si="49"/>
        <v>49.389553829247454</v>
      </c>
      <c r="GC61" s="20">
        <f t="shared" si="25"/>
        <v>431.5444937609393</v>
      </c>
      <c r="GD61" s="59">
        <f t="shared" si="26"/>
        <v>691.65760435962773</v>
      </c>
      <c r="GE61" s="59">
        <f ca="1">AVERAGE(OFFSET($GD$3,0,0,'Données projet'!$E$17+1,1))-AVERAGE(OFFSET($H$3,0,0,'Données projet'!$E$17+1,1))</f>
        <v>536.1664221413339</v>
      </c>
      <c r="GF61" s="59">
        <f t="shared" si="50"/>
        <v>241.15939898336669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43.537136223418862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43.537136223418862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4</v>
      </c>
      <c r="GU61" s="12">
        <f>IF('Données projet'!$A$270&gt;35,GU60+GT61-HC60,IF(A61&lt;'Données projet'!$A$270,$GR$205^A61,IF(A61='Données projet'!$A$270,'Données projet'!$B$270,GU60+GT61-HC60)))</f>
        <v>186</v>
      </c>
      <c r="GV61" s="17">
        <f>GU61*VLOOKUP('Données projet'!$B$18,Paramètres!$A$1:$I$89,3,0)*VLOOKUP('Données projet'!$B$18,Paramètres!$A$1:$I$89,5,0)</f>
        <v>162.48960000000002</v>
      </c>
      <c r="GW61" s="13">
        <f t="shared" si="51"/>
        <v>41.403546033820696</v>
      </c>
      <c r="GX61" s="20">
        <f t="shared" si="28"/>
        <v>355.11389600890442</v>
      </c>
      <c r="GY61" s="59">
        <f t="shared" si="29"/>
        <v>615.22700660759278</v>
      </c>
      <c r="GZ61" s="59">
        <f ca="1">AVERAGE(OFFSET($GY$3,0,0,'Données projet'!$E$18+1,1))-AVERAGE(OFFSET($H$3,0,0,'Données projet'!$E$18+1,1))</f>
        <v>285.8437404763045</v>
      </c>
      <c r="HA61" s="59">
        <f t="shared" si="52"/>
        <v>276.01618888357268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32.448073004826568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32.448073004826568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217.3</v>
      </c>
      <c r="L62" s="12">
        <f>VLOOKUP(A62,'Données projet'!$A$35:$I$55,9,0)</f>
        <v>8.8225000000000016</v>
      </c>
      <c r="M62" s="12">
        <f t="array" ref="M62">INDEX(L:L,MIN(IF(ISNUMBER(L62:L258),ROW(L62:L258),"")))</f>
        <v>8.8225000000000016</v>
      </c>
      <c r="N62" s="13">
        <f>IF('Données projet'!$A$36&gt;35,N61+M62-V61,IF(A62&lt;'Données projet'!$A$36,$K$205^A62,IF(A62='Données projet'!$A$36,'Données projet'!$B$36,N61+M62-V61)))</f>
        <v>217.3</v>
      </c>
      <c r="O62" s="13">
        <f>N62*VLOOKUP('Données projet'!$B$9,Paramètres!$A$1:$I$89,3,0)*VLOOKUP('Données projet'!$B$9,Paramètres!$A$1:$I$89,5,0)</f>
        <v>196.61303999999998</v>
      </c>
      <c r="P62" s="13">
        <f t="shared" si="33"/>
        <v>48.999078128589645</v>
      </c>
      <c r="Q62" s="20">
        <f t="shared" si="53"/>
        <v>427.77443907396031</v>
      </c>
      <c r="R62" s="59">
        <f t="shared" si="0"/>
        <v>688.46384626780309</v>
      </c>
      <c r="S62" s="59">
        <f ca="1">AVERAGE(OFFSET($R$3,0,0,'Données projet'!$E$9+1,1))-AVERAGE(OFFSET($H$3,0,0,'Données projet'!$E$9+1,1))</f>
        <v>514.0255035951318</v>
      </c>
      <c r="T62" s="59">
        <f t="shared" si="34"/>
        <v>232.26614608014839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48.96</v>
      </c>
      <c r="W62" s="16">
        <f>IF(ISNA(VLOOKUP(A62,'Données projet'!$A$35:$I$55,5,0)),0%,VLOOKUP(A62,'Données projet'!$A$35:$I$55,5,0)*VLOOKUP('Données projet'!$B$9,Paramètres!$A$1:$I$89,7,0))</f>
        <v>0.43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61.641849663594456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61.641849663594456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</v>
      </c>
      <c r="AI62" s="13">
        <f>IF('Données projet'!$A$62&gt;35,AI61+AH62-AQ61,IF(A62&lt;'Données projet'!$A$62,$AF$205^A62,IF(A62='Données projet'!$A$62,'Données projet'!$B$62,AI61+AH62-AQ61)))</f>
        <v>183.99999999999997</v>
      </c>
      <c r="AJ62" s="13">
        <f>AI62*VLOOKUP('Données projet'!$B$10,Paramètres!$A$1:$I$89,3,0)*VLOOKUP('Données projet'!$B$10,Paramètres!$A$1:$I$89,5,0)</f>
        <v>160.7424</v>
      </c>
      <c r="AK62" s="13">
        <f t="shared" si="35"/>
        <v>41.009920657227809</v>
      </c>
      <c r="AL62" s="20">
        <f t="shared" si="4"/>
        <v>351.38529181133845</v>
      </c>
      <c r="AM62" s="59">
        <f t="shared" si="5"/>
        <v>612.07469900518117</v>
      </c>
      <c r="AN62" s="59">
        <f ca="1">AVERAGE(OFFSET($AM$3,0,0,'Données projet'!$E$10+1,1))-AVERAGE(OFFSET($H$3,0,0,'Données projet'!$E$10+1,1))</f>
        <v>330.58463337575432</v>
      </c>
      <c r="AO62" s="59">
        <f t="shared" si="36"/>
        <v>285.43250599232192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29.620268614045198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29.620268614045198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8.8225000000000016</v>
      </c>
      <c r="BC62" s="12">
        <f t="array" ref="BC62">INDEX(BB:BB,MIN(IF(ISNUMBER(BB62:BB258),ROW(BB62:BB258),"")))</f>
        <v>8.8225000000000016</v>
      </c>
      <c r="BD62" s="12">
        <f>IF('Données projet'!$A$88&gt;35,BD61+BC62-BL61,IF(A62&lt;'Données projet'!$A$88,$BA$205^A62,IF(A62='Données projet'!$A$88,'Données projet'!$B$88,BD61+BC62-BL61)))</f>
        <v>217.3</v>
      </c>
      <c r="BE62" s="13">
        <f>BD62*VLOOKUP('Données projet'!$B$11,Paramètres!$A$1:$I$89,3,0)*VLOOKUP('Données projet'!$B$11,Paramètres!$A$1:$I$89,5,0)</f>
        <v>220.34220000000002</v>
      </c>
      <c r="BF62" s="13">
        <f t="shared" si="37"/>
        <v>54.189254470723576</v>
      </c>
      <c r="BG62" s="20">
        <f t="shared" si="7"/>
        <v>478.14228320317687</v>
      </c>
      <c r="BH62" s="59">
        <f t="shared" si="8"/>
        <v>738.83169039701966</v>
      </c>
      <c r="BI62" s="59">
        <f ca="1">AVERAGE(OFFSET($BH$3,0,0,'Données projet'!$E$11+1,1))-AVERAGE(OFFSET($H$3,0,0,'Données projet'!$E$11+1,1))</f>
        <v>565.65323074569903</v>
      </c>
      <c r="BJ62" s="59">
        <f t="shared" si="38"/>
        <v>253.00166490531203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48.96</v>
      </c>
      <c r="BM62" s="16">
        <f>IF(ISNA(VLOOKUP(A62,'Données projet'!$A$87:$I$107,5,0)),0%,VLOOKUP(A62,'Données projet'!$A$87:$I$107,5,0)*VLOOKUP('Données projet'!$B$11,Paramètres!$A$1:$I$89,7,0))</f>
        <v>0.43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69.081383243683447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69.081383243683447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676.07397600376578</v>
      </c>
      <c r="CD62" s="59">
        <f ca="1">AVERAGE(OFFSET($CC$3,0,0,'Données projet'!$E$12+1,1))-AVERAGE(OFFSET($H$3,0,0,'Données projet'!$E$12+1,1))</f>
        <v>323.01113210765487</v>
      </c>
      <c r="CE62" s="59">
        <f t="shared" si="40"/>
        <v>311.68541696405975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37.074312151456986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37.074312151456986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217.3</v>
      </c>
      <c r="CR62" s="12">
        <f>VLOOKUP(A62,'Données projet'!$A$139:$I$159,9,0)</f>
        <v>8.8225000000000016</v>
      </c>
      <c r="CS62" s="12">
        <f t="array" ref="CS62">INDEX(CR:CR,MIN(IF(ISNUMBER(CR62:CR258),ROW(CR62:CR258),"")))</f>
        <v>8.8225000000000016</v>
      </c>
      <c r="CT62" s="12">
        <f>IF('Données projet'!$A$140&gt;35,CT61+CS62-DB61,IF(A62&lt;'Données projet'!$A$140,$CQ$205^A62,IF(A62='Données projet'!$A$140,'Données projet'!$B$140,CT61+CS62-DB61)))</f>
        <v>217.3</v>
      </c>
      <c r="CU62" s="17">
        <f>CT62*VLOOKUP('Données projet'!$B$13,Paramètres!$A$1:$I$89,3,0)*VLOOKUP('Données projet'!$B$13,Paramètres!$A$1:$I$89,5,0)</f>
        <v>145.76484000000002</v>
      </c>
      <c r="CV62" s="13">
        <f t="shared" si="41"/>
        <v>37.614531896546289</v>
      </c>
      <c r="CW62" s="20">
        <f t="shared" si="13"/>
        <v>319.38573938648477</v>
      </c>
      <c r="CX62" s="59">
        <f t="shared" si="14"/>
        <v>580.07514658032756</v>
      </c>
      <c r="CY62" s="59">
        <f ca="1">AVERAGE(OFFSET($CX$3,0,0,'Données projet'!$E$13+1,1))-AVERAGE(OFFSET($H$3,0,0,'Données projet'!$E$13+1,1))</f>
        <v>402.93606094395136</v>
      </c>
      <c r="CZ62" s="59">
        <f t="shared" si="42"/>
        <v>187.62762320251036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48.96</v>
      </c>
      <c r="DC62" s="16">
        <f>IF(ISNA(VLOOKUP(A62,'Données projet'!$A$139:$I$159,5,0)),0%,VLOOKUP(A62,'Données projet'!$A$139:$I$159,5,0)*VLOOKUP('Données projet'!$B$13,Paramètres!$A$1:$I$89,7,0))</f>
        <v>0.53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56.32789710638805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56.32789710638805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6.0096153846153868</v>
      </c>
      <c r="DO62" s="12">
        <f>IF('Données projet'!$A$166&gt;35,DO61+DN62-DW61,IF(A62&lt;'Données projet'!$A$166,$DL$205^A62,IF(A62='Données projet'!$A$166,'Données projet'!$B$166,DO61+DN62-DW61)))</f>
        <v>184.375</v>
      </c>
      <c r="DP62" s="17">
        <f>DO62*VLOOKUP('Données projet'!$B$14,Paramètres!$A$1:$I$89,3,0)*VLOOKUP('Données projet'!$B$14,Paramètres!$A$1:$I$89,5,0)</f>
        <v>143.8125</v>
      </c>
      <c r="DQ62" s="13">
        <f t="shared" si="43"/>
        <v>37.169025291790518</v>
      </c>
      <c r="DR62" s="20">
        <f t="shared" si="16"/>
        <v>315.2094898832018</v>
      </c>
      <c r="DS62" s="59">
        <f t="shared" si="17"/>
        <v>575.89889707704458</v>
      </c>
      <c r="DT62" s="59">
        <f ca="1">AVERAGE(OFFSET($DS$3,0,0,'Données projet'!$E$14+1,1))-AVERAGE(OFFSET($H$3,0,0,'Données projet'!$E$14+1,1))</f>
        <v>217.53602321474159</v>
      </c>
      <c r="DU62" s="59">
        <f t="shared" si="44"/>
        <v>215.75909414893025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27.973832219165615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27.973832219165615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259.20000000000005</v>
      </c>
      <c r="EK62" s="17">
        <f>EJ62*VLOOKUP('Données projet'!$B$15,Paramètres!$A$1:$I$89,3,0)*VLOOKUP('Données projet'!$B$15,Paramètres!$A$1:$I$89,5,0)</f>
        <v>222.39360000000005</v>
      </c>
      <c r="EL62" s="13">
        <f t="shared" si="45"/>
        <v>54.634794757949287</v>
      </c>
      <c r="EM62" s="20">
        <f t="shared" si="19"/>
        <v>482.49112087009513</v>
      </c>
      <c r="EN62" s="59">
        <f t="shared" si="20"/>
        <v>743.18052806393791</v>
      </c>
      <c r="EO62" s="59">
        <f ca="1">AVERAGE(OFFSET($EN$3,0,0,'Données projet'!$E$15+1,1))-AVERAGE(OFFSET($H$3,0,0,'Données projet'!$E$15+1,1))</f>
        <v>481.23392184981651</v>
      </c>
      <c r="EP62" s="59">
        <f t="shared" si="46"/>
        <v>275.88160405468193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53.86115003382433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53.86115003382433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</v>
      </c>
      <c r="FE62" s="12">
        <f>IF('Données projet'!$A$218&gt;35,FE61+FD62-FM61,IF(A62&lt;'Données projet'!$A$218,$FB$205^A62,IF(A62='Données projet'!$A$218,'Données projet'!$B$218,FE61+FD62-FM61)))</f>
        <v>191.00000000000003</v>
      </c>
      <c r="FF62" s="17">
        <f>FE62*VLOOKUP('Données projet'!$B$16,Paramètres!$A$1:$I$89,3,0)*VLOOKUP('Données projet'!$B$16,Paramètres!$A$1:$I$89,5,0)</f>
        <v>125.14320000000002</v>
      </c>
      <c r="FG62" s="13">
        <f t="shared" si="47"/>
        <v>32.871620642334328</v>
      </c>
      <c r="FH62" s="20">
        <f t="shared" si="22"/>
        <v>275.20914595206563</v>
      </c>
      <c r="FI62" s="59">
        <f t="shared" si="23"/>
        <v>535.89855314590841</v>
      </c>
      <c r="FJ62" s="59">
        <f ca="1">AVERAGE(OFFSET($FI$3,0,0,'Données projet'!$E$16+1,1))-AVERAGE(OFFSET($H$3,0,0,'Données projet'!$E$16+1,1))</f>
        <v>257.66104339896992</v>
      </c>
      <c r="FK62" s="59">
        <f t="shared" si="48"/>
        <v>254.79488636184996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25.189507447429939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25.189507447429939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217.3</v>
      </c>
      <c r="FX62" s="12">
        <f>VLOOKUP(A62,'Données projet'!$A$243:$I$263,9,0)</f>
        <v>8.8225000000000016</v>
      </c>
      <c r="FY62" s="12">
        <f t="array" ref="FY62">INDEX(FX:FX,MIN(IF(ISNUMBER(FX62:FX258),ROW(FX62:FX258),"")))</f>
        <v>8.8225000000000016</v>
      </c>
      <c r="FZ62" s="12">
        <f>IF('Données projet'!$A$244&gt;35,FZ61+FY62-GH61,IF(A62&lt;'Données projet'!$A$244,$FW$205^A62,IF(A62='Données projet'!$A$244,'Données projet'!$B$244,FZ61+FY62-GH61)))</f>
        <v>217.3</v>
      </c>
      <c r="GA62" s="17">
        <f>FZ62*VLOOKUP('Données projet'!$B$17,Paramètres!$A$1:$I$89,3,0)*VLOOKUP('Données projet'!$B$17,Paramètres!$A$1:$I$89,5,0)</f>
        <v>206.78268</v>
      </c>
      <c r="GB62" s="13">
        <f t="shared" si="49"/>
        <v>51.231889835017043</v>
      </c>
      <c r="GC62" s="20">
        <f t="shared" si="25"/>
        <v>449.37537579598796</v>
      </c>
      <c r="GD62" s="59">
        <f t="shared" si="26"/>
        <v>710.06478298983075</v>
      </c>
      <c r="GE62" s="59">
        <f ca="1">AVERAGE(OFFSET($GD$3,0,0,'Données projet'!$E$17+1,1))-AVERAGE(OFFSET($H$3,0,0,'Données projet'!$E$17+1,1))</f>
        <v>536.1664221413339</v>
      </c>
      <c r="GF62" s="59">
        <f t="shared" si="50"/>
        <v>241.15939898336669</v>
      </c>
      <c r="GG62" s="15">
        <f>IF(ISNA(VLOOKUP(A62,'Données projet'!$A$243:$I$263,3,0)),0,VLOOKUP(A62,'Données projet'!$A$243:$I$263,3,0))</f>
        <v>3</v>
      </c>
      <c r="GH62" s="15">
        <f>IF(ISNA(VLOOKUP(A62,'Données projet'!$A$243:$I$263,4,0)),0,VLOOKUP(A62,'Données projet'!$A$243:$I$263,4,0))</f>
        <v>48.96</v>
      </c>
      <c r="GI62" s="16">
        <f>IF(ISNA(VLOOKUP(A62,'Données projet'!$A$243:$I$263,5,0)),0%,VLOOKUP(A62,'Données projet'!$A$243:$I$263,5,0)*VLOOKUP('Données projet'!$B$17,Paramètres!$A$1:$I$89,7,0))</f>
        <v>0.43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64.83022119791832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64.83022119791832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4</v>
      </c>
      <c r="GU62" s="12">
        <f>IF('Données projet'!$A$270&gt;35,GU61+GT62-HC61,IF(A62&lt;'Données projet'!$A$270,$GR$205^A62,IF(A62='Données projet'!$A$270,'Données projet'!$B$270,GU61+GT62-HC61)))</f>
        <v>190</v>
      </c>
      <c r="GV62" s="17">
        <f>GU62*VLOOKUP('Données projet'!$B$18,Paramètres!$A$1:$I$89,3,0)*VLOOKUP('Données projet'!$B$18,Paramètres!$A$1:$I$89,5,0)</f>
        <v>165.98400000000001</v>
      </c>
      <c r="GW62" s="13">
        <f t="shared" si="51"/>
        <v>42.189325525922243</v>
      </c>
      <c r="GX62" s="20">
        <f t="shared" si="28"/>
        <v>362.56854195764794</v>
      </c>
      <c r="GY62" s="59">
        <f t="shared" si="29"/>
        <v>623.25794915149072</v>
      </c>
      <c r="GZ62" s="59">
        <f ca="1">AVERAGE(OFFSET($GY$3,0,0,'Données projet'!$E$18+1,1))-AVERAGE(OFFSET($H$3,0,0,'Données projet'!$E$18+1,1))</f>
        <v>285.8437404763045</v>
      </c>
      <c r="HA62" s="59">
        <f t="shared" si="52"/>
        <v>276.01618888357268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31.811786084572216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31.811786084572216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8.0925000000000011</v>
      </c>
      <c r="N63" s="13">
        <f>IF('Données projet'!$A$36&gt;35,N62+M63-V62,IF(A63&lt;'Données projet'!$A$36,$K$205^A63,IF(A63='Données projet'!$A$36,'Données projet'!$B$36,N62+M63-V62)))</f>
        <v>176.4325</v>
      </c>
      <c r="O63" s="13">
        <f>N63*VLOOKUP('Données projet'!$B$9,Paramètres!$A$1:$I$89,3,0)*VLOOKUP('Données projet'!$B$9,Paramètres!$A$1:$I$89,5,0)</f>
        <v>159.63612599999999</v>
      </c>
      <c r="P63" s="13">
        <f t="shared" si="33"/>
        <v>40.760431738010503</v>
      </c>
      <c r="Q63" s="20">
        <f t="shared" si="53"/>
        <v>349.02400472703494</v>
      </c>
      <c r="R63" s="59">
        <f t="shared" si="0"/>
        <v>610.27971105851248</v>
      </c>
      <c r="S63" s="59">
        <f ca="1">AVERAGE(OFFSET($R$3,0,0,'Données projet'!$E$9+1,1))-AVERAGE(OFFSET($H$3,0,0,'Données projet'!$E$9+1,1))</f>
        <v>514.0255035951318</v>
      </c>
      <c r="T63" s="59">
        <f t="shared" si="34"/>
        <v>232.26614608014839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60.433090589507188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60.433090589507188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189</v>
      </c>
      <c r="AG63" s="12">
        <f>VLOOKUP(A63,'Données projet'!$A$61:$I$81,9,0)</f>
        <v>5</v>
      </c>
      <c r="AH63" s="12">
        <f t="array" ref="AH63">INDEX(AG:AG,MIN(IF(ISNUMBER(AG63:AG259),ROW(AG63:AG259),"")))</f>
        <v>5</v>
      </c>
      <c r="AI63" s="13">
        <f>IF('Données projet'!$A$62&gt;35,AI62+AH63-AQ62,IF(A63&lt;'Données projet'!$A$62,$AF$205^A63,IF(A63='Données projet'!$A$62,'Données projet'!$B$62,AI62+AH63-AQ62)))</f>
        <v>188.99999999999997</v>
      </c>
      <c r="AJ63" s="13">
        <f>AI63*VLOOKUP('Données projet'!$B$10,Paramètres!$A$1:$I$89,3,0)*VLOOKUP('Données projet'!$B$10,Paramètres!$A$1:$I$89,5,0)</f>
        <v>165.1104</v>
      </c>
      <c r="AK63" s="13">
        <f t="shared" si="35"/>
        <v>41.993062739333446</v>
      </c>
      <c r="AL63" s="20">
        <f t="shared" si="4"/>
        <v>360.70519760433905</v>
      </c>
      <c r="AM63" s="59">
        <f t="shared" si="5"/>
        <v>621.96090393581653</v>
      </c>
      <c r="AN63" s="59">
        <f ca="1">AVERAGE(OFFSET($AM$3,0,0,'Données projet'!$E$10+1,1))-AVERAGE(OFFSET($H$3,0,0,'Données projet'!$E$10+1,1))</f>
        <v>330.58463337575432</v>
      </c>
      <c r="AO63" s="59">
        <f t="shared" si="36"/>
        <v>285.43250599232192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16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35.6837170071964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35.6837170071964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8.0925000000000011</v>
      </c>
      <c r="BD63" s="12">
        <f>IF('Données projet'!$A$88&gt;35,BD62+BC63-BL62,IF(A63&lt;'Données projet'!$A$88,$BA$205^A63,IF(A63='Données projet'!$A$88,'Données projet'!$B$88,BD62+BC63-BL62)))</f>
        <v>176.4325</v>
      </c>
      <c r="BE63" s="13">
        <f>BD63*VLOOKUP('Données projet'!$B$11,Paramètres!$A$1:$I$89,3,0)*VLOOKUP('Données projet'!$B$11,Paramètres!$A$1:$I$89,5,0)</f>
        <v>178.90255500000001</v>
      </c>
      <c r="BF63" s="13">
        <f t="shared" si="37"/>
        <v>45.077938037753576</v>
      </c>
      <c r="BG63" s="20">
        <f t="shared" si="7"/>
        <v>390.09935870742078</v>
      </c>
      <c r="BH63" s="59">
        <f t="shared" si="8"/>
        <v>651.35506503889826</v>
      </c>
      <c r="BI63" s="59">
        <f ca="1">AVERAGE(OFFSET($BH$3,0,0,'Données projet'!$E$11+1,1))-AVERAGE(OFFSET($H$3,0,0,'Données projet'!$E$11+1,1))</f>
        <v>565.65323074569903</v>
      </c>
      <c r="BJ63" s="59">
        <f t="shared" si="38"/>
        <v>253.00166490531203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67.726739453758057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67.726739453758057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685.43603162420345</v>
      </c>
      <c r="CD63" s="59">
        <f ca="1">AVERAGE(OFFSET($CC$3,0,0,'Données projet'!$E$12+1,1))-AVERAGE(OFFSET($H$3,0,0,'Données projet'!$E$12+1,1))</f>
        <v>323.01113210765487</v>
      </c>
      <c r="CE63" s="59">
        <f t="shared" si="40"/>
        <v>311.68541696405975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41.941005311227265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41.941005311227265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8.0925000000000011</v>
      </c>
      <c r="CT63" s="12">
        <f>IF('Données projet'!$A$140&gt;35,CT62+CS63-DB62,IF(A63&lt;'Données projet'!$A$140,$CQ$205^A63,IF(A63='Données projet'!$A$140,'Données projet'!$B$140,CT62+CS63-DB62)))</f>
        <v>176.4325</v>
      </c>
      <c r="CU63" s="17">
        <f>CT63*VLOOKUP('Données projet'!$B$13,Paramètres!$A$1:$I$89,3,0)*VLOOKUP('Données projet'!$B$13,Paramètres!$A$1:$I$89,5,0)</f>
        <v>118.35092100000001</v>
      </c>
      <c r="CV63" s="13">
        <f t="shared" si="41"/>
        <v>31.290069492793641</v>
      </c>
      <c r="CW63" s="20">
        <f t="shared" si="13"/>
        <v>260.62472510828229</v>
      </c>
      <c r="CX63" s="59">
        <f t="shared" si="14"/>
        <v>521.88043143975983</v>
      </c>
      <c r="CY63" s="59">
        <f ca="1">AVERAGE(OFFSET($CX$3,0,0,'Données projet'!$E$13+1,1))-AVERAGE(OFFSET($H$3,0,0,'Données projet'!$E$13+1,1))</f>
        <v>402.93606094395136</v>
      </c>
      <c r="CZ63" s="59">
        <f t="shared" si="42"/>
        <v>187.62762320251036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55.223341400756581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55.223341400756581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190.38461538461539</v>
      </c>
      <c r="DM63" s="12">
        <f>VLOOKUP(A63,'Données projet'!$A$165:$I$185,9,0)</f>
        <v>6.0096153846153868</v>
      </c>
      <c r="DN63" s="12">
        <f t="array" ref="DN63">INDEX(DM:DM,MIN(IF(ISNUMBER(DM63:DM259),ROW(DM63:DM259),"")))</f>
        <v>6.0096153846153868</v>
      </c>
      <c r="DO63" s="12">
        <f>IF('Données projet'!$A$166&gt;35,DO62+DN63-DW62,IF(A63&lt;'Données projet'!$A$166,$DL$205^A63,IF(A63='Données projet'!$A$166,'Données projet'!$B$166,DO62+DN63-DW62)))</f>
        <v>190.38461538461539</v>
      </c>
      <c r="DP63" s="17">
        <f>DO63*VLOOKUP('Données projet'!$B$14,Paramètres!$A$1:$I$89,3,0)*VLOOKUP('Données projet'!$B$14,Paramètres!$A$1:$I$89,5,0)</f>
        <v>148.5</v>
      </c>
      <c r="DQ63" s="13">
        <f t="shared" si="43"/>
        <v>38.237506103710217</v>
      </c>
      <c r="DR63" s="20">
        <f t="shared" si="16"/>
        <v>325.23448979729528</v>
      </c>
      <c r="DS63" s="59">
        <f t="shared" si="17"/>
        <v>586.49019612877282</v>
      </c>
      <c r="DT63" s="59">
        <f ca="1">AVERAGE(OFFSET($DS$3,0,0,'Données projet'!$E$14+1,1))-AVERAGE(OFFSET($H$3,0,0,'Données projet'!$E$14+1,1))</f>
        <v>217.53602321474159</v>
      </c>
      <c r="DU63" s="59">
        <f t="shared" si="44"/>
        <v>215.75909414893025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30.128205128205128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38.596060616881118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38.596060616881118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270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270.00000000000006</v>
      </c>
      <c r="EK63" s="17">
        <f>EJ63*VLOOKUP('Données projet'!$B$15,Paramètres!$A$1:$I$89,3,0)*VLOOKUP('Données projet'!$B$15,Paramètres!$A$1:$I$89,5,0)</f>
        <v>231.66000000000011</v>
      </c>
      <c r="EL63" s="13">
        <f t="shared" si="45"/>
        <v>56.641461975682823</v>
      </c>
      <c r="EM63" s="20">
        <f t="shared" si="19"/>
        <v>502.1250462743144</v>
      </c>
      <c r="EN63" s="59">
        <f t="shared" si="20"/>
        <v>763.38075260579194</v>
      </c>
      <c r="EO63" s="59">
        <f ca="1">AVERAGE(OFFSET($EN$3,0,0,'Données projet'!$E$15+1,1))-AVERAGE(OFFSET($H$3,0,0,'Données projet'!$E$15+1,1))</f>
        <v>481.23392184981651</v>
      </c>
      <c r="EP63" s="59">
        <f t="shared" si="46"/>
        <v>275.88160405468193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66.880610544605474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66.880610544605474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196</v>
      </c>
      <c r="FC63" s="12">
        <f>VLOOKUP(A63,'Données projet'!$A$217:$I$237,9,0)</f>
        <v>5</v>
      </c>
      <c r="FD63" s="12">
        <f t="array" ref="FD63">INDEX(FC:FC,MIN(IF(ISNUMBER(FC63:FC259),ROW(FC63:FC259),"")))</f>
        <v>5</v>
      </c>
      <c r="FE63" s="12">
        <f>IF('Données projet'!$A$218&gt;35,FE62+FD63-FM62,IF(A63&lt;'Données projet'!$A$218,$FB$205^A63,IF(A63='Données projet'!$A$218,'Données projet'!$B$218,FE62+FD63-FM62)))</f>
        <v>196.00000000000003</v>
      </c>
      <c r="FF63" s="17">
        <f>FE63*VLOOKUP('Données projet'!$B$16,Paramètres!$A$1:$I$89,3,0)*VLOOKUP('Données projet'!$B$16,Paramètres!$A$1:$I$89,5,0)</f>
        <v>128.41920000000002</v>
      </c>
      <c r="FG63" s="13">
        <f t="shared" si="47"/>
        <v>33.630823177860762</v>
      </c>
      <c r="FH63" s="20">
        <f t="shared" si="22"/>
        <v>282.23712370144091</v>
      </c>
      <c r="FI63" s="59">
        <f t="shared" si="23"/>
        <v>543.49283003291839</v>
      </c>
      <c r="FJ63" s="59">
        <f ca="1">AVERAGE(OFFSET($FI$3,0,0,'Données projet'!$E$16+1,1))-AVERAGE(OFFSET($H$3,0,0,'Données projet'!$E$16+1,1))</f>
        <v>257.66104339896992</v>
      </c>
      <c r="FK63" s="59">
        <f t="shared" si="48"/>
        <v>254.79488636184996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19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30.613121824582112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30.613121824582112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8.0925000000000011</v>
      </c>
      <c r="FZ63" s="12">
        <f>IF('Données projet'!$A$244&gt;35,FZ62+FY63-GH62,IF(A63&lt;'Données projet'!$A$244,$FW$205^A63,IF(A63='Données projet'!$A$244,'Données projet'!$B$244,FZ62+FY63-GH62)))</f>
        <v>176.4325</v>
      </c>
      <c r="GA63" s="17">
        <f>FZ63*VLOOKUP('Données projet'!$B$17,Paramètres!$A$1:$I$89,3,0)*VLOOKUP('Données projet'!$B$17,Paramètres!$A$1:$I$89,5,0)</f>
        <v>167.89316700000001</v>
      </c>
      <c r="GB63" s="13">
        <f t="shared" si="49"/>
        <v>42.617821154701673</v>
      </c>
      <c r="GC63" s="20">
        <f t="shared" si="25"/>
        <v>366.63997103610541</v>
      </c>
      <c r="GD63" s="59">
        <f t="shared" si="26"/>
        <v>627.89567736758295</v>
      </c>
      <c r="GE63" s="59">
        <f ca="1">AVERAGE(OFFSET($GD$3,0,0,'Données projet'!$E$17+1,1))-AVERAGE(OFFSET($H$3,0,0,'Données projet'!$E$17+1,1))</f>
        <v>536.1664221413339</v>
      </c>
      <c r="GF63" s="59">
        <f t="shared" si="50"/>
        <v>241.15939898336669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63.558940102757575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63.558940102757575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194</v>
      </c>
      <c r="GS63" s="12">
        <f>VLOOKUP(A63,'Données projet'!$A$269:$I$289,9,0)</f>
        <v>4</v>
      </c>
      <c r="GT63" s="12">
        <f t="array" ref="GT63">INDEX(GS:GS,MIN(IF(ISNUMBER(GS63:GS259),ROW(GS63:GS259),"")))</f>
        <v>4</v>
      </c>
      <c r="GU63" s="12">
        <f>IF('Données projet'!$A$270&gt;35,GU62+GT63-HC62,IF(A63&lt;'Données projet'!$A$270,$GR$205^A63,IF(A63='Données projet'!$A$270,'Données projet'!$B$270,GU62+GT63-HC62)))</f>
        <v>194</v>
      </c>
      <c r="GV63" s="17">
        <f>GU63*VLOOKUP('Données projet'!$B$18,Paramètres!$A$1:$I$89,3,0)*VLOOKUP('Données projet'!$B$18,Paramètres!$A$1:$I$89,5,0)</f>
        <v>169.47840000000002</v>
      </c>
      <c r="GW63" s="13">
        <f t="shared" si="51"/>
        <v>42.973181651930332</v>
      </c>
      <c r="GX63" s="20">
        <f t="shared" si="28"/>
        <v>370.01983804377869</v>
      </c>
      <c r="GY63" s="59">
        <f t="shared" si="29"/>
        <v>631.27554437525623</v>
      </c>
      <c r="GZ63" s="59">
        <f ca="1">AVERAGE(OFFSET($GY$3,0,0,'Données projet'!$E$18+1,1))-AVERAGE(OFFSET($H$3,0,0,'Données projet'!$E$18+1,1))</f>
        <v>285.8437404763045</v>
      </c>
      <c r="HA63" s="59">
        <f t="shared" si="52"/>
        <v>276.01618888357268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9</v>
      </c>
      <c r="HD63" s="16">
        <f>IF(ISNA(VLOOKUP(A63,'Données projet'!$A$269:$I$289,5,0)),0%,VLOOKUP(A63,'Données projet'!$A$269:$I$289,5,0)*VLOOKUP('Données projet'!$B$18,Paramètres!$A$1:$I$89,7,0))</f>
        <v>0.53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35.794551028108479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35.794551028108479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8.0925000000000011</v>
      </c>
      <c r="N64" s="13">
        <f>IF('Données projet'!$A$36&gt;35,N63+M64-V63,IF(A64&lt;'Données projet'!$A$36,$K$205^A64,IF(A64='Données projet'!$A$36,'Données projet'!$B$36,N63+M64-V63)))</f>
        <v>184.52500000000001</v>
      </c>
      <c r="O64" s="13">
        <f>N64*VLOOKUP('Données projet'!$B$9,Paramètres!$A$1:$I$89,3,0)*VLOOKUP('Données projet'!$B$9,Paramètres!$A$1:$I$89,5,0)</f>
        <v>166.95821999999998</v>
      </c>
      <c r="P64" s="13">
        <f t="shared" si="33"/>
        <v>42.408051847144591</v>
      </c>
      <c r="Q64" s="20">
        <f t="shared" si="53"/>
        <v>364.64625680044338</v>
      </c>
      <c r="R64" s="59">
        <f t="shared" si="0"/>
        <v>626.45843824557278</v>
      </c>
      <c r="S64" s="59">
        <f ca="1">AVERAGE(OFFSET($R$3,0,0,'Données projet'!$E$9+1,1))-AVERAGE(OFFSET($H$3,0,0,'Données projet'!$E$9+1,1))</f>
        <v>514.0255035951318</v>
      </c>
      <c r="T64" s="59">
        <f t="shared" si="34"/>
        <v>232.26614608014839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59.248034543592532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59.248034543592532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177.39999999999998</v>
      </c>
      <c r="AJ64" s="13">
        <f>AI64*VLOOKUP('Données projet'!$B$10,Paramètres!$A$1:$I$89,3,0)*VLOOKUP('Données projet'!$B$10,Paramètres!$A$1:$I$89,5,0)</f>
        <v>154.97664</v>
      </c>
      <c r="AK64" s="13">
        <f t="shared" si="35"/>
        <v>39.707387607123913</v>
      </c>
      <c r="AL64" s="20">
        <f t="shared" si="4"/>
        <v>339.07468141574077</v>
      </c>
      <c r="AM64" s="59">
        <f t="shared" si="5"/>
        <v>600.88686286087011</v>
      </c>
      <c r="AN64" s="59">
        <f ca="1">AVERAGE(OFFSET($AM$3,0,0,'Données projet'!$E$10+1,1))-AVERAGE(OFFSET($H$3,0,0,'Données projet'!$E$10+1,1))</f>
        <v>330.58463337575432</v>
      </c>
      <c r="AO64" s="59">
        <f t="shared" si="36"/>
        <v>285.43250599232192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34.983981081603545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34.983981081603545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8.0925000000000011</v>
      </c>
      <c r="BD64" s="12">
        <f>IF('Données projet'!$A$88&gt;35,BD63+BC64-BL63,IF(A64&lt;'Données projet'!$A$88,$BA$205^A64,IF(A64='Données projet'!$A$88,'Données projet'!$B$88,BD63+BC64-BL63)))</f>
        <v>184.52500000000001</v>
      </c>
      <c r="BE64" s="13">
        <f>BD64*VLOOKUP('Données projet'!$B$11,Paramètres!$A$1:$I$89,3,0)*VLOOKUP('Données projet'!$B$11,Paramètres!$A$1:$I$89,5,0)</f>
        <v>187.10835000000003</v>
      </c>
      <c r="BF64" s="13">
        <f t="shared" si="37"/>
        <v>46.900080591755028</v>
      </c>
      <c r="BG64" s="20">
        <f t="shared" si="7"/>
        <v>407.56468328064005</v>
      </c>
      <c r="BH64" s="59">
        <f t="shared" si="8"/>
        <v>669.37686472576934</v>
      </c>
      <c r="BI64" s="59">
        <f ca="1">AVERAGE(OFFSET($BH$3,0,0,'Données projet'!$E$11+1,1))-AVERAGE(OFFSET($H$3,0,0,'Données projet'!$E$11+1,1))</f>
        <v>565.65323074569903</v>
      </c>
      <c r="BJ64" s="59">
        <f t="shared" si="38"/>
        <v>253.00166490531203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66.398659402301988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66.398659402301988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673.13582060118574</v>
      </c>
      <c r="CD64" s="59">
        <f ca="1">AVERAGE(OFFSET($CC$3,0,0,'Données projet'!$E$12+1,1))-AVERAGE(OFFSET($H$3,0,0,'Données projet'!$E$12+1,1))</f>
        <v>323.01113210765487</v>
      </c>
      <c r="CE64" s="59">
        <f t="shared" si="40"/>
        <v>311.68541696405975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41.118567778561378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41.118567778561378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8.0925000000000011</v>
      </c>
      <c r="CT64" s="12">
        <f>IF('Données projet'!$A$140&gt;35,CT63+CS64-DB63,IF(A64&lt;'Données projet'!$A$140,$CQ$205^A64,IF(A64='Données projet'!$A$140,'Données projet'!$B$140,CT63+CS64-DB63)))</f>
        <v>184.52500000000001</v>
      </c>
      <c r="CU64" s="17">
        <f>CT64*VLOOKUP('Données projet'!$B$13,Paramètres!$A$1:$I$89,3,0)*VLOOKUP('Données projet'!$B$13,Paramètres!$A$1:$I$89,5,0)</f>
        <v>123.77937</v>
      </c>
      <c r="CV64" s="13">
        <f t="shared" si="41"/>
        <v>32.554878169107361</v>
      </c>
      <c r="CW64" s="20">
        <f t="shared" si="13"/>
        <v>272.28214889452863</v>
      </c>
      <c r="CX64" s="59">
        <f t="shared" si="14"/>
        <v>534.09433033965797</v>
      </c>
      <c r="CY64" s="59">
        <f ca="1">AVERAGE(OFFSET($CX$3,0,0,'Données projet'!$E$13+1,1))-AVERAGE(OFFSET($H$3,0,0,'Données projet'!$E$13+1,1))</f>
        <v>402.93606094395136</v>
      </c>
      <c r="CZ64" s="59">
        <f t="shared" si="42"/>
        <v>187.62762320251036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54.140445358800086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54.140445358800086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5.5555555555555554</v>
      </c>
      <c r="DO64" s="12">
        <f>IF('Données projet'!$A$166&gt;35,DO63+DN64-DW63,IF(A64&lt;'Données projet'!$A$166,$DL$205^A64,IF(A64='Données projet'!$A$166,'Données projet'!$B$166,DO63+DN64-DW63)))</f>
        <v>165.81196581196579</v>
      </c>
      <c r="DP64" s="17">
        <f>DO64*VLOOKUP('Données projet'!$B$14,Paramètres!$A$1:$I$89,3,0)*VLOOKUP('Données projet'!$B$14,Paramètres!$A$1:$I$89,5,0)</f>
        <v>129.33333333333331</v>
      </c>
      <c r="DQ64" s="13">
        <f t="shared" si="43"/>
        <v>33.84226617438533</v>
      </c>
      <c r="DR64" s="20">
        <f t="shared" si="16"/>
        <v>284.19750247594328</v>
      </c>
      <c r="DS64" s="59">
        <f t="shared" si="17"/>
        <v>546.00968392107256</v>
      </c>
      <c r="DT64" s="59">
        <f ca="1">AVERAGE(OFFSET($DS$3,0,0,'Données projet'!$E$14+1,1))-AVERAGE(OFFSET($H$3,0,0,'Données projet'!$E$14+1,1))</f>
        <v>217.53602321474159</v>
      </c>
      <c r="DU64" s="59">
        <f t="shared" si="44"/>
        <v>215.75909414893025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37.83921540945655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37.83921540945655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10.4</v>
      </c>
      <c r="EJ64" s="12">
        <f>IF('Données projet'!$A$192&gt;35,EJ63+EI64-ER63,IF(A64&lt;'Données projet'!$A$192,$EG$205^A64,IF(A64='Données projet'!$A$192,'Données projet'!$B$192,EJ63+EI64-ER63)))</f>
        <v>252.40000000000003</v>
      </c>
      <c r="EK64" s="17">
        <f>EJ64*VLOOKUP('Données projet'!$B$15,Paramètres!$A$1:$I$89,3,0)*VLOOKUP('Données projet'!$B$15,Paramètres!$A$1:$I$89,5,0)</f>
        <v>216.55920000000003</v>
      </c>
      <c r="EL64" s="13">
        <f t="shared" si="45"/>
        <v>53.366360125240483</v>
      </c>
      <c r="EM64" s="20">
        <f t="shared" si="19"/>
        <v>470.12035055146049</v>
      </c>
      <c r="EN64" s="59">
        <f t="shared" si="20"/>
        <v>731.93253199658989</v>
      </c>
      <c r="EO64" s="59">
        <f ca="1">AVERAGE(OFFSET($EN$3,0,0,'Données projet'!$E$15+1,1))-AVERAGE(OFFSET($H$3,0,0,'Données projet'!$E$15+1,1))</f>
        <v>481.23392184981651</v>
      </c>
      <c r="EP64" s="59">
        <f t="shared" si="46"/>
        <v>275.88160405468193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65.569122564970201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65.569122564970201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4.8</v>
      </c>
      <c r="FE64" s="12">
        <f>IF('Données projet'!$A$218&gt;35,FE63+FD64-FM63,IF(A64&lt;'Données projet'!$A$218,$FB$205^A64,IF(A64='Données projet'!$A$218,'Données projet'!$B$218,FE63+FD64-FM63)))</f>
        <v>181.80000000000004</v>
      </c>
      <c r="FF64" s="17">
        <f>FE64*VLOOKUP('Données projet'!$B$16,Paramètres!$A$1:$I$89,3,0)*VLOOKUP('Données projet'!$B$16,Paramètres!$A$1:$I$89,5,0)</f>
        <v>119.11536000000002</v>
      </c>
      <c r="FG64" s="13">
        <f t="shared" si="47"/>
        <v>31.468582772748093</v>
      </c>
      <c r="FH64" s="20">
        <f t="shared" si="22"/>
        <v>262.26703366253628</v>
      </c>
      <c r="FI64" s="59">
        <f t="shared" si="23"/>
        <v>524.07921510766562</v>
      </c>
      <c r="FJ64" s="59">
        <f ca="1">AVERAGE(OFFSET($FI$3,0,0,'Données projet'!$E$16+1,1))-AVERAGE(OFFSET($H$3,0,0,'Données projet'!$E$16+1,1))</f>
        <v>257.66104339896992</v>
      </c>
      <c r="FK64" s="59">
        <f t="shared" si="48"/>
        <v>254.79488636184996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30.012817177762649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30.012817177762649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8.0925000000000011</v>
      </c>
      <c r="FZ64" s="12">
        <f>IF('Données projet'!$A$244&gt;35,FZ63+FY64-GH63,IF(A64&lt;'Données projet'!$A$244,$FW$205^A64,IF(A64='Données projet'!$A$244,'Données projet'!$B$244,FZ63+FY64-GH63)))</f>
        <v>184.52500000000001</v>
      </c>
      <c r="GA64" s="17">
        <f>FZ64*VLOOKUP('Données projet'!$B$17,Paramètres!$A$1:$I$89,3,0)*VLOOKUP('Données projet'!$B$17,Paramètres!$A$1:$I$89,5,0)</f>
        <v>175.59398999999999</v>
      </c>
      <c r="GB64" s="13">
        <f t="shared" si="49"/>
        <v>44.34052074712244</v>
      </c>
      <c r="GC64" s="20">
        <f t="shared" si="25"/>
        <v>383.05260621790489</v>
      </c>
      <c r="GD64" s="59">
        <f t="shared" si="26"/>
        <v>644.86478766303424</v>
      </c>
      <c r="GE64" s="59">
        <f ca="1">AVERAGE(OFFSET($GD$3,0,0,'Données projet'!$E$17+1,1))-AVERAGE(OFFSET($H$3,0,0,'Données projet'!$E$17+1,1))</f>
        <v>536.1664221413339</v>
      </c>
      <c r="GF64" s="59">
        <f t="shared" si="50"/>
        <v>241.15939898336669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62.312588054468023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62.312588054468023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3.4</v>
      </c>
      <c r="GU64" s="12">
        <f>IF('Données projet'!$A$270&gt;35,GU63+GT64-HC63,IF(A64&lt;'Données projet'!$A$270,$GR$205^A64,IF(A64='Données projet'!$A$270,'Données projet'!$B$270,GU63+GT64-HC63)))</f>
        <v>188.4</v>
      </c>
      <c r="GV64" s="17">
        <f>GU64*VLOOKUP('Données projet'!$B$18,Paramètres!$A$1:$I$89,3,0)*VLOOKUP('Données projet'!$B$18,Paramètres!$A$1:$I$89,5,0)</f>
        <v>164.58624000000003</v>
      </c>
      <c r="GW64" s="13">
        <f t="shared" si="51"/>
        <v>41.875247075991886</v>
      </c>
      <c r="GX64" s="20">
        <f t="shared" si="28"/>
        <v>359.58708999068591</v>
      </c>
      <c r="GY64" s="59">
        <f t="shared" si="29"/>
        <v>621.39927143581531</v>
      </c>
      <c r="GZ64" s="59">
        <f ca="1">AVERAGE(OFFSET($GY$3,0,0,'Données projet'!$E$18+1,1))-AVERAGE(OFFSET($H$3,0,0,'Données projet'!$E$18+1,1))</f>
        <v>285.8437404763045</v>
      </c>
      <c r="HA64" s="59">
        <f t="shared" si="52"/>
        <v>276.01618888357268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35.09264171496762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35.09264171496762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8.0925000000000011</v>
      </c>
      <c r="N65" s="13">
        <f>IF('Données projet'!$A$36&gt;35,N64+M65-V64,IF(A65&lt;'Données projet'!$A$36,$K$205^A65,IF(A65='Données projet'!$A$36,'Données projet'!$B$36,N64+M65-V64)))</f>
        <v>192.61750000000001</v>
      </c>
      <c r="O65" s="13">
        <f>N65*VLOOKUP('Données projet'!$B$9,Paramètres!$A$1:$I$89,3,0)*VLOOKUP('Données projet'!$B$9,Paramètres!$A$1:$I$89,5,0)</f>
        <v>174.280314</v>
      </c>
      <c r="P65" s="13">
        <f t="shared" si="33"/>
        <v>44.047279741928541</v>
      </c>
      <c r="Q65" s="20">
        <f t="shared" si="53"/>
        <v>380.25389243385894</v>
      </c>
      <c r="R65" s="59">
        <f t="shared" si="0"/>
        <v>642.61289539351026</v>
      </c>
      <c r="S65" s="59">
        <f ca="1">AVERAGE(OFFSET($R$3,0,0,'Données projet'!$E$9+1,1))-AVERAGE(OFFSET($H$3,0,0,'Données projet'!$E$9+1,1))</f>
        <v>514.0255035951318</v>
      </c>
      <c r="T65" s="59">
        <f t="shared" si="34"/>
        <v>232.26614608014839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58.086216723925446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58.086216723925446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181.79999999999998</v>
      </c>
      <c r="AJ65" s="13">
        <f>AI65*VLOOKUP('Données projet'!$B$10,Paramètres!$A$1:$I$89,3,0)*VLOOKUP('Données projet'!$B$10,Paramètres!$A$1:$I$89,5,0)</f>
        <v>158.82048</v>
      </c>
      <c r="AK65" s="13">
        <f t="shared" si="35"/>
        <v>40.57635691759311</v>
      </c>
      <c r="AL65" s="20">
        <f t="shared" si="4"/>
        <v>347.28282429814129</v>
      </c>
      <c r="AM65" s="59">
        <f t="shared" si="5"/>
        <v>609.64182725779256</v>
      </c>
      <c r="AN65" s="59">
        <f ca="1">AVERAGE(OFFSET($AM$3,0,0,'Données projet'!$E$10+1,1))-AVERAGE(OFFSET($H$3,0,0,'Données projet'!$E$10+1,1))</f>
        <v>330.58463337575432</v>
      </c>
      <c r="AO65" s="59">
        <f t="shared" si="36"/>
        <v>285.43250599232192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34.297966550714797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34.297966550714797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8.0925000000000011</v>
      </c>
      <c r="BD65" s="12">
        <f>IF('Données projet'!$A$88&gt;35,BD64+BC65-BL64,IF(A65&lt;'Données projet'!$A$88,$BA$205^A65,IF(A65='Données projet'!$A$88,'Données projet'!$B$88,BD64+BC65-BL64)))</f>
        <v>192.61750000000001</v>
      </c>
      <c r="BE65" s="13">
        <f>BD65*VLOOKUP('Données projet'!$B$11,Paramètres!$A$1:$I$89,3,0)*VLOOKUP('Données projet'!$B$11,Paramètres!$A$1:$I$89,5,0)</f>
        <v>195.31414500000002</v>
      </c>
      <c r="BF65" s="13">
        <f t="shared" si="37"/>
        <v>48.712941994837806</v>
      </c>
      <c r="BG65" s="20">
        <f t="shared" si="7"/>
        <v>425.01384318267583</v>
      </c>
      <c r="BH65" s="59">
        <f t="shared" si="8"/>
        <v>687.37284614232715</v>
      </c>
      <c r="BI65" s="59">
        <f ca="1">AVERAGE(OFFSET($BH$3,0,0,'Données projet'!$E$11+1,1))-AVERAGE(OFFSET($H$3,0,0,'Données projet'!$E$11+1,1))</f>
        <v>565.65323074569903</v>
      </c>
      <c r="BJ65" s="59">
        <f t="shared" si="38"/>
        <v>253.00166490531203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65.096622190606112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65.096622190606112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681.12702541093063</v>
      </c>
      <c r="CD65" s="59">
        <f ca="1">AVERAGE(OFFSET($CC$3,0,0,'Données projet'!$E$12+1,1))-AVERAGE(OFFSET($H$3,0,0,'Données projet'!$E$12+1,1))</f>
        <v>323.01113210765487</v>
      </c>
      <c r="CE65" s="59">
        <f t="shared" si="40"/>
        <v>311.68541696405975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40.312257744273701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40.312257744273701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8.0925000000000011</v>
      </c>
      <c r="CT65" s="12">
        <f>IF('Données projet'!$A$140&gt;35,CT64+CS65-DB64,IF(A65&lt;'Données projet'!$A$140,$CQ$205^A65,IF(A65='Données projet'!$A$140,'Données projet'!$B$140,CT64+CS65-DB64)))</f>
        <v>192.61750000000001</v>
      </c>
      <c r="CU65" s="17">
        <f>CT65*VLOOKUP('Données projet'!$B$13,Paramètres!$A$1:$I$89,3,0)*VLOOKUP('Données projet'!$B$13,Paramètres!$A$1:$I$89,5,0)</f>
        <v>129.207819</v>
      </c>
      <c r="CV65" s="13">
        <f t="shared" si="41"/>
        <v>33.813244495352272</v>
      </c>
      <c r="CW65" s="20">
        <f t="shared" si="13"/>
        <v>283.92835225440524</v>
      </c>
      <c r="CX65" s="59">
        <f t="shared" si="14"/>
        <v>546.28735521405656</v>
      </c>
      <c r="CY65" s="59">
        <f ca="1">AVERAGE(OFFSET($CX$3,0,0,'Données projet'!$E$13+1,1))-AVERAGE(OFFSET($H$3,0,0,'Données projet'!$E$13+1,1))</f>
        <v>402.93606094395136</v>
      </c>
      <c r="CZ65" s="59">
        <f t="shared" si="42"/>
        <v>187.62762320251036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53.078784247724997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53.078784247724997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5.5555555555555554</v>
      </c>
      <c r="DO65" s="12">
        <f>IF('Données projet'!$A$166&gt;35,DO64+DN65-DW64,IF(A65&lt;'Données projet'!$A$166,$DL$205^A65,IF(A65='Données projet'!$A$166,'Données projet'!$B$166,DO64+DN65-DW64)))</f>
        <v>171.36752136752133</v>
      </c>
      <c r="DP65" s="17">
        <f>DO65*VLOOKUP('Données projet'!$B$14,Paramètres!$A$1:$I$89,3,0)*VLOOKUP('Données projet'!$B$14,Paramètres!$A$1:$I$89,5,0)</f>
        <v>133.66666666666666</v>
      </c>
      <c r="DQ65" s="13">
        <f t="shared" si="43"/>
        <v>34.842241918705284</v>
      </c>
      <c r="DR65" s="20">
        <f t="shared" si="16"/>
        <v>293.4863491195228</v>
      </c>
      <c r="DS65" s="59">
        <f t="shared" si="17"/>
        <v>555.84535207917406</v>
      </c>
      <c r="DT65" s="59">
        <f ca="1">AVERAGE(OFFSET($DS$3,0,0,'Données projet'!$E$14+1,1))-AVERAGE(OFFSET($H$3,0,0,'Données projet'!$E$14+1,1))</f>
        <v>217.53602321474159</v>
      </c>
      <c r="DU65" s="59">
        <f t="shared" si="44"/>
        <v>215.75909414893025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37.097211474919582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37.097211474919582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10.4</v>
      </c>
      <c r="EJ65" s="12">
        <f>IF('Données projet'!$A$192&gt;35,EJ64+EI65-ER64,IF(A65&lt;'Données projet'!$A$192,$EG$205^A65,IF(A65='Données projet'!$A$192,'Données projet'!$B$192,EJ64+EI65-ER64)))</f>
        <v>262.8</v>
      </c>
      <c r="EK65" s="17">
        <f>EJ65*VLOOKUP('Données projet'!$B$15,Paramètres!$A$1:$I$89,3,0)*VLOOKUP('Données projet'!$B$15,Paramètres!$A$1:$I$89,5,0)</f>
        <v>225.48240000000004</v>
      </c>
      <c r="EL65" s="13">
        <f t="shared" si="45"/>
        <v>55.304745901414371</v>
      </c>
      <c r="EM65" s="20">
        <f t="shared" si="19"/>
        <v>489.03761244496349</v>
      </c>
      <c r="EN65" s="59">
        <f t="shared" si="20"/>
        <v>751.39661540461475</v>
      </c>
      <c r="EO65" s="59">
        <f ca="1">AVERAGE(OFFSET($EN$3,0,0,'Données projet'!$E$15+1,1))-AVERAGE(OFFSET($H$3,0,0,'Données projet'!$E$15+1,1))</f>
        <v>481.23392184981651</v>
      </c>
      <c r="EP65" s="59">
        <f t="shared" si="46"/>
        <v>275.88160405468193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64.283352064686895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64.283352064686895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4.8</v>
      </c>
      <c r="FE65" s="12">
        <f>IF('Données projet'!$A$218&gt;35,FE64+FD65-FM64,IF(A65&lt;'Données projet'!$A$218,$FB$205^A65,IF(A65='Données projet'!$A$218,'Données projet'!$B$218,FE64+FD65-FM64)))</f>
        <v>186.60000000000005</v>
      </c>
      <c r="FF65" s="17">
        <f>FE65*VLOOKUP('Données projet'!$B$16,Paramètres!$A$1:$I$89,3,0)*VLOOKUP('Données projet'!$B$16,Paramètres!$A$1:$I$89,5,0)</f>
        <v>122.26032000000002</v>
      </c>
      <c r="FG65" s="13">
        <f t="shared" si="47"/>
        <v>32.2016078999482</v>
      </c>
      <c r="FH65" s="20">
        <f t="shared" si="22"/>
        <v>269.02119109240982</v>
      </c>
      <c r="FI65" s="59">
        <f t="shared" si="23"/>
        <v>531.38019405206114</v>
      </c>
      <c r="FJ65" s="59">
        <f ca="1">AVERAGE(OFFSET($FI$3,0,0,'Données projet'!$E$16+1,1))-AVERAGE(OFFSET($H$3,0,0,'Données projet'!$E$16+1,1))</f>
        <v>257.66104339896992</v>
      </c>
      <c r="FK65" s="59">
        <f t="shared" si="48"/>
        <v>254.79488636184996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29.424284138917635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29.424284138917635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8.0925000000000011</v>
      </c>
      <c r="FZ65" s="12">
        <f>IF('Données projet'!$A$244&gt;35,FZ64+FY65-GH64,IF(A65&lt;'Données projet'!$A$244,$FW$205^A65,IF(A65='Données projet'!$A$244,'Données projet'!$B$244,FZ64+FY65-GH64)))</f>
        <v>192.61750000000001</v>
      </c>
      <c r="GA65" s="17">
        <f>FZ65*VLOOKUP('Données projet'!$B$17,Paramètres!$A$1:$I$89,3,0)*VLOOKUP('Données projet'!$B$17,Paramètres!$A$1:$I$89,5,0)</f>
        <v>183.294813</v>
      </c>
      <c r="GB65" s="13">
        <f t="shared" si="49"/>
        <v>46.054445705050568</v>
      </c>
      <c r="GC65" s="20">
        <f t="shared" si="25"/>
        <v>399.44995891129639</v>
      </c>
      <c r="GD65" s="59">
        <f t="shared" si="26"/>
        <v>661.80896187094777</v>
      </c>
      <c r="GE65" s="59">
        <f ca="1">AVERAGE(OFFSET($GD$3,0,0,'Données projet'!$E$17+1,1))-AVERAGE(OFFSET($H$3,0,0,'Données projet'!$E$17+1,1))</f>
        <v>536.1664221413339</v>
      </c>
      <c r="GF65" s="59">
        <f t="shared" si="50"/>
        <v>241.15939898336669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61.090676209645743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61.090676209645743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3.4</v>
      </c>
      <c r="GU65" s="12">
        <f>IF('Données projet'!$A$270&gt;35,GU64+GT65-HC64,IF(A65&lt;'Données projet'!$A$270,$GR$205^A65,IF(A65='Données projet'!$A$270,'Données projet'!$B$270,GU64+GT65-HC64)))</f>
        <v>191.8</v>
      </c>
      <c r="GV65" s="17">
        <f>GU65*VLOOKUP('Données projet'!$B$18,Paramètres!$A$1:$I$89,3,0)*VLOOKUP('Données projet'!$B$18,Paramètres!$A$1:$I$89,5,0)</f>
        <v>167.55648000000002</v>
      </c>
      <c r="GW65" s="13">
        <f t="shared" si="51"/>
        <v>42.542296108660942</v>
      </c>
      <c r="GX65" s="20">
        <f t="shared" si="28"/>
        <v>365.92203505591783</v>
      </c>
      <c r="GY65" s="59">
        <f t="shared" si="29"/>
        <v>628.28103801556915</v>
      </c>
      <c r="GZ65" s="59">
        <f ca="1">AVERAGE(OFFSET($GY$3,0,0,'Données projet'!$E$18+1,1))-AVERAGE(OFFSET($H$3,0,0,'Données projet'!$E$18+1,1))</f>
        <v>285.8437404763045</v>
      </c>
      <c r="HA65" s="59">
        <f t="shared" si="52"/>
        <v>276.01618888357268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34.404496415335039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34.404496415335039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8.0925000000000011</v>
      </c>
      <c r="N66" s="13">
        <f>IF('Données projet'!$A$36&gt;35,N65+M66-V65,IF(A66&lt;'Données projet'!$A$36,$K$205^A66,IF(A66='Données projet'!$A$36,'Données projet'!$B$36,N65+M66-V65)))</f>
        <v>200.71</v>
      </c>
      <c r="O66" s="13">
        <f>N66*VLOOKUP('Données projet'!$B$9,Paramètres!$A$1:$I$89,3,0)*VLOOKUP('Données projet'!$B$9,Paramètres!$A$1:$I$89,5,0)</f>
        <v>181.602408</v>
      </c>
      <c r="P66" s="13">
        <f t="shared" si="33"/>
        <v>45.678508322853858</v>
      </c>
      <c r="Q66" s="20">
        <f t="shared" si="53"/>
        <v>395.84759592897041</v>
      </c>
      <c r="R66" s="59">
        <f t="shared" si="0"/>
        <v>658.74393427237646</v>
      </c>
      <c r="S66" s="59">
        <f ca="1">AVERAGE(OFFSET($R$3,0,0,'Données projet'!$E$9+1,1))-AVERAGE(OFFSET($H$3,0,0,'Données projet'!$E$9+1,1))</f>
        <v>514.0255035951318</v>
      </c>
      <c r="T66" s="59">
        <f t="shared" si="34"/>
        <v>232.26614608014839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56.947181443063137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56.947181443063137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186.2</v>
      </c>
      <c r="AJ66" s="13">
        <f>AI66*VLOOKUP('Données projet'!$B$10,Paramètres!$A$1:$I$89,3,0)*VLOOKUP('Données projet'!$B$10,Paramètres!$A$1:$I$89,5,0)</f>
        <v>162.66432</v>
      </c>
      <c r="AK66" s="13">
        <f t="shared" si="35"/>
        <v>41.442881393745317</v>
      </c>
      <c r="AL66" s="20">
        <f t="shared" si="4"/>
        <v>355.4867090941064</v>
      </c>
      <c r="AM66" s="59">
        <f t="shared" si="5"/>
        <v>618.38304743751246</v>
      </c>
      <c r="AN66" s="59">
        <f ca="1">AVERAGE(OFFSET($AM$3,0,0,'Données projet'!$E$10+1,1))-AVERAGE(OFFSET($H$3,0,0,'Données projet'!$E$10+1,1))</f>
        <v>330.58463337575432</v>
      </c>
      <c r="AO66" s="59">
        <f t="shared" si="36"/>
        <v>285.43250599232192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33.625404346349228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33.625404346349228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8.0925000000000011</v>
      </c>
      <c r="BD66" s="12">
        <f>IF('Données projet'!$A$88&gt;35,BD65+BC66-BL65,IF(A66&lt;'Données projet'!$A$88,$BA$205^A66,IF(A66='Données projet'!$A$88,'Données projet'!$B$88,BD65+BC66-BL65)))</f>
        <v>200.71</v>
      </c>
      <c r="BE66" s="13">
        <f>BD66*VLOOKUP('Données projet'!$B$11,Paramètres!$A$1:$I$89,3,0)*VLOOKUP('Données projet'!$B$11,Paramètres!$A$1:$I$89,5,0)</f>
        <v>203.51994000000002</v>
      </c>
      <c r="BF66" s="13">
        <f t="shared" si="37"/>
        <v>50.516956765068784</v>
      </c>
      <c r="BG66" s="20">
        <f t="shared" si="7"/>
        <v>442.44759519916147</v>
      </c>
      <c r="BH66" s="59">
        <f t="shared" si="8"/>
        <v>705.34393354256758</v>
      </c>
      <c r="BI66" s="59">
        <f ca="1">AVERAGE(OFFSET($BH$3,0,0,'Données projet'!$E$11+1,1))-AVERAGE(OFFSET($H$3,0,0,'Données projet'!$E$11+1,1))</f>
        <v>565.65323074569903</v>
      </c>
      <c r="BJ66" s="59">
        <f t="shared" si="38"/>
        <v>253.00166490531203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63.820117134467317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63.820117134467317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689.10589292224677</v>
      </c>
      <c r="CD66" s="59">
        <f ca="1">AVERAGE(OFFSET($CC$3,0,0,'Données projet'!$E$12+1,1))-AVERAGE(OFFSET($H$3,0,0,'Données projet'!$E$12+1,1))</f>
        <v>323.01113210765487</v>
      </c>
      <c r="CE66" s="59">
        <f t="shared" si="40"/>
        <v>311.68541696405975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39.52175895795785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39.52175895795785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8.0925000000000011</v>
      </c>
      <c r="CT66" s="12">
        <f>IF('Données projet'!$A$140&gt;35,CT65+CS66-DB65,IF(A66&lt;'Données projet'!$A$140,$CQ$205^A66,IF(A66='Données projet'!$A$140,'Données projet'!$B$140,CT65+CS66-DB65)))</f>
        <v>200.71</v>
      </c>
      <c r="CU66" s="17">
        <f>CT66*VLOOKUP('Données projet'!$B$13,Paramètres!$A$1:$I$89,3,0)*VLOOKUP('Données projet'!$B$13,Paramètres!$A$1:$I$89,5,0)</f>
        <v>134.636268</v>
      </c>
      <c r="CV66" s="13">
        <f t="shared" si="41"/>
        <v>35.065470084714327</v>
      </c>
      <c r="CW66" s="20">
        <f t="shared" si="13"/>
        <v>295.56386049754411</v>
      </c>
      <c r="CX66" s="59">
        <f t="shared" si="14"/>
        <v>558.46019884095017</v>
      </c>
      <c r="CY66" s="59">
        <f ca="1">AVERAGE(OFFSET($CX$3,0,0,'Données projet'!$E$13+1,1))-AVERAGE(OFFSET($H$3,0,0,'Données projet'!$E$13+1,1))</f>
        <v>402.93606094395136</v>
      </c>
      <c r="CZ66" s="59">
        <f t="shared" si="42"/>
        <v>187.62762320251036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52.037941663488752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52.037941663488752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5.5555555555555554</v>
      </c>
      <c r="DO66" s="12">
        <f>IF('Données projet'!$A$166&gt;35,DO65+DN66-DW65,IF(A66&lt;'Données projet'!$A$166,$DL$205^A66,IF(A66='Données projet'!$A$166,'Données projet'!$B$166,DO65+DN66-DW65)))</f>
        <v>176.92307692307688</v>
      </c>
      <c r="DP66" s="17">
        <f>DO66*VLOOKUP('Données projet'!$B$14,Paramètres!$A$1:$I$89,3,0)*VLOOKUP('Données projet'!$B$14,Paramètres!$A$1:$I$89,5,0)</f>
        <v>137.99999999999997</v>
      </c>
      <c r="DQ66" s="13">
        <f t="shared" si="43"/>
        <v>35.838450602130571</v>
      </c>
      <c r="DR66" s="20">
        <f t="shared" si="16"/>
        <v>302.76863479871071</v>
      </c>
      <c r="DS66" s="59">
        <f t="shared" si="17"/>
        <v>565.66497314211688</v>
      </c>
      <c r="DT66" s="59">
        <f ca="1">AVERAGE(OFFSET($DS$3,0,0,'Données projet'!$E$14+1,1))-AVERAGE(OFFSET($H$3,0,0,'Données projet'!$E$14+1,1))</f>
        <v>217.53602321474159</v>
      </c>
      <c r="DU66" s="59">
        <f t="shared" si="44"/>
        <v>215.75909414893025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36.369757784961173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36.369757784961173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10.4</v>
      </c>
      <c r="EJ66" s="12">
        <f>IF('Données projet'!$A$192&gt;35,EJ65+EI66-ER65,IF(A66&lt;'Données projet'!$A$192,$EG$205^A66,IF(A66='Données projet'!$A$192,'Données projet'!$B$192,EJ65+EI66-ER65)))</f>
        <v>273.2</v>
      </c>
      <c r="EK66" s="17">
        <f>EJ66*VLOOKUP('Données projet'!$B$15,Paramètres!$A$1:$I$89,3,0)*VLOOKUP('Données projet'!$B$15,Paramètres!$A$1:$I$89,5,0)</f>
        <v>234.40560000000005</v>
      </c>
      <c r="EL66" s="13">
        <f t="shared" si="45"/>
        <v>57.234220788626125</v>
      </c>
      <c r="EM66" s="20">
        <f t="shared" si="19"/>
        <v>507.93935454019061</v>
      </c>
      <c r="EN66" s="59">
        <f t="shared" si="20"/>
        <v>770.83569288359672</v>
      </c>
      <c r="EO66" s="59">
        <f ca="1">AVERAGE(OFFSET($EN$3,0,0,'Données projet'!$E$15+1,1))-AVERAGE(OFFSET($H$3,0,0,'Données projet'!$E$15+1,1))</f>
        <v>481.23392184981651</v>
      </c>
      <c r="EP66" s="59">
        <f t="shared" si="46"/>
        <v>275.88160405468193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63.022794739671582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63.022794739671582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4.8</v>
      </c>
      <c r="FE66" s="12">
        <f>IF('Données projet'!$A$218&gt;35,FE65+FD66-FM65,IF(A66&lt;'Données projet'!$A$218,$FB$205^A66,IF(A66='Données projet'!$A$218,'Données projet'!$B$218,FE65+FD66-FM65)))</f>
        <v>191.40000000000006</v>
      </c>
      <c r="FF66" s="17">
        <f>FE66*VLOOKUP('Données projet'!$B$16,Paramètres!$A$1:$I$89,3,0)*VLOOKUP('Données projet'!$B$16,Paramètres!$A$1:$I$89,5,0)</f>
        <v>125.40528000000003</v>
      </c>
      <c r="FG66" s="13">
        <f t="shared" si="47"/>
        <v>32.932441221531526</v>
      </c>
      <c r="FH66" s="20">
        <f t="shared" si="22"/>
        <v>275.77153112750079</v>
      </c>
      <c r="FI66" s="59">
        <f t="shared" si="23"/>
        <v>538.66786947090691</v>
      </c>
      <c r="FJ66" s="59">
        <f ca="1">AVERAGE(OFFSET($FI$3,0,0,'Données projet'!$E$16+1,1))-AVERAGE(OFFSET($H$3,0,0,'Données projet'!$E$16+1,1))</f>
        <v>257.66104339896992</v>
      </c>
      <c r="FK66" s="59">
        <f t="shared" si="48"/>
        <v>254.79488636184996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28.84729187399466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28.84729187399466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8.0925000000000011</v>
      </c>
      <c r="FZ66" s="12">
        <f>IF('Données projet'!$A$244&gt;35,FZ65+FY66-GH65,IF(A66&lt;'Données projet'!$A$244,$FW$205^A66,IF(A66='Données projet'!$A$244,'Données projet'!$B$244,FZ65+FY66-GH65)))</f>
        <v>200.71</v>
      </c>
      <c r="GA66" s="17">
        <f>FZ66*VLOOKUP('Données projet'!$B$17,Paramètres!$A$1:$I$89,3,0)*VLOOKUP('Données projet'!$B$17,Paramètres!$A$1:$I$89,5,0)</f>
        <v>190.99563599999999</v>
      </c>
      <c r="GB66" s="13">
        <f t="shared" si="49"/>
        <v>47.760006832841128</v>
      </c>
      <c r="GC66" s="20">
        <f t="shared" si="25"/>
        <v>415.83274460053161</v>
      </c>
      <c r="GD66" s="59">
        <f t="shared" si="26"/>
        <v>678.72908294393778</v>
      </c>
      <c r="GE66" s="59">
        <f ca="1">AVERAGE(OFFSET($GD$3,0,0,'Données projet'!$E$17+1,1))-AVERAGE(OFFSET($H$3,0,0,'Données projet'!$E$17+1,1))</f>
        <v>536.1664221413339</v>
      </c>
      <c r="GF66" s="59">
        <f t="shared" si="50"/>
        <v>241.15939898336669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59.892725310807798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59.892725310807798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3.4</v>
      </c>
      <c r="GU66" s="12">
        <f>IF('Données projet'!$A$270&gt;35,GU65+GT66-HC65,IF(A66&lt;'Données projet'!$A$270,$GR$205^A66,IF(A66='Données projet'!$A$270,'Données projet'!$B$270,GU65+GT66-HC65)))</f>
        <v>195.20000000000002</v>
      </c>
      <c r="GV66" s="17">
        <f>GU66*VLOOKUP('Données projet'!$B$18,Paramètres!$A$1:$I$89,3,0)*VLOOKUP('Données projet'!$B$18,Paramètres!$A$1:$I$89,5,0)</f>
        <v>170.52672000000004</v>
      </c>
      <c r="GW66" s="13">
        <f t="shared" si="51"/>
        <v>43.207970095682747</v>
      </c>
      <c r="GX66" s="20">
        <f t="shared" si="28"/>
        <v>372.25458524998089</v>
      </c>
      <c r="GY66" s="59">
        <f t="shared" si="29"/>
        <v>635.15092359338701</v>
      </c>
      <c r="GZ66" s="59">
        <f ca="1">AVERAGE(OFFSET($GY$3,0,0,'Données projet'!$E$18+1,1))-AVERAGE(OFFSET($H$3,0,0,'Données projet'!$E$18+1,1))</f>
        <v>285.8437404763045</v>
      </c>
      <c r="HA66" s="59">
        <f t="shared" si="52"/>
        <v>276.01618888357268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33.729845225301069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33.729845225301069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8.0925000000000011</v>
      </c>
      <c r="N67" s="13">
        <f>IF('Données projet'!$A$36&gt;35,N66+M67-V66,IF(A67&lt;'Données projet'!$A$36,$K$205^A67,IF(A67='Données projet'!$A$36,'Données projet'!$B$36,N66+M67-V66)))</f>
        <v>208.80250000000001</v>
      </c>
      <c r="O67" s="13">
        <f>N67*VLOOKUP('Données projet'!$B$9,Paramètres!$A$1:$I$89,3,0)*VLOOKUP('Données projet'!$B$9,Paramètres!$A$1:$I$89,5,0)</f>
        <v>188.92450199999999</v>
      </c>
      <c r="P67" s="13">
        <f t="shared" si="33"/>
        <v>47.302097014229012</v>
      </c>
      <c r="Q67" s="20">
        <f t="shared" ref="Q67:Q98" si="54">(O67+P67)*0.475*44/12</f>
        <v>411.42799328311548</v>
      </c>
      <c r="R67" s="59">
        <f t="shared" ref="R67:R130" si="55">Q67+(I67+J67)*44/12</f>
        <v>674.85234544267018</v>
      </c>
      <c r="S67" s="59">
        <f ca="1">AVERAGE(OFFSET($R$3,0,0,'Données projet'!$E$9+1,1))-AVERAGE(OFFSET($H$3,0,0,'Données projet'!$E$9+1,1))</f>
        <v>514.0255035951318</v>
      </c>
      <c r="T67" s="59">
        <f t="shared" si="34"/>
        <v>232.26614608014839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55.830481949315619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55.830481949315619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190.6</v>
      </c>
      <c r="AJ67" s="13">
        <f>AI67*VLOOKUP('Données projet'!$B$10,Paramètres!$A$1:$I$89,3,0)*VLOOKUP('Données projet'!$B$10,Paramètres!$A$1:$I$89,5,0)</f>
        <v>166.50816</v>
      </c>
      <c r="AK67" s="13">
        <f t="shared" si="35"/>
        <v>42.307025456487715</v>
      </c>
      <c r="AL67" s="20">
        <f t="shared" si="4"/>
        <v>363.68644800338274</v>
      </c>
      <c r="AM67" s="59">
        <f t="shared" si="5"/>
        <v>627.11080016293749</v>
      </c>
      <c r="AN67" s="59">
        <f ca="1">AVERAGE(OFFSET($AM$3,0,0,'Données projet'!$E$10+1,1))-AVERAGE(OFFSET($H$3,0,0,'Données projet'!$E$10+1,1))</f>
        <v>330.58463337575432</v>
      </c>
      <c r="AO67" s="59">
        <f t="shared" si="36"/>
        <v>285.43250599232192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32.966030676588829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32.966030676588829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8.0925000000000011</v>
      </c>
      <c r="BD67" s="12">
        <f>IF('Données projet'!$A$88&gt;35,BD66+BC67-BL66,IF(A67&lt;'Données projet'!$A$88,$BA$205^A67,IF(A67='Données projet'!$A$88,'Données projet'!$B$88,BD66+BC67-BL66)))</f>
        <v>208.80250000000001</v>
      </c>
      <c r="BE67" s="13">
        <f>BD67*VLOOKUP('Données projet'!$B$11,Paramètres!$A$1:$I$89,3,0)*VLOOKUP('Données projet'!$B$11,Paramètres!$A$1:$I$89,5,0)</f>
        <v>211.72573500000004</v>
      </c>
      <c r="BF67" s="13">
        <f t="shared" si="37"/>
        <v>52.312522398402301</v>
      </c>
      <c r="BG67" s="20">
        <f t="shared" si="7"/>
        <v>459.86663163555068</v>
      </c>
      <c r="BH67" s="59">
        <f t="shared" si="8"/>
        <v>723.29098379510538</v>
      </c>
      <c r="BI67" s="59">
        <f ca="1">AVERAGE(OFFSET($BH$3,0,0,'Données projet'!$E$11+1,1))-AVERAGE(OFFSET($H$3,0,0,'Données projet'!$E$11+1,1))</f>
        <v>565.65323074569903</v>
      </c>
      <c r="BJ67" s="59">
        <f t="shared" si="38"/>
        <v>253.00166490531203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62.568643563888202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62.568643563888202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697.07264453150469</v>
      </c>
      <c r="CD67" s="59">
        <f ca="1">AVERAGE(OFFSET($CC$3,0,0,'Données projet'!$E$12+1,1))-AVERAGE(OFFSET($H$3,0,0,'Données projet'!$E$12+1,1))</f>
        <v>323.01113210765487</v>
      </c>
      <c r="CE67" s="59">
        <f t="shared" si="40"/>
        <v>311.68541696405975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38.746761370685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38.746761370685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8.0925000000000011</v>
      </c>
      <c r="CT67" s="12">
        <f>IF('Données projet'!$A$140&gt;35,CT66+CS67-DB66,IF(A67&lt;'Données projet'!$A$140,$CQ$205^A67,IF(A67='Données projet'!$A$140,'Données projet'!$B$140,CT66+CS67-DB66)))</f>
        <v>208.80250000000001</v>
      </c>
      <c r="CU67" s="17">
        <f>CT67*VLOOKUP('Données projet'!$B$13,Paramètres!$A$1:$I$89,3,0)*VLOOKUP('Données projet'!$B$13,Paramètres!$A$1:$I$89,5,0)</f>
        <v>140.064717</v>
      </c>
      <c r="CV67" s="13">
        <f t="shared" si="41"/>
        <v>36.311830852121723</v>
      </c>
      <c r="CW67" s="20">
        <f t="shared" si="13"/>
        <v>307.18915417577864</v>
      </c>
      <c r="CX67" s="59">
        <f t="shared" si="14"/>
        <v>570.61350633533334</v>
      </c>
      <c r="CY67" s="59">
        <f ca="1">AVERAGE(OFFSET($CX$3,0,0,'Données projet'!$E$13+1,1))-AVERAGE(OFFSET($H$3,0,0,'Données projet'!$E$13+1,1))</f>
        <v>402.93606094395136</v>
      </c>
      <c r="CZ67" s="59">
        <f t="shared" si="42"/>
        <v>187.62762320251036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51.017509367478084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51.017509367478084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5.5555555555555554</v>
      </c>
      <c r="DO67" s="12">
        <f>IF('Données projet'!$A$166&gt;35,DO66+DN67-DW66,IF(A67&lt;'Données projet'!$A$166,$DL$205^A67,IF(A67='Données projet'!$A$166,'Données projet'!$B$166,DO66+DN67-DW66)))</f>
        <v>182.47863247863242</v>
      </c>
      <c r="DP67" s="17">
        <f>DO67*VLOOKUP('Données projet'!$B$14,Paramètres!$A$1:$I$89,3,0)*VLOOKUP('Données projet'!$B$14,Paramètres!$A$1:$I$89,5,0)</f>
        <v>142.33333333333329</v>
      </c>
      <c r="DQ67" s="13">
        <f t="shared" si="43"/>
        <v>36.831024085819266</v>
      </c>
      <c r="DR67" s="20">
        <f t="shared" si="16"/>
        <v>312.04458917169069</v>
      </c>
      <c r="DS67" s="59">
        <f t="shared" si="17"/>
        <v>575.46894133124545</v>
      </c>
      <c r="DT67" s="59">
        <f ca="1">AVERAGE(OFFSET($DS$3,0,0,'Données projet'!$E$14+1,1))-AVERAGE(OFFSET($H$3,0,0,'Données projet'!$E$14+1,1))</f>
        <v>217.53602321474159</v>
      </c>
      <c r="DU67" s="59">
        <f t="shared" si="44"/>
        <v>215.75909414893025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35.656569018159907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35.656569018159907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10.4</v>
      </c>
      <c r="EJ67" s="12">
        <f>IF('Données projet'!$A$192&gt;35,EJ66+EI67-ER66,IF(A67&lt;'Données projet'!$A$192,$EG$205^A67,IF(A67='Données projet'!$A$192,'Données projet'!$B$192,EJ66+EI67-ER66)))</f>
        <v>283.59999999999997</v>
      </c>
      <c r="EK67" s="17">
        <f>EJ67*VLOOKUP('Données projet'!$B$15,Paramètres!$A$1:$I$89,3,0)*VLOOKUP('Données projet'!$B$15,Paramètres!$A$1:$I$89,5,0)</f>
        <v>243.3288</v>
      </c>
      <c r="EL67" s="13">
        <f t="shared" si="45"/>
        <v>59.155162833418565</v>
      </c>
      <c r="EM67" s="20">
        <f t="shared" si="19"/>
        <v>526.82623526820396</v>
      </c>
      <c r="EN67" s="59">
        <f t="shared" si="20"/>
        <v>790.25058742775877</v>
      </c>
      <c r="EO67" s="59">
        <f ca="1">AVERAGE(OFFSET($EN$3,0,0,'Données projet'!$E$15+1,1))-AVERAGE(OFFSET($H$3,0,0,'Données projet'!$E$15+1,1))</f>
        <v>481.23392184981651</v>
      </c>
      <c r="EP67" s="59">
        <f t="shared" si="46"/>
        <v>275.88160405468193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61.786956174935767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61.786956174935767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4.8</v>
      </c>
      <c r="FE67" s="12">
        <f>IF('Données projet'!$A$218&gt;35,FE66+FD67-FM66,IF(A67&lt;'Données projet'!$A$218,$FB$205^A67,IF(A67='Données projet'!$A$218,'Données projet'!$B$218,FE66+FD67-FM66)))</f>
        <v>196.20000000000007</v>
      </c>
      <c r="FF67" s="17">
        <f>FE67*VLOOKUP('Données projet'!$B$16,Paramètres!$A$1:$I$89,3,0)*VLOOKUP('Données projet'!$B$16,Paramètres!$A$1:$I$89,5,0)</f>
        <v>128.55024000000003</v>
      </c>
      <c r="FG67" s="13">
        <f t="shared" si="47"/>
        <v>33.661144026076663</v>
      </c>
      <c r="FH67" s="20">
        <f t="shared" si="22"/>
        <v>282.51816051208363</v>
      </c>
      <c r="FI67" s="59">
        <f t="shared" si="23"/>
        <v>545.94251267163838</v>
      </c>
      <c r="FJ67" s="59">
        <f ca="1">AVERAGE(OFFSET($FI$3,0,0,'Données projet'!$E$16+1,1))-AVERAGE(OFFSET($H$3,0,0,'Données projet'!$E$16+1,1))</f>
        <v>257.66104339896992</v>
      </c>
      <c r="FK67" s="59">
        <f t="shared" si="48"/>
        <v>254.79488636184996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28.281614075456297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28.281614075456297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8.0925000000000011</v>
      </c>
      <c r="FZ67" s="12">
        <f>IF('Données projet'!$A$244&gt;35,FZ66+FY67-GH66,IF(A67&lt;'Données projet'!$A$244,$FW$205^A67,IF(A67='Données projet'!$A$244,'Données projet'!$B$244,FZ66+FY67-GH66)))</f>
        <v>208.80250000000001</v>
      </c>
      <c r="GA67" s="17">
        <f>FZ67*VLOOKUP('Données projet'!$B$17,Paramètres!$A$1:$I$89,3,0)*VLOOKUP('Données projet'!$B$17,Paramètres!$A$1:$I$89,5,0)</f>
        <v>198.696459</v>
      </c>
      <c r="GB67" s="13">
        <f t="shared" si="49"/>
        <v>49.457579933208876</v>
      </c>
      <c r="GC67" s="20">
        <f t="shared" si="25"/>
        <v>432.2016178086721</v>
      </c>
      <c r="GD67" s="59">
        <f t="shared" si="26"/>
        <v>695.62596996822685</v>
      </c>
      <c r="GE67" s="59">
        <f ca="1">AVERAGE(OFFSET($GD$3,0,0,'Données projet'!$E$17+1,1))-AVERAGE(OFFSET($H$3,0,0,'Données projet'!$E$17+1,1))</f>
        <v>536.1664221413339</v>
      </c>
      <c r="GF67" s="59">
        <f t="shared" si="50"/>
        <v>241.15939898336669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58.718265498418162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58.718265498418162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3.4</v>
      </c>
      <c r="GU67" s="12">
        <f>IF('Données projet'!$A$270&gt;35,GU66+GT67-HC66,IF(A67&lt;'Données projet'!$A$270,$GR$205^A67,IF(A67='Données projet'!$A$270,'Données projet'!$B$270,GU66+GT67-HC66)))</f>
        <v>198.60000000000002</v>
      </c>
      <c r="GV67" s="17">
        <f>GU67*VLOOKUP('Données projet'!$B$18,Paramètres!$A$1:$I$89,3,0)*VLOOKUP('Données projet'!$B$18,Paramètres!$A$1:$I$89,5,0)</f>
        <v>173.49696000000003</v>
      </c>
      <c r="GW67" s="13">
        <f t="shared" si="51"/>
        <v>43.872295751131787</v>
      </c>
      <c r="GX67" s="20">
        <f t="shared" si="28"/>
        <v>378.58478709988793</v>
      </c>
      <c r="GY67" s="59">
        <f t="shared" si="29"/>
        <v>642.00913925944269</v>
      </c>
      <c r="GZ67" s="59">
        <f ca="1">AVERAGE(OFFSET($GY$3,0,0,'Données projet'!$E$18+1,1))-AVERAGE(OFFSET($H$3,0,0,'Données projet'!$E$18+1,1))</f>
        <v>285.8437404763045</v>
      </c>
      <c r="HA67" s="59">
        <f t="shared" si="52"/>
        <v>276.01618888357268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33.068423533607074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33.068423533607074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8.0925000000000011</v>
      </c>
      <c r="N68" s="13">
        <f>IF('Données projet'!$A$36&gt;35,N67+M68-V67,IF(A68&lt;'Données projet'!$A$36,$K$205^A68,IF(A68='Données projet'!$A$36,'Données projet'!$B$36,N67+M68-V67)))</f>
        <v>216.89500000000001</v>
      </c>
      <c r="O68" s="13">
        <f>N68*VLOOKUP('Données projet'!$B$9,Paramètres!$A$1:$I$89,3,0)*VLOOKUP('Données projet'!$B$9,Paramètres!$A$1:$I$89,5,0)</f>
        <v>196.24659600000001</v>
      </c>
      <c r="P68" s="13">
        <f t="shared" si="33"/>
        <v>48.918375802544958</v>
      </c>
      <c r="Q68" s="20">
        <f t="shared" si="54"/>
        <v>426.99565922276582</v>
      </c>
      <c r="R68" s="59">
        <f t="shared" si="55"/>
        <v>690.93886533922102</v>
      </c>
      <c r="S68" s="59">
        <f ca="1">AVERAGE(OFFSET($R$3,0,0,'Données projet'!$E$9+1,1))-AVERAGE(OFFSET($H$3,0,0,'Données projet'!$E$9+1,1))</f>
        <v>514.0255035951318</v>
      </c>
      <c r="T68" s="59">
        <f t="shared" si="34"/>
        <v>232.26614608014839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54.735680251521053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54.735680251521053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195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195</v>
      </c>
      <c r="AJ68" s="13">
        <f>AI68*VLOOKUP('Données projet'!$B$10,Paramètres!$A$1:$I$89,3,0)*VLOOKUP('Données projet'!$B$10,Paramètres!$A$1:$I$89,5,0)</f>
        <v>170.35200000000003</v>
      </c>
      <c r="AK68" s="13">
        <f t="shared" si="35"/>
        <v>43.168850382694487</v>
      </c>
      <c r="AL68" s="20">
        <f t="shared" ref="AL68:AL131" si="58">(AJ68+AK68)*0.475*44/12</f>
        <v>371.88214774985954</v>
      </c>
      <c r="AM68" s="59">
        <f t="shared" ref="AM68:AM131" si="59">AL68+(AD68+AE68)*44/12</f>
        <v>635.8253538663148</v>
      </c>
      <c r="AN68" s="59">
        <f ca="1">AVERAGE(OFFSET($AM$3,0,0,'Données projet'!$E$10+1,1))-AVERAGE(OFFSET($H$3,0,0,'Données projet'!$E$10+1,1))</f>
        <v>330.58463337575432</v>
      </c>
      <c r="AO68" s="59">
        <f t="shared" si="36"/>
        <v>285.43250599232192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15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38.548602979276112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38.548602979276112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8.0925000000000011</v>
      </c>
      <c r="BD68" s="12">
        <f>IF('Données projet'!$A$88&gt;35,BD67+BC68-BL67,IF(A68&lt;'Données projet'!$A$88,$BA$205^A68,IF(A68='Données projet'!$A$88,'Données projet'!$B$88,BD67+BC68-BL67)))</f>
        <v>216.89500000000001</v>
      </c>
      <c r="BE68" s="13">
        <f>BD68*VLOOKUP('Données projet'!$B$11,Paramètres!$A$1:$I$89,3,0)*VLOOKUP('Données projet'!$B$11,Paramètres!$A$1:$I$89,5,0)</f>
        <v>219.93153000000001</v>
      </c>
      <c r="BF68" s="13">
        <f t="shared" si="37"/>
        <v>54.10000383480466</v>
      </c>
      <c r="BG68" s="20">
        <f t="shared" ref="BG68:BG131" si="61">(BE68+BF68)*0.475*44/12</f>
        <v>477.2715880956182</v>
      </c>
      <c r="BH68" s="59">
        <f t="shared" ref="BH68:BH131" si="62">BG68+(AY68+AZ68)*44/12</f>
        <v>741.21479421207346</v>
      </c>
      <c r="BI68" s="59">
        <f ca="1">AVERAGE(OFFSET($BH$3,0,0,'Données projet'!$E$11+1,1))-AVERAGE(OFFSET($H$3,0,0,'Données projet'!$E$11+1,1))</f>
        <v>565.65323074569903</v>
      </c>
      <c r="BJ68" s="59">
        <f t="shared" si="38"/>
        <v>253.00166490531203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61.341710626704632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61.341710626704632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705.02749667021271</v>
      </c>
      <c r="CD68" s="59">
        <f ca="1">AVERAGE(OFFSET($CC$3,0,0,'Données projet'!$E$12+1,1))-AVERAGE(OFFSET($H$3,0,0,'Données projet'!$E$12+1,1))</f>
        <v>323.01113210765487</v>
      </c>
      <c r="CE68" s="59">
        <f t="shared" si="40"/>
        <v>311.68541696405975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43.114517337362628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43.114517337362628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8.0925000000000011</v>
      </c>
      <c r="CT68" s="12">
        <f>IF('Données projet'!$A$140&gt;35,CT67+CS68-DB67,IF(A68&lt;'Données projet'!$A$140,$CQ$205^A68,IF(A68='Données projet'!$A$140,'Données projet'!$B$140,CT67+CS68-DB67)))</f>
        <v>216.89500000000001</v>
      </c>
      <c r="CU68" s="17">
        <f>CT68*VLOOKUP('Données projet'!$B$13,Paramètres!$A$1:$I$89,3,0)*VLOOKUP('Données projet'!$B$13,Paramètres!$A$1:$I$89,5,0)</f>
        <v>145.49316600000003</v>
      </c>
      <c r="CV68" s="13">
        <f t="shared" si="41"/>
        <v>37.552580114327711</v>
      </c>
      <c r="CW68" s="20">
        <f t="shared" ref="CW68:CW131" si="67">(CU68+CV68)*0.475*44/12</f>
        <v>318.80467448245417</v>
      </c>
      <c r="CX68" s="59">
        <f t="shared" ref="CX68:CX131" si="68">CW68+(CO68+CP68)*44/12</f>
        <v>582.74788059890943</v>
      </c>
      <c r="CY68" s="59">
        <f ca="1">AVERAGE(OFFSET($CX$3,0,0,'Données projet'!$E$13+1,1))-AVERAGE(OFFSET($H$3,0,0,'Données projet'!$E$13+1,1))</f>
        <v>402.93606094395136</v>
      </c>
      <c r="CZ68" s="59">
        <f t="shared" si="42"/>
        <v>187.62762320251036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50.017087126389946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50.017087126389946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5.5555555555555554</v>
      </c>
      <c r="DO68" s="12">
        <f>IF('Données projet'!$A$166&gt;35,DO67+DN68-DW67,IF(A68&lt;'Données projet'!$A$166,$DL$205^A68,IF(A68='Données projet'!$A$166,'Données projet'!$B$166,DO67+DN68-DW67)))</f>
        <v>188.03418803418796</v>
      </c>
      <c r="DP68" s="17">
        <f>DO68*VLOOKUP('Données projet'!$B$14,Paramètres!$A$1:$I$89,3,0)*VLOOKUP('Données projet'!$B$14,Paramètres!$A$1:$I$89,5,0)</f>
        <v>146.66666666666663</v>
      </c>
      <c r="DQ68" s="13">
        <f t="shared" si="43"/>
        <v>37.82008574568669</v>
      </c>
      <c r="DR68" s="20">
        <f t="shared" ref="DR68:DR131" si="70">(DP68+DQ68)*0.475*44/12</f>
        <v>321.31442711818204</v>
      </c>
      <c r="DS68" s="59">
        <f t="shared" ref="DS68:DS131" si="71">DR68+(DJ68+DK68)*44/12</f>
        <v>585.2576332346373</v>
      </c>
      <c r="DT68" s="59">
        <f ca="1">AVERAGE(OFFSET($DS$3,0,0,'Données projet'!$E$14+1,1))-AVERAGE(OFFSET($H$3,0,0,'Données projet'!$E$14+1,1))</f>
        <v>217.53602321474159</v>
      </c>
      <c r="DU68" s="59">
        <f t="shared" si="44"/>
        <v>215.75909414893025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34.957365448073418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34.957365448073418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294</v>
      </c>
      <c r="EH68" s="12">
        <f>VLOOKUP(A68,'Données projet'!$A$191:$I$211,9,0)</f>
        <v>10.4</v>
      </c>
      <c r="EI68" s="12">
        <f t="array" ref="EI68">INDEX(EH:EH,MIN(IF(ISNUMBER(EH68:EH264),ROW(EH68:EH264),"")))</f>
        <v>10.4</v>
      </c>
      <c r="EJ68" s="12">
        <f>IF('Données projet'!$A$192&gt;35,EJ67+EI68-ER67,IF(A68&lt;'Données projet'!$A$192,$EG$205^A68,IF(A68='Données projet'!$A$192,'Données projet'!$B$192,EJ67+EI68-ER67)))</f>
        <v>293.99999999999994</v>
      </c>
      <c r="EK68" s="17">
        <f>EJ68*VLOOKUP('Données projet'!$B$15,Paramètres!$A$1:$I$89,3,0)*VLOOKUP('Données projet'!$B$15,Paramètres!$A$1:$I$89,5,0)</f>
        <v>252.25199999999998</v>
      </c>
      <c r="EL68" s="13">
        <f t="shared" si="45"/>
        <v>61.067920784150822</v>
      </c>
      <c r="EM68" s="20">
        <f t="shared" ref="EM68:EM131" si="73">(EK68+EL68)*0.475*44/12</f>
        <v>545.69886203239594</v>
      </c>
      <c r="EN68" s="59">
        <f t="shared" ref="EN68:EN131" si="74">EM68+(EE68+EF68)*44/12</f>
        <v>809.64206814885119</v>
      </c>
      <c r="EO68" s="59">
        <f ca="1">AVERAGE(OFFSET($EN$3,0,0,'Données projet'!$E$15+1,1))-AVERAGE(OFFSET($H$3,0,0,'Données projet'!$E$15+1,1))</f>
        <v>481.23392184981651</v>
      </c>
      <c r="EP68" s="59">
        <f t="shared" si="46"/>
        <v>275.88160405468193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74.650996461554115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74.650996461554115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201</v>
      </c>
      <c r="FC68" s="12">
        <f>VLOOKUP(A68,'Données projet'!$A$217:$I$237,9,0)</f>
        <v>4.8</v>
      </c>
      <c r="FD68" s="12">
        <f t="array" ref="FD68">INDEX(FC:FC,MIN(IF(ISNUMBER(FC68:FC264),ROW(FC68:FC264),"")))</f>
        <v>4.8</v>
      </c>
      <c r="FE68" s="12">
        <f>IF('Données projet'!$A$218&gt;35,FE67+FD68-FM67,IF(A68&lt;'Données projet'!$A$218,$FB$205^A68,IF(A68='Données projet'!$A$218,'Données projet'!$B$218,FE67+FD68-FM67)))</f>
        <v>201.00000000000009</v>
      </c>
      <c r="FF68" s="17">
        <f>FE68*VLOOKUP('Données projet'!$B$16,Paramètres!$A$1:$I$89,3,0)*VLOOKUP('Données projet'!$B$16,Paramètres!$A$1:$I$89,5,0)</f>
        <v>131.69520000000006</v>
      </c>
      <c r="FG68" s="13">
        <f t="shared" si="47"/>
        <v>34.387774432362271</v>
      </c>
      <c r="FH68" s="20">
        <f t="shared" ref="FH68:FH131" si="76">(FF68+FG68)*0.475*44/12</f>
        <v>289.26118046969771</v>
      </c>
      <c r="FI68" s="59">
        <f t="shared" ref="FI68:FI131" si="77">FH68+(EZ68+FA68)*44/12</f>
        <v>553.20438658615285</v>
      </c>
      <c r="FJ68" s="59">
        <f ca="1">AVERAGE(OFFSET($FI$3,0,0,'Données projet'!$E$16+1,1))-AVERAGE(OFFSET($H$3,0,0,'Données projet'!$E$16+1,1))</f>
        <v>257.66104339896992</v>
      </c>
      <c r="FK68" s="59">
        <f t="shared" si="48"/>
        <v>254.79488636184996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18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33.333143324783592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33.333143324783592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8.0925000000000011</v>
      </c>
      <c r="FZ68" s="12">
        <f>IF('Données projet'!$A$244&gt;35,FZ67+FY68-GH67,IF(A68&lt;'Données projet'!$A$244,$FW$205^A68,IF(A68='Données projet'!$A$244,'Données projet'!$B$244,FZ67+FY68-GH67)))</f>
        <v>216.89500000000001</v>
      </c>
      <c r="GA68" s="17">
        <f>FZ68*VLOOKUP('Données projet'!$B$17,Paramètres!$A$1:$I$89,3,0)*VLOOKUP('Données projet'!$B$17,Paramètres!$A$1:$I$89,5,0)</f>
        <v>206.39728199999999</v>
      </c>
      <c r="GB68" s="13">
        <f t="shared" si="49"/>
        <v>51.147510029615376</v>
      </c>
      <c r="GC68" s="20">
        <f t="shared" ref="GC68:GC131" si="79">(GA68+GB68)*0.475*44/12</f>
        <v>448.55717945158</v>
      </c>
      <c r="GD68" s="59">
        <f t="shared" ref="GD68:GD131" si="80">GC68+(FU68+FV68)*44/12</f>
        <v>712.5003855680352</v>
      </c>
      <c r="GE68" s="59">
        <f ca="1">AVERAGE(OFFSET($GD$3,0,0,'Données projet'!$E$17+1,1))-AVERAGE(OFFSET($H$3,0,0,'Données projet'!$E$17+1,1))</f>
        <v>536.1664221413339</v>
      </c>
      <c r="GF68" s="59">
        <f t="shared" si="50"/>
        <v>241.15939898336669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57.566836126599739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57.566836126599739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202</v>
      </c>
      <c r="GS68" s="12">
        <f>VLOOKUP(A68,'Données projet'!$A$269:$I$289,9,0)</f>
        <v>3.4</v>
      </c>
      <c r="GT68" s="12">
        <f t="array" ref="GT68">INDEX(GS:GS,MIN(IF(ISNUMBER(GS68:GS264),ROW(GS68:GS264),"")))</f>
        <v>3.4</v>
      </c>
      <c r="GU68" s="12">
        <f>IF('Données projet'!$A$270&gt;35,GU67+GT68-HC67,IF(A68&lt;'Données projet'!$A$270,$GR$205^A68,IF(A68='Données projet'!$A$270,'Données projet'!$B$270,GU67+GT68-HC67)))</f>
        <v>202.00000000000003</v>
      </c>
      <c r="GV68" s="17">
        <f>GU68*VLOOKUP('Données projet'!$B$18,Paramètres!$A$1:$I$89,3,0)*VLOOKUP('Données projet'!$B$18,Paramètres!$A$1:$I$89,5,0)</f>
        <v>176.46720000000005</v>
      </c>
      <c r="GW68" s="13">
        <f t="shared" si="51"/>
        <v>44.535298821989393</v>
      </c>
      <c r="GX68" s="20">
        <f t="shared" ref="GX68:GX131" si="82">(GV68+GW68)*0.475*44/12</f>
        <v>384.91268544829819</v>
      </c>
      <c r="GY68" s="59">
        <f t="shared" ref="GY68:GY131" si="83">GX68+(GP68+GQ68)*44/12</f>
        <v>648.85589156475339</v>
      </c>
      <c r="GZ68" s="59">
        <f ca="1">AVERAGE(OFFSET($GY$3,0,0,'Données projet'!$E$18+1,1))-AVERAGE(OFFSET($H$3,0,0,'Données projet'!$E$18+1,1))</f>
        <v>285.8437404763045</v>
      </c>
      <c r="HA68" s="59">
        <f t="shared" si="52"/>
        <v>276.01618888357268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8</v>
      </c>
      <c r="HD68" s="16">
        <f>IF(ISNA(VLOOKUP(A68,'Données projet'!$A$269:$I$289,5,0)),0%,VLOOKUP(A68,'Données projet'!$A$269:$I$289,5,0)*VLOOKUP('Données projet'!$B$18,Paramètres!$A$1:$I$89,7,0))</f>
        <v>0.53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36.514704953754133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36.514704953754133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8.0925000000000011</v>
      </c>
      <c r="N69" s="13">
        <f>IF('Données projet'!$A$36&gt;35,N68+M69-V68,IF(A69&lt;'Données projet'!$A$36,$K$205^A69,IF(A69='Données projet'!$A$36,'Données projet'!$B$36,N68+M69-V68)))</f>
        <v>224.98750000000001</v>
      </c>
      <c r="O69" s="13">
        <f>N69*VLOOKUP('Données projet'!$B$9,Paramètres!$A$1:$I$89,3,0)*VLOOKUP('Données projet'!$B$9,Paramètres!$A$1:$I$89,5,0)</f>
        <v>203.56869</v>
      </c>
      <c r="P69" s="13">
        <f t="shared" ref="P69:P132" si="87">EXP(-1.0587+0.8836*LN(O69)+0.284)</f>
        <v>50.527648655199286</v>
      </c>
      <c r="Q69" s="20">
        <f t="shared" si="54"/>
        <v>442.55112315780548</v>
      </c>
      <c r="R69" s="59">
        <f t="shared" si="55"/>
        <v>707.00418227499256</v>
      </c>
      <c r="S69" s="59">
        <f ca="1">AVERAGE(OFFSET($R$3,0,0,'Données projet'!$E$9+1,1))-AVERAGE(OFFSET($H$3,0,0,'Données projet'!$E$9+1,1))</f>
        <v>514.0255035951318</v>
      </c>
      <c r="T69" s="59">
        <f t="shared" ref="T69:T132" si="88">$T$3</f>
        <v>232.26614608014839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53.662346947257134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53.662346947257134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4.2</v>
      </c>
      <c r="AI69" s="13">
        <f>IF('Données projet'!$A$62&gt;35,AI68+AH69-AQ68,IF(A69&lt;'Données projet'!$A$62,$AF$205^A69,IF(A69='Données projet'!$A$62,'Données projet'!$B$62,AI68+AH69-AQ68)))</f>
        <v>184.2</v>
      </c>
      <c r="AJ69" s="13">
        <f>AI69*VLOOKUP('Données projet'!$B$10,Paramètres!$A$1:$I$89,3,0)*VLOOKUP('Données projet'!$B$10,Paramètres!$A$1:$I$89,5,0)</f>
        <v>160.91712000000001</v>
      </c>
      <c r="AK69" s="13">
        <f t="shared" ref="AK69:AK132" si="89">EXP(-1.0587+0.8836*LN(AJ69)+0.284)</f>
        <v>41.049305520788089</v>
      </c>
      <c r="AL69" s="20">
        <f t="shared" si="58"/>
        <v>351.75819111537254</v>
      </c>
      <c r="AM69" s="59">
        <f t="shared" si="59"/>
        <v>616.21125023255968</v>
      </c>
      <c r="AN69" s="59">
        <f ca="1">AVERAGE(OFFSET($AM$3,0,0,'Données projet'!$E$10+1,1))-AVERAGE(OFFSET($H$3,0,0,'Données projet'!$E$10+1,1))</f>
        <v>330.58463337575432</v>
      </c>
      <c r="AO69" s="59">
        <f t="shared" ref="AO69:AO132" si="90">$AO$3</f>
        <v>285.43250599232192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37.792688387178679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37.792688387178679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8.0925000000000011</v>
      </c>
      <c r="BD69" s="12">
        <f>IF('Données projet'!$A$88&gt;35,BD68+BC69-BL68,IF(A69&lt;'Données projet'!$A$88,$BA$205^A69,IF(A69='Données projet'!$A$88,'Données projet'!$B$88,BD68+BC69-BL68)))</f>
        <v>224.98750000000001</v>
      </c>
      <c r="BE69" s="13">
        <f>BD69*VLOOKUP('Données projet'!$B$11,Paramètres!$A$1:$I$89,3,0)*VLOOKUP('Données projet'!$B$11,Paramètres!$A$1:$I$89,5,0)</f>
        <v>228.13732500000003</v>
      </c>
      <c r="BF69" s="13">
        <f t="shared" ref="BF69:BF132" si="91">EXP(-1.0587+0.8836*LN(BE69)+0.284)</f>
        <v>55.879737239103818</v>
      </c>
      <c r="BG69" s="20">
        <f t="shared" si="61"/>
        <v>494.66305006643915</v>
      </c>
      <c r="BH69" s="59">
        <f t="shared" si="62"/>
        <v>759.11610918362624</v>
      </c>
      <c r="BI69" s="59">
        <f ca="1">AVERAGE(OFFSET($BH$3,0,0,'Données projet'!$E$11+1,1))-AVERAGE(OFFSET($H$3,0,0,'Données projet'!$E$11+1,1))</f>
        <v>565.65323074569903</v>
      </c>
      <c r="BJ69" s="59">
        <f t="shared" ref="BJ69:BJ132" si="92">$BJ$3</f>
        <v>253.00166490531203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60.138837096064037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60.138837096064037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693.367929646373</v>
      </c>
      <c r="CD69" s="59">
        <f ca="1">AVERAGE(OFFSET($CC$3,0,0,'Données projet'!$E$12+1,1))-AVERAGE(OFFSET($H$3,0,0,'Données projet'!$E$12+1,1))</f>
        <v>323.01113210765487</v>
      </c>
      <c r="CE69" s="59">
        <f t="shared" ref="CE69:CE132" si="94">$CE$3</f>
        <v>311.68541696405975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42.269067949635883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42.269067949635883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8.0925000000000011</v>
      </c>
      <c r="CT69" s="12">
        <f>IF('Données projet'!$A$140&gt;35,CT68+CS69-DB68,IF(A69&lt;'Données projet'!$A$140,$CQ$205^A69,IF(A69='Données projet'!$A$140,'Données projet'!$B$140,CT68+CS69-DB68)))</f>
        <v>224.98750000000001</v>
      </c>
      <c r="CU69" s="17">
        <f>CT69*VLOOKUP('Données projet'!$B$13,Paramètres!$A$1:$I$89,3,0)*VLOOKUP('Données projet'!$B$13,Paramètres!$A$1:$I$89,5,0)</f>
        <v>150.921615</v>
      </c>
      <c r="CV69" s="13">
        <f t="shared" ref="CV69:CV132" si="95">EXP(-1.0587+0.8836*LN(CU69)+0.284)</f>
        <v>38.787951214321843</v>
      </c>
      <c r="CW69" s="20">
        <f t="shared" si="67"/>
        <v>330.4108278232772</v>
      </c>
      <c r="CX69" s="59">
        <f t="shared" si="68"/>
        <v>594.86388694046423</v>
      </c>
      <c r="CY69" s="59">
        <f ca="1">AVERAGE(OFFSET($CX$3,0,0,'Données projet'!$E$13+1,1))-AVERAGE(OFFSET($H$3,0,0,'Données projet'!$E$13+1,1))</f>
        <v>402.93606094395136</v>
      </c>
      <c r="CZ69" s="59">
        <f t="shared" ref="CZ69:CZ132" si="96">$CZ$3</f>
        <v>187.62762320251036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49.036282555252228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49.036282555252228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5.5555555555555554</v>
      </c>
      <c r="DO69" s="12">
        <f>IF('Données projet'!$A$166&gt;35,DO68+DN69-DW68,IF(A69&lt;'Données projet'!$A$166,$DL$205^A69,IF(A69='Données projet'!$A$166,'Données projet'!$B$166,DO68+DN69-DW68)))</f>
        <v>193.58974358974351</v>
      </c>
      <c r="DP69" s="17">
        <f>DO69*VLOOKUP('Données projet'!$B$14,Paramètres!$A$1:$I$89,3,0)*VLOOKUP('Données projet'!$B$14,Paramètres!$A$1:$I$89,5,0)</f>
        <v>150.99999999999994</v>
      </c>
      <c r="DQ69" s="13">
        <f t="shared" ref="DQ69:DQ132" si="97">EXP(-1.0587+0.8836*LN(DP69)+0.284)</f>
        <v>38.805751252807752</v>
      </c>
      <c r="DR69" s="20">
        <f t="shared" si="70"/>
        <v>330.57835009864004</v>
      </c>
      <c r="DS69" s="59">
        <f t="shared" si="71"/>
        <v>595.03140921582713</v>
      </c>
      <c r="DT69" s="59">
        <f ca="1">AVERAGE(OFFSET($DS$3,0,0,'Données projet'!$E$14+1,1))-AVERAGE(OFFSET($H$3,0,0,'Données projet'!$E$14+1,1))</f>
        <v>217.53602321474159</v>
      </c>
      <c r="DU69" s="59">
        <f t="shared" ref="DU69:DU132" si="98">$DU$3</f>
        <v>215.75909414893025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34.271872833524263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34.271872833524263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275.99999999999994</v>
      </c>
      <c r="EK69" s="17">
        <f>EJ69*VLOOKUP('Données projet'!$B$15,Paramètres!$A$1:$I$89,3,0)*VLOOKUP('Données projet'!$B$15,Paramètres!$A$1:$I$89,5,0)</f>
        <v>236.80799999999999</v>
      </c>
      <c r="EL69" s="13">
        <f t="shared" ref="EL69:EL132" si="99">EXP(-1.0587+0.8836*LN(EK69)+0.284)</f>
        <v>57.752221878398714</v>
      </c>
      <c r="EM69" s="20">
        <f t="shared" si="73"/>
        <v>513.02571977154435</v>
      </c>
      <c r="EN69" s="59">
        <f t="shared" si="74"/>
        <v>777.47877888873143</v>
      </c>
      <c r="EO69" s="59">
        <f ca="1">AVERAGE(OFFSET($EN$3,0,0,'Données projet'!$E$15+1,1))-AVERAGE(OFFSET($H$3,0,0,'Données projet'!$E$15+1,1))</f>
        <v>481.23392184981651</v>
      </c>
      <c r="EP69" s="59">
        <f t="shared" ref="EP69:EP132" si="100">$EP$3</f>
        <v>275.88160405468193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73.187135953554915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73.187135953554915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4.4000000000000004</v>
      </c>
      <c r="FE69" s="12">
        <f>IF('Données projet'!$A$218&gt;35,FE68+FD69-FM68,IF(A69&lt;'Données projet'!$A$218,$FB$205^A69,IF(A69='Données projet'!$A$218,'Données projet'!$B$218,FE68+FD69-FM68)))</f>
        <v>187.40000000000009</v>
      </c>
      <c r="FF69" s="17">
        <f>FE69*VLOOKUP('Données projet'!$B$16,Paramètres!$A$1:$I$89,3,0)*VLOOKUP('Données projet'!$B$16,Paramètres!$A$1:$I$89,5,0)</f>
        <v>122.78448000000007</v>
      </c>
      <c r="FG69" s="13">
        <f t="shared" ref="FG69:FG132" si="101">EXP(-1.0587+0.8836*LN(FF69)+0.284)</f>
        <v>32.323563966100259</v>
      </c>
      <c r="FH69" s="20">
        <f t="shared" si="76"/>
        <v>270.1465099076247</v>
      </c>
      <c r="FI69" s="59">
        <f t="shared" si="77"/>
        <v>534.59956902481179</v>
      </c>
      <c r="FJ69" s="59">
        <f ca="1">AVERAGE(OFFSET($FI$3,0,0,'Données projet'!$E$16+1,1))-AVERAGE(OFFSET($H$3,0,0,'Données projet'!$E$16+1,1))</f>
        <v>257.66104339896992</v>
      </c>
      <c r="FK69" s="59">
        <f t="shared" ref="FK69:FK132" si="102">$FK$3</f>
        <v>254.79488636184996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32.679500715394475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32.679500715394475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8.0925000000000011</v>
      </c>
      <c r="FZ69" s="12">
        <f>IF('Données projet'!$A$244&gt;35,FZ68+FY69-GH68,IF(A69&lt;'Données projet'!$A$244,$FW$205^A69,IF(A69='Données projet'!$A$244,'Données projet'!$B$244,FZ68+FY69-GH68)))</f>
        <v>224.98750000000001</v>
      </c>
      <c r="GA69" s="17">
        <f>FZ69*VLOOKUP('Données projet'!$B$17,Paramètres!$A$1:$I$89,3,0)*VLOOKUP('Données projet'!$B$17,Paramètres!$A$1:$I$89,5,0)</f>
        <v>214.09810500000003</v>
      </c>
      <c r="GB69" s="13">
        <f t="shared" ref="GB69:GB132" si="103">EXP(-1.0587+0.8836*LN(GA69)+0.284)</f>
        <v>52.83011494077936</v>
      </c>
      <c r="GC69" s="20">
        <f t="shared" si="79"/>
        <v>464.89998306352408</v>
      </c>
      <c r="GD69" s="59">
        <f t="shared" si="80"/>
        <v>729.3530421807111</v>
      </c>
      <c r="GE69" s="59">
        <f ca="1">AVERAGE(OFFSET($GD$3,0,0,'Données projet'!$E$17+1,1))-AVERAGE(OFFSET($H$3,0,0,'Données projet'!$E$17+1,1))</f>
        <v>536.1664221413339</v>
      </c>
      <c r="GF69" s="59">
        <f t="shared" ref="GF69:GF132" si="104">$GF$3</f>
        <v>241.15939898336669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56.437985582460101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56.437985582460101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3</v>
      </c>
      <c r="GU69" s="12">
        <f>IF('Données projet'!$A$270&gt;35,GU68+GT69-HC68,IF(A69&lt;'Données projet'!$A$270,$GR$205^A69,IF(A69='Données projet'!$A$270,'Données projet'!$B$270,GU68+GT69-HC68)))</f>
        <v>197.00000000000003</v>
      </c>
      <c r="GV69" s="17">
        <f>GU69*VLOOKUP('Données projet'!$B$18,Paramètres!$A$1:$I$89,3,0)*VLOOKUP('Données projet'!$B$18,Paramètres!$A$1:$I$89,5,0)</f>
        <v>172.09920000000005</v>
      </c>
      <c r="GW69" s="13">
        <f t="shared" ref="GW69:GW132" si="105">EXP(-1.0587+0.8836*LN(GV69)+0.284)</f>
        <v>43.559838214506989</v>
      </c>
      <c r="GX69" s="20">
        <f t="shared" si="82"/>
        <v>375.60615822359978</v>
      </c>
      <c r="GY69" s="59">
        <f t="shared" si="83"/>
        <v>640.05921734078686</v>
      </c>
      <c r="GZ69" s="59">
        <f ca="1">AVERAGE(OFFSET($GY$3,0,0,'Données projet'!$E$18+1,1))-AVERAGE(OFFSET($H$3,0,0,'Données projet'!$E$18+1,1))</f>
        <v>285.8437404763045</v>
      </c>
      <c r="HA69" s="59">
        <f t="shared" ref="HA69:HA132" si="106">$HA$3</f>
        <v>276.01618888357268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35.798673861381879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35.798673861381879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233.08</v>
      </c>
      <c r="L70" s="12">
        <f>VLOOKUP(A70,'Données projet'!$A$35:$I$55,9,0)</f>
        <v>8.0925000000000011</v>
      </c>
      <c r="M70" s="12">
        <f t="array" ref="M70">INDEX(L:L,MIN(IF(ISNUMBER(L70:L266),ROW(L70:L266),"")))</f>
        <v>8.0925000000000011</v>
      </c>
      <c r="N70" s="13">
        <f>IF('Données projet'!$A$36&gt;35,N69+M70-V69,IF(A70&lt;'Données projet'!$A$36,$K$205^A70,IF(A70='Données projet'!$A$36,'Données projet'!$B$36,N69+M70-V69)))</f>
        <v>233.08</v>
      </c>
      <c r="O70" s="13">
        <f>N70*VLOOKUP('Données projet'!$B$9,Paramètres!$A$1:$I$89,3,0)*VLOOKUP('Données projet'!$B$9,Paramètres!$A$1:$I$89,5,0)</f>
        <v>210.890784</v>
      </c>
      <c r="P70" s="13">
        <f t="shared" si="87"/>
        <v>52.130196433529974</v>
      </c>
      <c r="Q70" s="20">
        <f t="shared" si="54"/>
        <v>458.09487425506472</v>
      </c>
      <c r="R70" s="59">
        <f t="shared" si="55"/>
        <v>723.04894156328169</v>
      </c>
      <c r="S70" s="59">
        <f ca="1">AVERAGE(OFFSET($R$3,0,0,'Données projet'!$E$9+1,1))-AVERAGE(OFFSET($H$3,0,0,'Données projet'!$E$9+1,1))</f>
        <v>514.0255035951318</v>
      </c>
      <c r="T70" s="59">
        <f t="shared" si="88"/>
        <v>232.26614608014839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40.630000000000003</v>
      </c>
      <c r="W70" s="16">
        <f>IF(ISNA(VLOOKUP(A70,'Données projet'!$A$35:$I$55,5,0)),0%,VLOOKUP(A70,'Données projet'!$A$35:$I$55,5,0)*VLOOKUP('Données projet'!$B$9,Paramètres!$A$1:$I$89,7,0))</f>
        <v>0.43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70.08497236260331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70.08497236260331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4.2</v>
      </c>
      <c r="AI70" s="13">
        <f>IF('Données projet'!$A$62&gt;35,AI69+AH70-AQ69,IF(A70&lt;'Données projet'!$A$62,$AF$205^A70,IF(A70='Données projet'!$A$62,'Données projet'!$B$62,AI69+AH70-AQ69)))</f>
        <v>188.39999999999998</v>
      </c>
      <c r="AJ70" s="13">
        <f>AI70*VLOOKUP('Données projet'!$B$10,Paramètres!$A$1:$I$89,3,0)*VLOOKUP('Données projet'!$B$10,Paramètres!$A$1:$I$89,5,0)</f>
        <v>164.58624</v>
      </c>
      <c r="AK70" s="13">
        <f t="shared" si="89"/>
        <v>41.875247075991886</v>
      </c>
      <c r="AL70" s="20">
        <f t="shared" si="58"/>
        <v>359.58708999068585</v>
      </c>
      <c r="AM70" s="59">
        <f t="shared" si="59"/>
        <v>624.54115729890282</v>
      </c>
      <c r="AN70" s="59">
        <f ca="1">AVERAGE(OFFSET($AM$3,0,0,'Données projet'!$E$10+1,1))-AVERAGE(OFFSET($H$3,0,0,'Données projet'!$E$10+1,1))</f>
        <v>330.58463337575432</v>
      </c>
      <c r="AO70" s="59">
        <f t="shared" si="90"/>
        <v>285.43250599232192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37.051596819169895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37.051596819169895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8.0925000000000011</v>
      </c>
      <c r="BC70" s="12">
        <f t="array" ref="BC70">INDEX(BB:BB,MIN(IF(ISNUMBER(BB70:BB266),ROW(BB70:BB266),"")))</f>
        <v>8.0925000000000011</v>
      </c>
      <c r="BD70" s="12">
        <f>IF('Données projet'!$A$88&gt;35,BD69+BC70-BL69,IF(A70&lt;'Données projet'!$A$88,$BA$205^A70,IF(A70='Données projet'!$A$88,'Données projet'!$B$88,BD69+BC70-BL69)))</f>
        <v>233.08</v>
      </c>
      <c r="BE70" s="13">
        <f>BD70*VLOOKUP('Données projet'!$B$11,Paramètres!$A$1:$I$89,3,0)*VLOOKUP('Données projet'!$B$11,Paramètres!$A$1:$I$89,5,0)</f>
        <v>236.34312000000003</v>
      </c>
      <c r="BF70" s="13">
        <f t="shared" si="91"/>
        <v>57.652033222582375</v>
      </c>
      <c r="BG70" s="20">
        <f t="shared" si="61"/>
        <v>512.04155852933104</v>
      </c>
      <c r="BH70" s="59">
        <f t="shared" si="62"/>
        <v>776.995625837548</v>
      </c>
      <c r="BI70" s="59">
        <f ca="1">AVERAGE(OFFSET($BH$3,0,0,'Données projet'!$E$11+1,1))-AVERAGE(OFFSET($H$3,0,0,'Données projet'!$E$11+1,1))</f>
        <v>565.65323074569903</v>
      </c>
      <c r="BJ70" s="59">
        <f t="shared" si="92"/>
        <v>253.00166490531203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40.630000000000003</v>
      </c>
      <c r="BM70" s="16">
        <f>IF(ISNA(VLOOKUP(A70,'Données projet'!$A$87:$I$107,5,0)),0%,VLOOKUP(A70,'Données projet'!$A$87:$I$107,5,0)*VLOOKUP('Données projet'!$B$11,Paramètres!$A$1:$I$89,7,0))</f>
        <v>0.43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78.543503509814073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78.543503509814073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700.29259790691583</v>
      </c>
      <c r="CD70" s="59">
        <f ca="1">AVERAGE(OFFSET($CC$3,0,0,'Données projet'!$E$12+1,1))-AVERAGE(OFFSET($H$3,0,0,'Données projet'!$E$12+1,1))</f>
        <v>323.01113210765487</v>
      </c>
      <c r="CE70" s="59">
        <f t="shared" si="94"/>
        <v>311.68541696405975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41.440197308729253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41.440197308729253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233.08</v>
      </c>
      <c r="CR70" s="12">
        <f>VLOOKUP(A70,'Données projet'!$A$139:$I$159,9,0)</f>
        <v>8.0925000000000011</v>
      </c>
      <c r="CS70" s="12">
        <f t="array" ref="CS70">INDEX(CR:CR,MIN(IF(ISNUMBER(CR70:CR266),ROW(CR70:CR266),"")))</f>
        <v>8.0925000000000011</v>
      </c>
      <c r="CT70" s="12">
        <f>IF('Données projet'!$A$140&gt;35,CT69+CS70-DB69,IF(A70&lt;'Données projet'!$A$140,$CQ$205^A70,IF(A70='Données projet'!$A$140,'Données projet'!$B$140,CT69+CS70-DB69)))</f>
        <v>233.08</v>
      </c>
      <c r="CU70" s="17">
        <f>CT70*VLOOKUP('Données projet'!$B$13,Paramètres!$A$1:$I$89,3,0)*VLOOKUP('Données projet'!$B$13,Paramètres!$A$1:$I$89,5,0)</f>
        <v>156.350064</v>
      </c>
      <c r="CV70" s="13">
        <f t="shared" si="95"/>
        <v>40.01815975754311</v>
      </c>
      <c r="CW70" s="20">
        <f t="shared" si="67"/>
        <v>342.00798971105428</v>
      </c>
      <c r="CX70" s="59">
        <f t="shared" si="68"/>
        <v>606.96205701927124</v>
      </c>
      <c r="CY70" s="59">
        <f ca="1">AVERAGE(OFFSET($CX$3,0,0,'Données projet'!$E$13+1,1))-AVERAGE(OFFSET($H$3,0,0,'Données projet'!$E$13+1,1))</f>
        <v>402.93606094395136</v>
      </c>
      <c r="CZ70" s="59">
        <f t="shared" si="96"/>
        <v>187.62762320251036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40.630000000000003</v>
      </c>
      <c r="DC70" s="16">
        <f>IF(ISNA(VLOOKUP(A70,'Données projet'!$A$139:$I$159,5,0)),0%,VLOOKUP(A70,'Données projet'!$A$139:$I$159,5,0)*VLOOKUP('Données projet'!$B$13,Paramètres!$A$1:$I$89,7,0))</f>
        <v>0.53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64.043164400309948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64.043164400309948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5.5555555555555554</v>
      </c>
      <c r="DO70" s="12">
        <f>IF('Données projet'!$A$166&gt;35,DO69+DN70-DW69,IF(A70&lt;'Données projet'!$A$166,$DL$205^A70,IF(A70='Données projet'!$A$166,'Données projet'!$B$166,DO69+DN70-DW69)))</f>
        <v>199.14529914529905</v>
      </c>
      <c r="DP70" s="17">
        <f>DO70*VLOOKUP('Données projet'!$B$14,Paramètres!$A$1:$I$89,3,0)*VLOOKUP('Données projet'!$B$14,Paramètres!$A$1:$I$89,5,0)</f>
        <v>155.33333333333326</v>
      </c>
      <c r="DQ70" s="13">
        <f t="shared" si="97"/>
        <v>39.788129261718112</v>
      </c>
      <c r="DR70" s="20">
        <f t="shared" si="70"/>
        <v>339.83654735304776</v>
      </c>
      <c r="DS70" s="59">
        <f t="shared" si="71"/>
        <v>604.79061466126473</v>
      </c>
      <c r="DT70" s="59">
        <f ca="1">AVERAGE(OFFSET($DS$3,0,0,'Données projet'!$E$14+1,1))-AVERAGE(OFFSET($H$3,0,0,'Données projet'!$E$14+1,1))</f>
        <v>217.53602321474159</v>
      </c>
      <c r="DU70" s="59">
        <f t="shared" si="98"/>
        <v>215.75909414893025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33.599822311037201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33.599822311037201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285.99999999999994</v>
      </c>
      <c r="EK70" s="17">
        <f>EJ70*VLOOKUP('Données projet'!$B$15,Paramètres!$A$1:$I$89,3,0)*VLOOKUP('Données projet'!$B$15,Paramètres!$A$1:$I$89,5,0)</f>
        <v>245.38799999999998</v>
      </c>
      <c r="EL70" s="13">
        <f t="shared" si="99"/>
        <v>59.597282764919569</v>
      </c>
      <c r="EM70" s="20">
        <f t="shared" si="73"/>
        <v>531.18270081556818</v>
      </c>
      <c r="EN70" s="59">
        <f t="shared" si="74"/>
        <v>796.13676812378503</v>
      </c>
      <c r="EO70" s="59">
        <f ca="1">AVERAGE(OFFSET($EN$3,0,0,'Données projet'!$E$15+1,1))-AVERAGE(OFFSET($H$3,0,0,'Données projet'!$E$15+1,1))</f>
        <v>481.23392184981651</v>
      </c>
      <c r="EP70" s="59">
        <f t="shared" si="100"/>
        <v>275.88160405468193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71.751980857250828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71.751980857250828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4.4000000000000004</v>
      </c>
      <c r="FE70" s="12">
        <f>IF('Données projet'!$A$218&gt;35,FE69+FD70-FM69,IF(A70&lt;'Données projet'!$A$218,$FB$205^A70,IF(A70='Données projet'!$A$218,'Données projet'!$B$218,FE69+FD70-FM69)))</f>
        <v>191.8000000000001</v>
      </c>
      <c r="FF70" s="17">
        <f>FE70*VLOOKUP('Données projet'!$B$16,Paramètres!$A$1:$I$89,3,0)*VLOOKUP('Données projet'!$B$16,Paramètres!$A$1:$I$89,5,0)</f>
        <v>125.66736000000007</v>
      </c>
      <c r="FG70" s="13">
        <f t="shared" si="101"/>
        <v>32.993247007291167</v>
      </c>
      <c r="FH70" s="20">
        <f t="shared" si="76"/>
        <v>276.33389053769889</v>
      </c>
      <c r="FI70" s="59">
        <f t="shared" si="77"/>
        <v>541.2879578459158</v>
      </c>
      <c r="FJ70" s="59">
        <f ca="1">AVERAGE(OFFSET($FI$3,0,0,'Données projet'!$E$16+1,1))-AVERAGE(OFFSET($H$3,0,0,'Données projet'!$E$16+1,1))</f>
        <v>257.66104339896992</v>
      </c>
      <c r="FK70" s="59">
        <f t="shared" si="102"/>
        <v>254.79488636184996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32.038675638892855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32.038675638892855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233.08</v>
      </c>
      <c r="FX70" s="12">
        <f>VLOOKUP(A70,'Données projet'!$A$243:$I$263,9,0)</f>
        <v>8.0925000000000011</v>
      </c>
      <c r="FY70" s="12">
        <f t="array" ref="FY70">INDEX(FX:FX,MIN(IF(ISNUMBER(FX70:FX266),ROW(FX70:FX266),"")))</f>
        <v>8.0925000000000011</v>
      </c>
      <c r="FZ70" s="12">
        <f>IF('Données projet'!$A$244&gt;35,FZ69+FY70-GH69,IF(A70&lt;'Données projet'!$A$244,$FW$205^A70,IF(A70='Données projet'!$A$244,'Données projet'!$B$244,FZ69+FY70-GH69)))</f>
        <v>233.08</v>
      </c>
      <c r="GA70" s="17">
        <f>FZ70*VLOOKUP('Données projet'!$B$17,Paramètres!$A$1:$I$89,3,0)*VLOOKUP('Données projet'!$B$17,Paramètres!$A$1:$I$89,5,0)</f>
        <v>221.79892799999999</v>
      </c>
      <c r="GB70" s="13">
        <f t="shared" si="103"/>
        <v>54.505688326452564</v>
      </c>
      <c r="GC70" s="20">
        <f t="shared" si="79"/>
        <v>481.23054010190486</v>
      </c>
      <c r="GD70" s="59">
        <f t="shared" si="80"/>
        <v>746.18460741012177</v>
      </c>
      <c r="GE70" s="59">
        <f ca="1">AVERAGE(OFFSET($GD$3,0,0,'Données projet'!$E$17+1,1))-AVERAGE(OFFSET($H$3,0,0,'Données projet'!$E$17+1,1))</f>
        <v>536.1664221413339</v>
      </c>
      <c r="GF70" s="59">
        <f t="shared" si="104"/>
        <v>241.15939898336669</v>
      </c>
      <c r="GG70" s="15">
        <f>IF(ISNA(VLOOKUP(A70,'Données projet'!$A$243:$I$263,3,0)),0,VLOOKUP(A70,'Données projet'!$A$243:$I$263,3,0))</f>
        <v>4</v>
      </c>
      <c r="GH70" s="15">
        <f>IF(ISNA(VLOOKUP(A70,'Données projet'!$A$243:$I$263,4,0)),0,VLOOKUP(A70,'Données projet'!$A$243:$I$263,4,0))</f>
        <v>40.630000000000003</v>
      </c>
      <c r="GI70" s="16">
        <f>IF(ISNA(VLOOKUP(A70,'Données projet'!$A$243:$I$263,5,0)),0%,VLOOKUP(A70,'Données projet'!$A$243:$I$263,5,0)*VLOOKUP('Données projet'!$B$17,Paramètres!$A$1:$I$89,7,0))</f>
        <v>0.43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73.710057139979369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73.710057139979369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3</v>
      </c>
      <c r="GU70" s="12">
        <f>IF('Données projet'!$A$270&gt;35,GU69+GT70-HC69,IF(A70&lt;'Données projet'!$A$270,$GR$205^A70,IF(A70='Données projet'!$A$270,'Données projet'!$B$270,GU69+GT70-HC69)))</f>
        <v>200.00000000000003</v>
      </c>
      <c r="GV70" s="17">
        <f>GU70*VLOOKUP('Données projet'!$B$18,Paramètres!$A$1:$I$89,3,0)*VLOOKUP('Données projet'!$B$18,Paramètres!$A$1:$I$89,5,0)</f>
        <v>174.72000000000006</v>
      </c>
      <c r="GW70" s="13">
        <f t="shared" si="105"/>
        <v>44.145455754865246</v>
      </c>
      <c r="GX70" s="20">
        <f t="shared" si="82"/>
        <v>381.19066877305704</v>
      </c>
      <c r="GY70" s="59">
        <f t="shared" si="83"/>
        <v>646.144736081274</v>
      </c>
      <c r="GZ70" s="59">
        <f ca="1">AVERAGE(OFFSET($GY$3,0,0,'Données projet'!$E$18+1,1))-AVERAGE(OFFSET($H$3,0,0,'Données projet'!$E$18+1,1))</f>
        <v>285.8437404763045</v>
      </c>
      <c r="HA70" s="59">
        <f t="shared" si="106"/>
        <v>276.01618888357268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35.096683701995204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35.096683701995204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7.8049999999999962</v>
      </c>
      <c r="N71" s="13">
        <f>IF('Données projet'!$A$36&gt;35,N70+M71-V70,IF(A71&lt;'Données projet'!$A$36,$K$205^A71,IF(A71='Données projet'!$A$36,'Données projet'!$B$36,N70+M71-V70)))</f>
        <v>200.25500000000002</v>
      </c>
      <c r="O71" s="13">
        <f>N71*VLOOKUP('Données projet'!$B$9,Paramètres!$A$1:$I$89,3,0)*VLOOKUP('Données projet'!$B$9,Paramètres!$A$1:$I$89,5,0)</f>
        <v>181.19072400000002</v>
      </c>
      <c r="P71" s="13">
        <f t="shared" si="87"/>
        <v>45.586998576826183</v>
      </c>
      <c r="Q71" s="20">
        <f t="shared" si="54"/>
        <v>394.97120015463889</v>
      </c>
      <c r="R71" s="59">
        <f t="shared" si="55"/>
        <v>660.41758428185767</v>
      </c>
      <c r="S71" s="59">
        <f ca="1">AVERAGE(OFFSET($R$3,0,0,'Données projet'!$E$9+1,1))-AVERAGE(OFFSET($H$3,0,0,'Données projet'!$E$9+1,1))</f>
        <v>514.0255035951318</v>
      </c>
      <c r="T71" s="59">
        <f t="shared" si="88"/>
        <v>232.26614608014839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68.710648802184821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68.710648802184821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4.2</v>
      </c>
      <c r="AI71" s="13">
        <f>IF('Données projet'!$A$62&gt;35,AI70+AH71-AQ70,IF(A71&lt;'Données projet'!$A$62,$AF$205^A71,IF(A71='Données projet'!$A$62,'Données projet'!$B$62,AI70+AH71-AQ70)))</f>
        <v>192.59999999999997</v>
      </c>
      <c r="AJ71" s="13">
        <f>AI71*VLOOKUP('Données projet'!$B$10,Paramètres!$A$1:$I$89,3,0)*VLOOKUP('Données projet'!$B$10,Paramètres!$A$1:$I$89,5,0)</f>
        <v>168.25536</v>
      </c>
      <c r="AK71" s="13">
        <f t="shared" si="89"/>
        <v>42.699047982710887</v>
      </c>
      <c r="AL71" s="20">
        <f t="shared" si="58"/>
        <v>367.41226056988808</v>
      </c>
      <c r="AM71" s="59">
        <f t="shared" si="59"/>
        <v>632.85864469710691</v>
      </c>
      <c r="AN71" s="59">
        <f ca="1">AVERAGE(OFFSET($AM$3,0,0,'Données projet'!$E$10+1,1))-AVERAGE(OFFSET($H$3,0,0,'Données projet'!$E$10+1,1))</f>
        <v>330.58463337575432</v>
      </c>
      <c r="AO71" s="59">
        <f t="shared" si="90"/>
        <v>285.43250599232192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36.325037604788541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36.325037604788541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7.8049999999999962</v>
      </c>
      <c r="BD71" s="12">
        <f>IF('Données projet'!$A$88&gt;35,BD70+BC71-BL70,IF(A71&lt;'Données projet'!$A$88,$BA$205^A71,IF(A71='Données projet'!$A$88,'Données projet'!$B$88,BD70+BC71-BL70)))</f>
        <v>200.25500000000002</v>
      </c>
      <c r="BE71" s="13">
        <f>BD71*VLOOKUP('Données projet'!$B$11,Paramètres!$A$1:$I$89,3,0)*VLOOKUP('Données projet'!$B$11,Paramètres!$A$1:$I$89,5,0)</f>
        <v>203.05857000000006</v>
      </c>
      <c r="BF71" s="13">
        <f t="shared" si="91"/>
        <v>50.415753944455879</v>
      </c>
      <c r="BG71" s="20">
        <f t="shared" si="61"/>
        <v>441.46778086992737</v>
      </c>
      <c r="BH71" s="59">
        <f t="shared" si="62"/>
        <v>706.91416499714614</v>
      </c>
      <c r="BI71" s="59">
        <f ca="1">AVERAGE(OFFSET($BH$3,0,0,'Données projet'!$E$11+1,1))-AVERAGE(OFFSET($H$3,0,0,'Données projet'!$E$11+1,1))</f>
        <v>565.65323074569903</v>
      </c>
      <c r="BJ71" s="59">
        <f t="shared" si="92"/>
        <v>253.00166490531203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77.003313312793352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77.003313312793352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707.20654050460348</v>
      </c>
      <c r="CD71" s="59">
        <f ca="1">AVERAGE(OFFSET($CC$3,0,0,'Données projet'!$E$12+1,1))-AVERAGE(OFFSET($H$3,0,0,'Données projet'!$E$12+1,1))</f>
        <v>323.01113210765487</v>
      </c>
      <c r="CE71" s="59">
        <f t="shared" si="94"/>
        <v>311.68541696405975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40.627580315529627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40.627580315529627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7.8049999999999962</v>
      </c>
      <c r="CT71" s="12">
        <f>IF('Données projet'!$A$140&gt;35,CT70+CS71-DB70,IF(A71&lt;'Données projet'!$A$140,$CQ$205^A71,IF(A71='Données projet'!$A$140,'Données projet'!$B$140,CT70+CS71-DB70)))</f>
        <v>200.25500000000002</v>
      </c>
      <c r="CU71" s="17">
        <f>CT71*VLOOKUP('Données projet'!$B$13,Paramètres!$A$1:$I$89,3,0)*VLOOKUP('Données projet'!$B$13,Paramètres!$A$1:$I$89,5,0)</f>
        <v>134.33105399999999</v>
      </c>
      <c r="CV71" s="13">
        <f t="shared" si="95"/>
        <v>34.995221900620571</v>
      </c>
      <c r="CW71" s="20">
        <f t="shared" si="67"/>
        <v>294.90993052691414</v>
      </c>
      <c r="CX71" s="59">
        <f t="shared" si="68"/>
        <v>560.35631465413303</v>
      </c>
      <c r="CY71" s="59">
        <f ca="1">AVERAGE(OFFSET($CX$3,0,0,'Données projet'!$E$13+1,1))-AVERAGE(OFFSET($H$3,0,0,'Données projet'!$E$13+1,1))</f>
        <v>402.93606094395136</v>
      </c>
      <c r="CZ71" s="59">
        <f t="shared" si="96"/>
        <v>187.62762320251036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62.787317008893055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62.787317008893055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5.5555555555555554</v>
      </c>
      <c r="DO71" s="12">
        <f>IF('Données projet'!$A$166&gt;35,DO70+DN71-DW70,IF(A71&lt;'Données projet'!$A$166,$DL$205^A71,IF(A71='Données projet'!$A$166,'Données projet'!$B$166,DO70+DN71-DW70)))</f>
        <v>204.70085470085459</v>
      </c>
      <c r="DP71" s="17">
        <f>DO71*VLOOKUP('Données projet'!$B$14,Paramètres!$A$1:$I$89,3,0)*VLOOKUP('Données projet'!$B$14,Paramètres!$A$1:$I$89,5,0)</f>
        <v>159.6666666666666</v>
      </c>
      <c r="DQ71" s="13">
        <f t="shared" si="97"/>
        <v>40.767322019750679</v>
      </c>
      <c r="DR71" s="20">
        <f t="shared" si="70"/>
        <v>349.08919696217669</v>
      </c>
      <c r="DS71" s="59">
        <f t="shared" si="71"/>
        <v>614.53558108939546</v>
      </c>
      <c r="DT71" s="59">
        <f ca="1">AVERAGE(OFFSET($DS$3,0,0,'Données projet'!$E$14+1,1))-AVERAGE(OFFSET($H$3,0,0,'Données projet'!$E$14+1,1))</f>
        <v>217.53602321474159</v>
      </c>
      <c r="DU71" s="59">
        <f t="shared" si="98"/>
        <v>215.75909414893025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32.940950289385768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32.940950289385768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295.99999999999994</v>
      </c>
      <c r="EK71" s="17">
        <f>EJ71*VLOOKUP('Données projet'!$B$15,Paramètres!$A$1:$I$89,3,0)*VLOOKUP('Données projet'!$B$15,Paramètres!$A$1:$I$89,5,0)</f>
        <v>253.96799999999999</v>
      </c>
      <c r="EL71" s="13">
        <f t="shared" si="99"/>
        <v>61.434848029666512</v>
      </c>
      <c r="EM71" s="20">
        <f t="shared" si="73"/>
        <v>549.32662698500246</v>
      </c>
      <c r="EN71" s="59">
        <f t="shared" si="74"/>
        <v>814.7730111122213</v>
      </c>
      <c r="EO71" s="59">
        <f ca="1">AVERAGE(OFFSET($EN$3,0,0,'Données projet'!$E$15+1,1))-AVERAGE(OFFSET($H$3,0,0,'Données projet'!$E$15+1,1))</f>
        <v>481.23392184981651</v>
      </c>
      <c r="EP71" s="59">
        <f t="shared" si="100"/>
        <v>275.88160405468193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70.344968277027093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70.344968277027093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4.4000000000000004</v>
      </c>
      <c r="FE71" s="12">
        <f>IF('Données projet'!$A$218&gt;35,FE70+FD71-FM70,IF(A71&lt;'Données projet'!$A$218,$FB$205^A71,IF(A71='Données projet'!$A$218,'Données projet'!$B$218,FE70+FD71-FM70)))</f>
        <v>196.2000000000001</v>
      </c>
      <c r="FF71" s="17">
        <f>FE71*VLOOKUP('Données projet'!$B$16,Paramètres!$A$1:$I$89,3,0)*VLOOKUP('Données projet'!$B$16,Paramètres!$A$1:$I$89,5,0)</f>
        <v>128.55024000000006</v>
      </c>
      <c r="FG71" s="13">
        <f t="shared" si="101"/>
        <v>33.661144026076698</v>
      </c>
      <c r="FH71" s="20">
        <f t="shared" si="76"/>
        <v>282.51816051208368</v>
      </c>
      <c r="FI71" s="59">
        <f t="shared" si="77"/>
        <v>547.96454463930252</v>
      </c>
      <c r="FJ71" s="59">
        <f ca="1">AVERAGE(OFFSET($FI$3,0,0,'Données projet'!$E$16+1,1))-AVERAGE(OFFSET($H$3,0,0,'Données projet'!$E$16+1,1))</f>
        <v>257.66104339896992</v>
      </c>
      <c r="FK71" s="59">
        <f t="shared" si="102"/>
        <v>254.79488636184996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31.410416751276728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31.410416751276728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7.8049999999999962</v>
      </c>
      <c r="FZ71" s="12">
        <f>IF('Données projet'!$A$244&gt;35,FZ70+FY71-GH70,IF(A71&lt;'Données projet'!$A$244,$FW$205^A71,IF(A71='Données projet'!$A$244,'Données projet'!$B$244,FZ70+FY71-GH70)))</f>
        <v>200.25500000000002</v>
      </c>
      <c r="GA71" s="17">
        <f>FZ71*VLOOKUP('Données projet'!$B$17,Paramètres!$A$1:$I$89,3,0)*VLOOKUP('Données projet'!$B$17,Paramètres!$A$1:$I$89,5,0)</f>
        <v>190.56265800000003</v>
      </c>
      <c r="GB71" s="13">
        <f t="shared" si="103"/>
        <v>47.664327130153318</v>
      </c>
      <c r="GC71" s="20">
        <f t="shared" si="79"/>
        <v>414.9119991016837</v>
      </c>
      <c r="GD71" s="59">
        <f t="shared" si="80"/>
        <v>680.35838322890254</v>
      </c>
      <c r="GE71" s="59">
        <f ca="1">AVERAGE(OFFSET($GD$3,0,0,'Données projet'!$E$17+1,1))-AVERAGE(OFFSET($H$3,0,0,'Données projet'!$E$17+1,1))</f>
        <v>536.1664221413339</v>
      </c>
      <c r="GF71" s="59">
        <f t="shared" si="104"/>
        <v>241.15939898336669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72.26464787815992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72.26464787815992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3</v>
      </c>
      <c r="GU71" s="12">
        <f>IF('Données projet'!$A$270&gt;35,GU70+GT71-HC70,IF(A71&lt;'Données projet'!$A$270,$GR$205^A71,IF(A71='Données projet'!$A$270,'Données projet'!$B$270,GU70+GT71-HC70)))</f>
        <v>203.00000000000003</v>
      </c>
      <c r="GV71" s="17">
        <f>GU71*VLOOKUP('Données projet'!$B$18,Paramètres!$A$1:$I$89,3,0)*VLOOKUP('Données projet'!$B$18,Paramètres!$A$1:$I$89,5,0)</f>
        <v>177.34080000000003</v>
      </c>
      <c r="GW71" s="13">
        <f t="shared" si="105"/>
        <v>44.730051658603102</v>
      </c>
      <c r="GX71" s="20">
        <f t="shared" si="82"/>
        <v>386.77339997206712</v>
      </c>
      <c r="GY71" s="59">
        <f t="shared" si="83"/>
        <v>652.21978409928602</v>
      </c>
      <c r="GZ71" s="59">
        <f ca="1">AVERAGE(OFFSET($GY$3,0,0,'Données projet'!$E$18+1,1))-AVERAGE(OFFSET($H$3,0,0,'Données projet'!$E$18+1,1))</f>
        <v>285.8437404763045</v>
      </c>
      <c r="HA71" s="59">
        <f t="shared" si="106"/>
        <v>276.01618888357268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34.408459141462387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34.408459141462387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7.8049999999999962</v>
      </c>
      <c r="N72" s="13">
        <f>IF('Données projet'!$A$36&gt;35,N71+M72-V71,IF(A72&lt;'Données projet'!$A$36,$K$205^A72,IF(A72='Données projet'!$A$36,'Données projet'!$B$36,N71+M72-V71)))</f>
        <v>208.06000000000003</v>
      </c>
      <c r="O72" s="13">
        <f>N72*VLOOKUP('Données projet'!$B$9,Paramètres!$A$1:$I$89,3,0)*VLOOKUP('Données projet'!$B$9,Paramètres!$A$1:$I$89,5,0)</f>
        <v>188.25268800000001</v>
      </c>
      <c r="P72" s="13">
        <f t="shared" si="87"/>
        <v>47.153439503471503</v>
      </c>
      <c r="Q72" s="20">
        <f t="shared" si="54"/>
        <v>409.99900540187951</v>
      </c>
      <c r="R72" s="59">
        <f t="shared" si="55"/>
        <v>675.92916575194613</v>
      </c>
      <c r="S72" s="59">
        <f ca="1">AVERAGE(OFFSET($R$3,0,0,'Données projet'!$E$9+1,1))-AVERAGE(OFFSET($H$3,0,0,'Données projet'!$E$9+1,1))</f>
        <v>514.0255035951318</v>
      </c>
      <c r="T72" s="59">
        <f t="shared" si="88"/>
        <v>232.26614608014839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67.363274888531535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67.363274888531535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4.2</v>
      </c>
      <c r="AI72" s="13">
        <f>IF('Données projet'!$A$62&gt;35,AI71+AH72-AQ71,IF(A72&lt;'Données projet'!$A$62,$AF$205^A72,IF(A72='Données projet'!$A$62,'Données projet'!$B$62,AI71+AH72-AQ71)))</f>
        <v>196.79999999999995</v>
      </c>
      <c r="AJ72" s="13">
        <f>AI72*VLOOKUP('Données projet'!$B$10,Paramètres!$A$1:$I$89,3,0)*VLOOKUP('Données projet'!$B$10,Paramètres!$A$1:$I$89,5,0)</f>
        <v>171.92447999999999</v>
      </c>
      <c r="AK72" s="13">
        <f t="shared" si="89"/>
        <v>43.520760297647755</v>
      </c>
      <c r="AL72" s="20">
        <f t="shared" si="58"/>
        <v>375.23379351840316</v>
      </c>
      <c r="AM72" s="59">
        <f t="shared" si="59"/>
        <v>641.16395386846966</v>
      </c>
      <c r="AN72" s="59">
        <f ca="1">AVERAGE(OFFSET($AM$3,0,0,'Données projet'!$E$10+1,1))-AVERAGE(OFFSET($H$3,0,0,'Données projet'!$E$10+1,1))</f>
        <v>330.58463337575432</v>
      </c>
      <c r="AO72" s="59">
        <f t="shared" si="90"/>
        <v>285.43250599232192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35.612725773443842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35.612725773443842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7.8049999999999962</v>
      </c>
      <c r="BD72" s="12">
        <f>IF('Données projet'!$A$88&gt;35,BD71+BC72-BL71,IF(A72&lt;'Données projet'!$A$88,$BA$205^A72,IF(A72='Données projet'!$A$88,'Données projet'!$B$88,BD71+BC72-BL71)))</f>
        <v>208.06000000000003</v>
      </c>
      <c r="BE72" s="13">
        <f>BD72*VLOOKUP('Données projet'!$B$11,Paramètres!$A$1:$I$89,3,0)*VLOOKUP('Données projet'!$B$11,Paramètres!$A$1:$I$89,5,0)</f>
        <v>210.97284000000005</v>
      </c>
      <c r="BF72" s="13">
        <f t="shared" si="91"/>
        <v>52.148118495572078</v>
      </c>
      <c r="BG72" s="20">
        <f t="shared" si="61"/>
        <v>458.26900271312144</v>
      </c>
      <c r="BH72" s="59">
        <f t="shared" si="62"/>
        <v>724.19916306318805</v>
      </c>
      <c r="BI72" s="59">
        <f ca="1">AVERAGE(OFFSET($BH$3,0,0,'Données projet'!$E$11+1,1))-AVERAGE(OFFSET($H$3,0,0,'Données projet'!$E$11+1,1))</f>
        <v>565.65323074569903</v>
      </c>
      <c r="BJ72" s="59">
        <f t="shared" si="92"/>
        <v>253.00166490531203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75.493325306112951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75.493325306112951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714.10994197914829</v>
      </c>
      <c r="CD72" s="59">
        <f ca="1">AVERAGE(OFFSET($CC$3,0,0,'Données projet'!$E$12+1,1))-AVERAGE(OFFSET($H$3,0,0,'Données projet'!$E$12+1,1))</f>
        <v>323.01113210765487</v>
      </c>
      <c r="CE72" s="59">
        <f t="shared" si="94"/>
        <v>311.68541696405975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39.830898245919222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39.830898245919222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7.8049999999999962</v>
      </c>
      <c r="CT72" s="12">
        <f>IF('Données projet'!$A$140&gt;35,CT71+CS72-DB71,IF(A72&lt;'Données projet'!$A$140,$CQ$205^A72,IF(A72='Données projet'!$A$140,'Données projet'!$B$140,CT71+CS72-DB71)))</f>
        <v>208.06000000000003</v>
      </c>
      <c r="CU72" s="17">
        <f>CT72*VLOOKUP('Données projet'!$B$13,Paramètres!$A$1:$I$89,3,0)*VLOOKUP('Données projet'!$B$13,Paramètres!$A$1:$I$89,5,0)</f>
        <v>139.56664800000004</v>
      </c>
      <c r="CV72" s="13">
        <f t="shared" si="95"/>
        <v>36.197712732075161</v>
      </c>
      <c r="CW72" s="20">
        <f t="shared" si="67"/>
        <v>306.12292827503092</v>
      </c>
      <c r="CX72" s="59">
        <f t="shared" si="68"/>
        <v>572.05308862509742</v>
      </c>
      <c r="CY72" s="59">
        <f ca="1">AVERAGE(OFFSET($CX$3,0,0,'Données projet'!$E$13+1,1))-AVERAGE(OFFSET($H$3,0,0,'Données projet'!$E$13+1,1))</f>
        <v>402.93606094395136</v>
      </c>
      <c r="CZ72" s="59">
        <f t="shared" si="96"/>
        <v>187.62762320251036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61.556096018830573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61.556096018830573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210.25641025641025</v>
      </c>
      <c r="DM72" s="12">
        <f>VLOOKUP(A72,'Données projet'!$A$165:$I$185,9,0)</f>
        <v>5.5555555555555554</v>
      </c>
      <c r="DN72" s="12">
        <f t="array" ref="DN72">INDEX(DM:DM,MIN(IF(ISNUMBER(DM72:DM268),ROW(DM72:DM268),"")))</f>
        <v>5.5555555555555554</v>
      </c>
      <c r="DO72" s="12">
        <f>IF('Données projet'!$A$166&gt;35,DO71+DN72-DW71,IF(A72&lt;'Données projet'!$A$166,$DL$205^A72,IF(A72='Données projet'!$A$166,'Données projet'!$B$166,DO71+DN72-DW71)))</f>
        <v>210.25641025641013</v>
      </c>
      <c r="DP72" s="17">
        <f>DO72*VLOOKUP('Données projet'!$B$14,Paramètres!$A$1:$I$89,3,0)*VLOOKUP('Données projet'!$B$14,Paramètres!$A$1:$I$89,5,0)</f>
        <v>163.99999999999991</v>
      </c>
      <c r="DQ72" s="13">
        <f t="shared" si="97"/>
        <v>41.743425908362248</v>
      </c>
      <c r="DR72" s="20">
        <f t="shared" si="70"/>
        <v>358.33646679039742</v>
      </c>
      <c r="DS72" s="59">
        <f t="shared" si="71"/>
        <v>624.26662714046392</v>
      </c>
      <c r="DT72" s="59">
        <f ca="1">AVERAGE(OFFSET($DS$3,0,0,'Données projet'!$E$14+1,1))-AVERAGE(OFFSET($H$3,0,0,'Données projet'!$E$14+1,1))</f>
        <v>217.53602321474159</v>
      </c>
      <c r="DU72" s="59">
        <f t="shared" si="98"/>
        <v>215.75909414893025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32.294998346206668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32.294998346206668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305.99999999999994</v>
      </c>
      <c r="EK72" s="17">
        <f>EJ72*VLOOKUP('Données projet'!$B$15,Paramètres!$A$1:$I$89,3,0)*VLOOKUP('Données projet'!$B$15,Paramètres!$A$1:$I$89,5,0)</f>
        <v>262.548</v>
      </c>
      <c r="EL72" s="13">
        <f t="shared" si="99"/>
        <v>63.265199933079444</v>
      </c>
      <c r="EM72" s="20">
        <f t="shared" si="73"/>
        <v>567.45798988344666</v>
      </c>
      <c r="EN72" s="59">
        <f t="shared" si="74"/>
        <v>833.38815023351322</v>
      </c>
      <c r="EO72" s="59">
        <f ca="1">AVERAGE(OFFSET($EN$3,0,0,'Données projet'!$E$15+1,1))-AVERAGE(OFFSET($H$3,0,0,'Données projet'!$E$15+1,1))</f>
        <v>481.23392184981651</v>
      </c>
      <c r="EP72" s="59">
        <f t="shared" si="100"/>
        <v>275.88160405468193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68.965546355308604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68.965546355308604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4.4000000000000004</v>
      </c>
      <c r="FE72" s="12">
        <f>IF('Données projet'!$A$218&gt;35,FE71+FD72-FM71,IF(A72&lt;'Données projet'!$A$218,$FB$205^A72,IF(A72='Données projet'!$A$218,'Données projet'!$B$218,FE71+FD72-FM71)))</f>
        <v>200.60000000000011</v>
      </c>
      <c r="FF72" s="17">
        <f>FE72*VLOOKUP('Données projet'!$B$16,Paramètres!$A$1:$I$89,3,0)*VLOOKUP('Données projet'!$B$16,Paramètres!$A$1:$I$89,5,0)</f>
        <v>131.43312000000006</v>
      </c>
      <c r="FG72" s="13">
        <f t="shared" si="101"/>
        <v>34.327299687447557</v>
      </c>
      <c r="FH72" s="20">
        <f t="shared" si="76"/>
        <v>288.69939762230456</v>
      </c>
      <c r="FI72" s="59">
        <f t="shared" si="77"/>
        <v>554.62955797237112</v>
      </c>
      <c r="FJ72" s="59">
        <f ca="1">AVERAGE(OFFSET($FI$3,0,0,'Données projet'!$E$16+1,1))-AVERAGE(OFFSET($H$3,0,0,'Données projet'!$E$16+1,1))</f>
        <v>257.66104339896992</v>
      </c>
      <c r="FK72" s="59">
        <f t="shared" si="102"/>
        <v>254.79488636184996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30.794477637246668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30.794477637246668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7.8049999999999962</v>
      </c>
      <c r="FZ72" s="12">
        <f>IF('Données projet'!$A$244&gt;35,FZ71+FY72-GH71,IF(A72&lt;'Données projet'!$A$244,$FW$205^A72,IF(A72='Données projet'!$A$244,'Données projet'!$B$244,FZ71+FY72-GH71)))</f>
        <v>208.06000000000003</v>
      </c>
      <c r="GA72" s="17">
        <f>FZ72*VLOOKUP('Données projet'!$B$17,Paramètres!$A$1:$I$89,3,0)*VLOOKUP('Données projet'!$B$17,Paramètres!$A$1:$I$89,5,0)</f>
        <v>197.98989600000004</v>
      </c>
      <c r="GB72" s="13">
        <f t="shared" si="103"/>
        <v>49.302148331122616</v>
      </c>
      <c r="GC72" s="20">
        <f t="shared" si="79"/>
        <v>430.70031054337193</v>
      </c>
      <c r="GD72" s="59">
        <f t="shared" si="80"/>
        <v>696.63047089343854</v>
      </c>
      <c r="GE72" s="59">
        <f ca="1">AVERAGE(OFFSET($GD$3,0,0,'Données projet'!$E$17+1,1))-AVERAGE(OFFSET($H$3,0,0,'Données projet'!$E$17+1,1))</f>
        <v>536.1664221413339</v>
      </c>
      <c r="GF72" s="59">
        <f t="shared" si="104"/>
        <v>241.15939898336669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70.847582210352158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70.847582210352158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3</v>
      </c>
      <c r="GU72" s="12">
        <f>IF('Données projet'!$A$270&gt;35,GU71+GT72-HC71,IF(A72&lt;'Données projet'!$A$270,$GR$205^A72,IF(A72='Données projet'!$A$270,'Données projet'!$B$270,GU71+GT72-HC71)))</f>
        <v>206.00000000000003</v>
      </c>
      <c r="GV72" s="17">
        <f>GU72*VLOOKUP('Données projet'!$B$18,Paramètres!$A$1:$I$89,3,0)*VLOOKUP('Données projet'!$B$18,Paramètres!$A$1:$I$89,5,0)</f>
        <v>179.96160000000006</v>
      </c>
      <c r="GW72" s="13">
        <f t="shared" si="105"/>
        <v>45.313642767960104</v>
      </c>
      <c r="GX72" s="20">
        <f t="shared" si="82"/>
        <v>392.3543811541972</v>
      </c>
      <c r="GY72" s="59">
        <f t="shared" si="83"/>
        <v>658.28454150426376</v>
      </c>
      <c r="GZ72" s="59">
        <f ca="1">AVERAGE(OFFSET($GY$3,0,0,'Données projet'!$E$18+1,1))-AVERAGE(OFFSET($H$3,0,0,'Données projet'!$E$18+1,1))</f>
        <v>285.8437404763045</v>
      </c>
      <c r="HA72" s="59">
        <f t="shared" si="106"/>
        <v>276.01618888357268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33.733730244786081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33.733730244786081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7.8049999999999962</v>
      </c>
      <c r="N73" s="13">
        <f>IF('Données projet'!$A$36&gt;35,N72+M73-V72,IF(A73&lt;'Données projet'!$A$36,$K$205^A73,IF(A73='Données projet'!$A$36,'Données projet'!$B$36,N72+M73-V72)))</f>
        <v>215.86500000000004</v>
      </c>
      <c r="O73" s="13">
        <f>N73*VLOOKUP('Données projet'!$B$9,Paramètres!$A$1:$I$89,3,0)*VLOOKUP('Données projet'!$B$9,Paramètres!$A$1:$I$89,5,0)</f>
        <v>195.31465200000002</v>
      </c>
      <c r="P73" s="13">
        <f t="shared" si="87"/>
        <v>48.713053725986441</v>
      </c>
      <c r="Q73" s="20">
        <f t="shared" si="54"/>
        <v>425.01492080609302</v>
      </c>
      <c r="R73" s="59">
        <f t="shared" si="55"/>
        <v>691.4204649431025</v>
      </c>
      <c r="S73" s="59">
        <f ca="1">AVERAGE(OFFSET($R$3,0,0,'Données projet'!$E$9+1,1))-AVERAGE(OFFSET($H$3,0,0,'Données projet'!$E$9+1,1))</f>
        <v>514.0255035951318</v>
      </c>
      <c r="T73" s="59">
        <f t="shared" si="88"/>
        <v>232.26614608014839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66.04232215550806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66.04232215550806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201</v>
      </c>
      <c r="AG73" s="12">
        <f>VLOOKUP(A73,'Données projet'!$A$61:$I$81,9,0)</f>
        <v>4.2</v>
      </c>
      <c r="AH73" s="12">
        <f t="array" ref="AH73">INDEX(AG:AG,MIN(IF(ISNUMBER(AG73:AG269),ROW(AG73:AG269),"")))</f>
        <v>4.2</v>
      </c>
      <c r="AI73" s="13">
        <f>IF('Données projet'!$A$62&gt;35,AI72+AH73-AQ72,IF(A73&lt;'Données projet'!$A$62,$AF$205^A73,IF(A73='Données projet'!$A$62,'Données projet'!$B$62,AI72+AH73-AQ72)))</f>
        <v>200.99999999999994</v>
      </c>
      <c r="AJ73" s="13">
        <f>AI73*VLOOKUP('Données projet'!$B$10,Paramètres!$A$1:$I$89,3,0)*VLOOKUP('Données projet'!$B$10,Paramètres!$A$1:$I$89,5,0)</f>
        <v>175.59359999999995</v>
      </c>
      <c r="AK73" s="13">
        <f t="shared" si="89"/>
        <v>44.340433728638573</v>
      </c>
      <c r="AL73" s="20">
        <f t="shared" si="58"/>
        <v>383.05177541071203</v>
      </c>
      <c r="AM73" s="59">
        <f t="shared" si="59"/>
        <v>649.45731954772145</v>
      </c>
      <c r="AN73" s="59">
        <f ca="1">AVERAGE(OFFSET($AM$3,0,0,'Données projet'!$E$10+1,1))-AVERAGE(OFFSET($H$3,0,0,'Données projet'!$E$10+1,1))</f>
        <v>330.58463337575432</v>
      </c>
      <c r="AO73" s="59">
        <f t="shared" si="90"/>
        <v>285.43250599232192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40.728130262475609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40.728130262475609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7.8049999999999962</v>
      </c>
      <c r="BD73" s="12">
        <f>IF('Données projet'!$A$88&gt;35,BD72+BC73-BL72,IF(A73&lt;'Données projet'!$A$88,$BA$205^A73,IF(A73='Données projet'!$A$88,'Données projet'!$B$88,BD72+BC73-BL72)))</f>
        <v>215.86500000000004</v>
      </c>
      <c r="BE73" s="13">
        <f>BD73*VLOOKUP('Données projet'!$B$11,Paramètres!$A$1:$I$89,3,0)*VLOOKUP('Données projet'!$B$11,Paramètres!$A$1:$I$89,5,0)</f>
        <v>218.88711000000006</v>
      </c>
      <c r="BF73" s="13">
        <f t="shared" si="91"/>
        <v>53.872933231029464</v>
      </c>
      <c r="BG73" s="20">
        <f t="shared" si="61"/>
        <v>475.05707529404305</v>
      </c>
      <c r="BH73" s="59">
        <f t="shared" si="62"/>
        <v>741.46261943105253</v>
      </c>
      <c r="BI73" s="59">
        <f ca="1">AVERAGE(OFFSET($BH$3,0,0,'Données projet'!$E$11+1,1))-AVERAGE(OFFSET($H$3,0,0,'Données projet'!$E$11+1,1))</f>
        <v>565.65323074569903</v>
      </c>
      <c r="BJ73" s="59">
        <f t="shared" si="92"/>
        <v>253.00166490531203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74.012947243241811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74.012947243241811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721.00298320781349</v>
      </c>
      <c r="CD73" s="59">
        <f ca="1">AVERAGE(OFFSET($CC$3,0,0,'Données projet'!$E$12+1,1))-AVERAGE(OFFSET($H$3,0,0,'Données projet'!$E$12+1,1))</f>
        <v>323.01113210765487</v>
      </c>
      <c r="CE73" s="59">
        <f t="shared" si="94"/>
        <v>311.68541696405975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43.711253465734799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43.711253465734799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7.8049999999999962</v>
      </c>
      <c r="CT73" s="12">
        <f>IF('Données projet'!$A$140&gt;35,CT72+CS73-DB72,IF(A73&lt;'Données projet'!$A$140,$CQ$205^A73,IF(A73='Données projet'!$A$140,'Données projet'!$B$140,CT72+CS73-DB72)))</f>
        <v>215.86500000000004</v>
      </c>
      <c r="CU73" s="17">
        <f>CT73*VLOOKUP('Données projet'!$B$13,Paramètres!$A$1:$I$89,3,0)*VLOOKUP('Données projet'!$B$13,Paramètres!$A$1:$I$89,5,0)</f>
        <v>144.80224200000004</v>
      </c>
      <c r="CV73" s="13">
        <f t="shared" si="95"/>
        <v>37.394962989827789</v>
      </c>
      <c r="CW73" s="20">
        <f t="shared" si="67"/>
        <v>317.32679869061678</v>
      </c>
      <c r="CX73" s="59">
        <f t="shared" si="68"/>
        <v>583.73234282762633</v>
      </c>
      <c r="CY73" s="59">
        <f ca="1">AVERAGE(OFFSET($CX$3,0,0,'Données projet'!$E$13+1,1))-AVERAGE(OFFSET($H$3,0,0,'Données projet'!$E$13+1,1))</f>
        <v>402.93606094395136</v>
      </c>
      <c r="CZ73" s="59">
        <f t="shared" si="96"/>
        <v>187.62762320251036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60.349018521412567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60.349018521412567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210.25641025641013</v>
      </c>
      <c r="DP73" s="17">
        <f>DO73*VLOOKUP('Données projet'!$B$14,Paramètres!$A$1:$I$89,3,0)*VLOOKUP('Données projet'!$B$14,Paramètres!$A$1:$I$89,5,0)</f>
        <v>163.99999999999991</v>
      </c>
      <c r="DQ73" s="13">
        <f t="shared" si="97"/>
        <v>41.743425908362248</v>
      </c>
      <c r="DR73" s="20">
        <f t="shared" si="70"/>
        <v>358.33646679039742</v>
      </c>
      <c r="DS73" s="59">
        <f t="shared" si="71"/>
        <v>624.74201092740691</v>
      </c>
      <c r="DT73" s="59">
        <f ca="1">AVERAGE(OFFSET($DS$3,0,0,'Données projet'!$E$14+1,1))-AVERAGE(OFFSET($H$3,0,0,'Données projet'!$E$14+1,1))</f>
        <v>217.53602321474159</v>
      </c>
      <c r="DU73" s="59">
        <f t="shared" si="98"/>
        <v>215.75909414893025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31.66171312664153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31.66171312664153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271.12799999999999</v>
      </c>
      <c r="EL73" s="13">
        <f t="shared" si="99"/>
        <v>65.088601240045278</v>
      </c>
      <c r="EM73" s="20">
        <f t="shared" si="73"/>
        <v>585.57724715974553</v>
      </c>
      <c r="EN73" s="59">
        <f t="shared" si="74"/>
        <v>851.98279129675507</v>
      </c>
      <c r="EO73" s="59">
        <f ca="1">AVERAGE(OFFSET($EN$3,0,0,'Données projet'!$E$15+1,1))-AVERAGE(OFFSET($H$3,0,0,'Données projet'!$E$15+1,1))</f>
        <v>481.23392184981651</v>
      </c>
      <c r="EP73" s="59">
        <f t="shared" si="100"/>
        <v>275.88160405468193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81.688818866997508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81.688818866997508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205</v>
      </c>
      <c r="FC73" s="12">
        <f>VLOOKUP(A73,'Données projet'!$A$217:$I$237,9,0)</f>
        <v>4.4000000000000004</v>
      </c>
      <c r="FD73" s="12">
        <f t="array" ref="FD73">INDEX(FC:FC,MIN(IF(ISNUMBER(FC73:FC269),ROW(FC73:FC269),"")))</f>
        <v>4.4000000000000004</v>
      </c>
      <c r="FE73" s="12">
        <f>IF('Données projet'!$A$218&gt;35,FE72+FD73-FM72,IF(A73&lt;'Données projet'!$A$218,$FB$205^A73,IF(A73='Données projet'!$A$218,'Données projet'!$B$218,FE72+FD73-FM72)))</f>
        <v>205.00000000000011</v>
      </c>
      <c r="FF73" s="17">
        <f>FE73*VLOOKUP('Données projet'!$B$16,Paramètres!$A$1:$I$89,3,0)*VLOOKUP('Données projet'!$B$16,Paramètres!$A$1:$I$89,5,0)</f>
        <v>134.31600000000009</v>
      </c>
      <c r="FG73" s="13">
        <f t="shared" si="101"/>
        <v>34.991756585122474</v>
      </c>
      <c r="FH73" s="20">
        <f t="shared" si="76"/>
        <v>294.87767605242175</v>
      </c>
      <c r="FI73" s="59">
        <f t="shared" si="77"/>
        <v>561.28322018943118</v>
      </c>
      <c r="FJ73" s="59">
        <f ca="1">AVERAGE(OFFSET($FI$3,0,0,'Données projet'!$E$16+1,1))-AVERAGE(OFFSET($H$3,0,0,'Données projet'!$E$16+1,1))</f>
        <v>257.66104339896992</v>
      </c>
      <c r="FK73" s="59">
        <f t="shared" si="102"/>
        <v>254.79488636184996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17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35.485280361974588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35.485280361974588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7.8049999999999962</v>
      </c>
      <c r="FZ73" s="12">
        <f>IF('Données projet'!$A$244&gt;35,FZ72+FY73-GH72,IF(A73&lt;'Données projet'!$A$244,$FW$205^A73,IF(A73='Données projet'!$A$244,'Données projet'!$B$244,FZ72+FY73-GH72)))</f>
        <v>215.86500000000004</v>
      </c>
      <c r="GA73" s="17">
        <f>FZ73*VLOOKUP('Données projet'!$B$17,Paramètres!$A$1:$I$89,3,0)*VLOOKUP('Données projet'!$B$17,Paramètres!$A$1:$I$89,5,0)</f>
        <v>205.41713400000006</v>
      </c>
      <c r="GB73" s="13">
        <f t="shared" si="103"/>
        <v>50.932831745682456</v>
      </c>
      <c r="GC73" s="20">
        <f t="shared" si="79"/>
        <v>446.47619034039707</v>
      </c>
      <c r="GD73" s="59">
        <f t="shared" si="80"/>
        <v>712.88173447740655</v>
      </c>
      <c r="GE73" s="59">
        <f ca="1">AVERAGE(OFFSET($GD$3,0,0,'Données projet'!$E$17+1,1))-AVERAGE(OFFSET($H$3,0,0,'Données projet'!$E$17+1,1))</f>
        <v>536.1664221413339</v>
      </c>
      <c r="GF73" s="59">
        <f t="shared" si="104"/>
        <v>241.15939898336669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69.458304335965394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69.458304335965394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209</v>
      </c>
      <c r="GS73" s="12">
        <f>VLOOKUP(A73,'Données projet'!$A$269:$I$289,9,0)</f>
        <v>3</v>
      </c>
      <c r="GT73" s="12">
        <f t="array" ref="GT73">INDEX(GS:GS,MIN(IF(ISNUMBER(GS73:GS269),ROW(GS73:GS269),"")))</f>
        <v>3</v>
      </c>
      <c r="GU73" s="12">
        <f>IF('Données projet'!$A$270&gt;35,GU72+GT73-HC72,IF(A73&lt;'Données projet'!$A$270,$GR$205^A73,IF(A73='Données projet'!$A$270,'Données projet'!$B$270,GU72+GT73-HC72)))</f>
        <v>209.00000000000003</v>
      </c>
      <c r="GV73" s="17">
        <f>GU73*VLOOKUP('Données projet'!$B$18,Paramètres!$A$1:$I$89,3,0)*VLOOKUP('Données projet'!$B$18,Paramètres!$A$1:$I$89,5,0)</f>
        <v>182.58240000000004</v>
      </c>
      <c r="GW73" s="13">
        <f t="shared" si="105"/>
        <v>45.896245406460288</v>
      </c>
      <c r="GX73" s="20">
        <f t="shared" si="82"/>
        <v>397.93364074958504</v>
      </c>
      <c r="GY73" s="59">
        <f t="shared" si="83"/>
        <v>664.33918488659447</v>
      </c>
      <c r="GZ73" s="59">
        <f ca="1">AVERAGE(OFFSET($GY$3,0,0,'Données projet'!$E$18+1,1))-AVERAGE(OFFSET($H$3,0,0,'Données projet'!$E$18+1,1))</f>
        <v>285.8437404763045</v>
      </c>
      <c r="HA73" s="59">
        <f t="shared" si="106"/>
        <v>276.01618888357268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8</v>
      </c>
      <c r="HD73" s="16">
        <f>IF(ISNA(VLOOKUP(A73,'Données projet'!$A$269:$I$289,5,0)),0%,VLOOKUP(A73,'Données projet'!$A$269:$I$289,5,0)*VLOOKUP('Données projet'!$B$18,Paramètres!$A$1:$I$89,7,0))</f>
        <v>0.53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37.166965406123943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37.166965406123943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7.8049999999999962</v>
      </c>
      <c r="N74" s="13">
        <f>IF('Données projet'!$A$36&gt;35,N73+M74-V73,IF(A74&lt;'Données projet'!$A$36,$K$205^A74,IF(A74='Données projet'!$A$36,'Données projet'!$B$36,N73+M74-V73)))</f>
        <v>223.67000000000004</v>
      </c>
      <c r="O74" s="13">
        <f>N74*VLOOKUP('Données projet'!$B$9,Paramètres!$A$1:$I$89,3,0)*VLOOKUP('Données projet'!$B$9,Paramètres!$A$1:$I$89,5,0)</f>
        <v>202.37661600000004</v>
      </c>
      <c r="P74" s="13">
        <f t="shared" si="87"/>
        <v>50.266116350658976</v>
      </c>
      <c r="Q74" s="20">
        <f t="shared" si="54"/>
        <v>440.01942551073108</v>
      </c>
      <c r="R74" s="59">
        <f t="shared" si="55"/>
        <v>706.89210658877903</v>
      </c>
      <c r="S74" s="59">
        <f ca="1">AVERAGE(OFFSET($R$3,0,0,'Données projet'!$E$9+1,1))-AVERAGE(OFFSET($H$3,0,0,'Données projet'!$E$9+1,1))</f>
        <v>514.0255035951318</v>
      </c>
      <c r="T74" s="59">
        <f t="shared" si="88"/>
        <v>232.26614608014839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64.747272499877567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64.747272499877567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190.39999999999995</v>
      </c>
      <c r="AJ74" s="13">
        <f>AI74*VLOOKUP('Données projet'!$B$10,Paramètres!$A$1:$I$89,3,0)*VLOOKUP('Données projet'!$B$10,Paramètres!$A$1:$I$89,5,0)</f>
        <v>166.33343999999997</v>
      </c>
      <c r="AK74" s="13">
        <f t="shared" si="89"/>
        <v>42.267796944897761</v>
      </c>
      <c r="AL74" s="20">
        <f t="shared" si="58"/>
        <v>363.31382101236346</v>
      </c>
      <c r="AM74" s="59">
        <f t="shared" si="59"/>
        <v>630.18650209041141</v>
      </c>
      <c r="AN74" s="59">
        <f ca="1">AVERAGE(OFFSET($AM$3,0,0,'Données projet'!$E$10+1,1))-AVERAGE(OFFSET($H$3,0,0,'Données projet'!$E$10+1,1))</f>
        <v>330.58463337575432</v>
      </c>
      <c r="AO74" s="59">
        <f t="shared" si="90"/>
        <v>285.43250599232192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39.929476469735008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39.929476469735008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7.8049999999999962</v>
      </c>
      <c r="BD74" s="12">
        <f>IF('Données projet'!$A$88&gt;35,BD73+BC74-BL73,IF(A74&lt;'Données projet'!$A$88,$BA$205^A74,IF(A74='Données projet'!$A$88,'Données projet'!$B$88,BD73+BC74-BL73)))</f>
        <v>223.67000000000004</v>
      </c>
      <c r="BE74" s="13">
        <f>BD74*VLOOKUP('Données projet'!$B$11,Paramètres!$A$1:$I$89,3,0)*VLOOKUP('Données projet'!$B$11,Paramètres!$A$1:$I$89,5,0)</f>
        <v>226.80138000000005</v>
      </c>
      <c r="BF74" s="13">
        <f t="shared" si="91"/>
        <v>55.590502397463382</v>
      </c>
      <c r="BG74" s="20">
        <f t="shared" si="61"/>
        <v>491.8325285089154</v>
      </c>
      <c r="BH74" s="59">
        <f t="shared" si="62"/>
        <v>758.70520958696329</v>
      </c>
      <c r="BI74" s="59">
        <f ca="1">AVERAGE(OFFSET($BH$3,0,0,'Données projet'!$E$11+1,1))-AVERAGE(OFFSET($H$3,0,0,'Données projet'!$E$11+1,1))</f>
        <v>565.65323074569903</v>
      </c>
      <c r="BJ74" s="59">
        <f t="shared" si="92"/>
        <v>253.00166490531203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72.561598491242108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72.561598491242108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710.32240512482872</v>
      </c>
      <c r="CD74" s="59">
        <f ca="1">AVERAGE(OFFSET($CC$3,0,0,'Données projet'!$E$12+1,1))-AVERAGE(OFFSET($H$3,0,0,'Données projet'!$E$12+1,1))</f>
        <v>323.01113210765487</v>
      </c>
      <c r="CE74" s="59">
        <f t="shared" si="94"/>
        <v>311.68541696405975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42.854102446503774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42.854102446503774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7.8049999999999962</v>
      </c>
      <c r="CT74" s="12">
        <f>IF('Données projet'!$A$140&gt;35,CT73+CS74-DB73,IF(A74&lt;'Données projet'!$A$140,$CQ$205^A74,IF(A74='Données projet'!$A$140,'Données projet'!$B$140,CT73+CS74-DB73)))</f>
        <v>223.67000000000004</v>
      </c>
      <c r="CU74" s="17">
        <f>CT74*VLOOKUP('Données projet'!$B$13,Paramètres!$A$1:$I$89,3,0)*VLOOKUP('Données projet'!$B$13,Paramètres!$A$1:$I$89,5,0)</f>
        <v>150.03783600000003</v>
      </c>
      <c r="CV74" s="13">
        <f t="shared" si="95"/>
        <v>38.587183861407688</v>
      </c>
      <c r="CW74" s="20">
        <f t="shared" si="67"/>
        <v>328.52190959195173</v>
      </c>
      <c r="CX74" s="59">
        <f t="shared" si="68"/>
        <v>595.39459066999962</v>
      </c>
      <c r="CY74" s="59">
        <f ca="1">AVERAGE(OFFSET($CX$3,0,0,'Données projet'!$E$13+1,1))-AVERAGE(OFFSET($H$3,0,0,'Données projet'!$E$13+1,1))</f>
        <v>402.93606094395136</v>
      </c>
      <c r="CZ74" s="59">
        <f t="shared" si="96"/>
        <v>187.62762320251036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59.165611077474352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59.165611077474352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210.25641025641013</v>
      </c>
      <c r="DP74" s="17">
        <f>DO74*VLOOKUP('Données projet'!$B$14,Paramètres!$A$1:$I$89,3,0)*VLOOKUP('Données projet'!$B$14,Paramètres!$A$1:$I$89,5,0)</f>
        <v>163.99999999999991</v>
      </c>
      <c r="DQ74" s="13">
        <f t="shared" si="97"/>
        <v>41.743425908362248</v>
      </c>
      <c r="DR74" s="20">
        <f t="shared" si="70"/>
        <v>358.33646679039742</v>
      </c>
      <c r="DS74" s="59">
        <f t="shared" si="71"/>
        <v>625.20914786844537</v>
      </c>
      <c r="DT74" s="59">
        <f ca="1">AVERAGE(OFFSET($DS$3,0,0,'Données projet'!$E$14+1,1))-AVERAGE(OFFSET($H$3,0,0,'Données projet'!$E$14+1,1))</f>
        <v>217.53602321474159</v>
      </c>
      <c r="DU74" s="59">
        <f t="shared" si="98"/>
        <v>215.75909414893025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31.040846243966222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31.040846243966222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9.4</v>
      </c>
      <c r="EJ74" s="12">
        <f>IF('Données projet'!$A$192&gt;35,EJ73+EI74-ER73,IF(A74&lt;'Données projet'!$A$192,$EG$205^A74,IF(A74='Données projet'!$A$192,'Données projet'!$B$192,EJ73+EI74-ER73)))</f>
        <v>297.39999999999992</v>
      </c>
      <c r="EK74" s="17">
        <f>EJ74*VLOOKUP('Données projet'!$B$15,Paramètres!$A$1:$I$89,3,0)*VLOOKUP('Données projet'!$B$15,Paramètres!$A$1:$I$89,5,0)</f>
        <v>255.16919999999996</v>
      </c>
      <c r="EL74" s="13">
        <f t="shared" si="99"/>
        <v>61.691525331424884</v>
      </c>
      <c r="EM74" s="20">
        <f t="shared" si="73"/>
        <v>551.86576328556498</v>
      </c>
      <c r="EN74" s="59">
        <f t="shared" si="74"/>
        <v>818.73844436361287</v>
      </c>
      <c r="EO74" s="59">
        <f ca="1">AVERAGE(OFFSET($EN$3,0,0,'Données projet'!$E$15+1,1))-AVERAGE(OFFSET($H$3,0,0,'Données projet'!$E$15+1,1))</f>
        <v>481.23392184981651</v>
      </c>
      <c r="EP74" s="59">
        <f t="shared" si="100"/>
        <v>275.88160405468193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80.086950954275366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80.086950954275366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</v>
      </c>
      <c r="FE74" s="12">
        <f>IF('Données projet'!$A$218&gt;35,FE73+FD74-FM73,IF(A74&lt;'Données projet'!$A$218,$FB$205^A74,IF(A74='Données projet'!$A$218,'Données projet'!$B$218,FE73+FD74-FM73)))</f>
        <v>192.00000000000011</v>
      </c>
      <c r="FF74" s="17">
        <f>FE74*VLOOKUP('Données projet'!$B$16,Paramètres!$A$1:$I$89,3,0)*VLOOKUP('Données projet'!$B$16,Paramètres!$A$1:$I$89,5,0)</f>
        <v>125.79840000000007</v>
      </c>
      <c r="FG74" s="13">
        <f t="shared" si="101"/>
        <v>33.023644363399953</v>
      </c>
      <c r="FH74" s="20">
        <f t="shared" si="76"/>
        <v>276.61506059958839</v>
      </c>
      <c r="FI74" s="59">
        <f t="shared" si="77"/>
        <v>543.48774167763634</v>
      </c>
      <c r="FJ74" s="59">
        <f ca="1">AVERAGE(OFFSET($FI$3,0,0,'Données projet'!$E$16+1,1))-AVERAGE(OFFSET($H$3,0,0,'Données projet'!$E$16+1,1))</f>
        <v>257.66104339896992</v>
      </c>
      <c r="FK74" s="59">
        <f t="shared" si="102"/>
        <v>254.79488636184996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34.789435657960134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34.789435657960134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7.8049999999999962</v>
      </c>
      <c r="FZ74" s="12">
        <f>IF('Données projet'!$A$244&gt;35,FZ73+FY74-GH73,IF(A74&lt;'Données projet'!$A$244,$FW$205^A74,IF(A74='Données projet'!$A$244,'Données projet'!$B$244,FZ73+FY74-GH73)))</f>
        <v>223.67000000000004</v>
      </c>
      <c r="GA74" s="17">
        <f>FZ74*VLOOKUP('Données projet'!$B$17,Paramètres!$A$1:$I$89,3,0)*VLOOKUP('Données projet'!$B$17,Paramètres!$A$1:$I$89,5,0)</f>
        <v>212.84437200000002</v>
      </c>
      <c r="GB74" s="13">
        <f t="shared" si="103"/>
        <v>52.556665016285947</v>
      </c>
      <c r="GC74" s="20">
        <f t="shared" si="79"/>
        <v>462.24013947003141</v>
      </c>
      <c r="GD74" s="59">
        <f t="shared" si="80"/>
        <v>729.1128205480793</v>
      </c>
      <c r="GE74" s="59">
        <f ca="1">AVERAGE(OFFSET($GD$3,0,0,'Données projet'!$E$17+1,1))-AVERAGE(OFFSET($H$3,0,0,'Données projet'!$E$17+1,1))</f>
        <v>536.1664221413339</v>
      </c>
      <c r="GF74" s="59">
        <f t="shared" si="104"/>
        <v>241.15939898336669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68.096269353319528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68.096269353319528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2.6</v>
      </c>
      <c r="GU74" s="12">
        <f>IF('Données projet'!$A$270&gt;35,GU73+GT74-HC73,IF(A74&lt;'Données projet'!$A$270,$GR$205^A74,IF(A74='Données projet'!$A$270,'Données projet'!$B$270,GU73+GT74-HC73)))</f>
        <v>203.60000000000002</v>
      </c>
      <c r="GV74" s="17">
        <f>GU74*VLOOKUP('Données projet'!$B$18,Paramètres!$A$1:$I$89,3,0)*VLOOKUP('Données projet'!$B$18,Paramètres!$A$1:$I$89,5,0)</f>
        <v>177.86496000000002</v>
      </c>
      <c r="GW74" s="13">
        <f t="shared" si="105"/>
        <v>44.846849734353761</v>
      </c>
      <c r="GX74" s="20">
        <f t="shared" si="82"/>
        <v>387.88973528733283</v>
      </c>
      <c r="GY74" s="59">
        <f t="shared" si="83"/>
        <v>654.76241636538077</v>
      </c>
      <c r="GZ74" s="59">
        <f ca="1">AVERAGE(OFFSET($GY$3,0,0,'Données projet'!$E$18+1,1))-AVERAGE(OFFSET($H$3,0,0,'Données projet'!$E$18+1,1))</f>
        <v>285.8437404763045</v>
      </c>
      <c r="HA74" s="59">
        <f t="shared" si="106"/>
        <v>276.01618888357268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36.438143884120315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36.438143884120315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7.8049999999999962</v>
      </c>
      <c r="N75" s="13">
        <f>IF('Données projet'!$A$36&gt;35,N74+M75-V74,IF(A75&lt;'Données projet'!$A$36,$K$205^A75,IF(A75='Données projet'!$A$36,'Données projet'!$B$36,N74+M75-V74)))</f>
        <v>231.47500000000005</v>
      </c>
      <c r="O75" s="13">
        <f>N75*VLOOKUP('Données projet'!$B$9,Paramètres!$A$1:$I$89,3,0)*VLOOKUP('Données projet'!$B$9,Paramètres!$A$1:$I$89,5,0)</f>
        <v>209.43858000000003</v>
      </c>
      <c r="P75" s="13">
        <f t="shared" si="87"/>
        <v>51.812882195261956</v>
      </c>
      <c r="Q75" s="20">
        <f t="shared" si="54"/>
        <v>455.01296332341457</v>
      </c>
      <c r="R75" s="59">
        <f t="shared" si="55"/>
        <v>722.34467756093568</v>
      </c>
      <c r="S75" s="59">
        <f ca="1">AVERAGE(OFFSET($R$3,0,0,'Données projet'!$E$9+1,1))-AVERAGE(OFFSET($H$3,0,0,'Données projet'!$E$9+1,1))</f>
        <v>514.0255035951318</v>
      </c>
      <c r="T75" s="59">
        <f t="shared" si="88"/>
        <v>232.26614608014839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63.477617978091686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63.477617978091686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193.79999999999995</v>
      </c>
      <c r="AJ75" s="13">
        <f>AI75*VLOOKUP('Données projet'!$B$10,Paramètres!$A$1:$I$89,3,0)*VLOOKUP('Données projet'!$B$10,Paramètres!$A$1:$I$89,5,0)</f>
        <v>169.30367999999999</v>
      </c>
      <c r="AK75" s="13">
        <f t="shared" si="89"/>
        <v>42.934033834973214</v>
      </c>
      <c r="AL75" s="20">
        <f t="shared" si="58"/>
        <v>369.64735159591163</v>
      </c>
      <c r="AM75" s="59">
        <f t="shared" si="59"/>
        <v>636.97906583343274</v>
      </c>
      <c r="AN75" s="59">
        <f ca="1">AVERAGE(OFFSET($AM$3,0,0,'Données projet'!$E$10+1,1))-AVERAGE(OFFSET($H$3,0,0,'Données projet'!$E$10+1,1))</f>
        <v>330.58463337575432</v>
      </c>
      <c r="AO75" s="59">
        <f t="shared" si="90"/>
        <v>285.43250599232192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39.146483790739339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39.146483790739339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7.8049999999999962</v>
      </c>
      <c r="BD75" s="12">
        <f>IF('Données projet'!$A$88&gt;35,BD74+BC75-BL74,IF(A75&lt;'Données projet'!$A$88,$BA$205^A75,IF(A75='Données projet'!$A$88,'Données projet'!$B$88,BD74+BC75-BL74)))</f>
        <v>231.47500000000005</v>
      </c>
      <c r="BE75" s="13">
        <f>BD75*VLOOKUP('Données projet'!$B$11,Paramètres!$A$1:$I$89,3,0)*VLOOKUP('Données projet'!$B$11,Paramètres!$A$1:$I$89,5,0)</f>
        <v>234.71565000000007</v>
      </c>
      <c r="BF75" s="13">
        <f t="shared" si="91"/>
        <v>57.301107803953805</v>
      </c>
      <c r="BG75" s="20">
        <f t="shared" si="61"/>
        <v>508.59585317521964</v>
      </c>
      <c r="BH75" s="59">
        <f t="shared" si="62"/>
        <v>775.9275674127407</v>
      </c>
      <c r="BI75" s="59">
        <f ca="1">AVERAGE(OFFSET($BH$3,0,0,'Données projet'!$E$11+1,1))-AVERAGE(OFFSET($H$3,0,0,'Données projet'!$E$11+1,1))</f>
        <v>565.65323074569903</v>
      </c>
      <c r="BJ75" s="59">
        <f t="shared" si="92"/>
        <v>253.00166490531203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71.138709803033791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71.138709803033791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716.52494019800031</v>
      </c>
      <c r="CD75" s="59">
        <f ca="1">AVERAGE(OFFSET($CC$3,0,0,'Données projet'!$E$12+1,1))-AVERAGE(OFFSET($H$3,0,0,'Données projet'!$E$12+1,1))</f>
        <v>323.01113210765487</v>
      </c>
      <c r="CE75" s="59">
        <f t="shared" si="94"/>
        <v>311.68541696405975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42.01375963594937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42.01375963594937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7.8049999999999962</v>
      </c>
      <c r="CT75" s="12">
        <f>IF('Données projet'!$A$140&gt;35,CT74+CS75-DB74,IF(A75&lt;'Données projet'!$A$140,$CQ$205^A75,IF(A75='Données projet'!$A$140,'Données projet'!$B$140,CT74+CS75-DB74)))</f>
        <v>231.47500000000005</v>
      </c>
      <c r="CU75" s="17">
        <f>CT75*VLOOKUP('Données projet'!$B$13,Paramètres!$A$1:$I$89,3,0)*VLOOKUP('Données projet'!$B$13,Paramètres!$A$1:$I$89,5,0)</f>
        <v>155.27343000000002</v>
      </c>
      <c r="CV75" s="13">
        <f t="shared" si="95"/>
        <v>39.774570959704107</v>
      </c>
      <c r="CW75" s="20">
        <f t="shared" si="67"/>
        <v>339.7086016714847</v>
      </c>
      <c r="CX75" s="59">
        <f t="shared" si="68"/>
        <v>607.04031590900581</v>
      </c>
      <c r="CY75" s="59">
        <f ca="1">AVERAGE(OFFSET($CX$3,0,0,'Données projet'!$E$13+1,1))-AVERAGE(OFFSET($H$3,0,0,'Données projet'!$E$13+1,1))</f>
        <v>402.93606094395136</v>
      </c>
      <c r="CZ75" s="59">
        <f t="shared" si="96"/>
        <v>187.62762320251036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58.005409531704494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58.005409531704494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210.25641025641013</v>
      </c>
      <c r="DP75" s="17">
        <f>DO75*VLOOKUP('Données projet'!$B$14,Paramètres!$A$1:$I$89,3,0)*VLOOKUP('Données projet'!$B$14,Paramètres!$A$1:$I$89,5,0)</f>
        <v>163.99999999999991</v>
      </c>
      <c r="DQ75" s="13">
        <f t="shared" si="97"/>
        <v>41.743425908362248</v>
      </c>
      <c r="DR75" s="20">
        <f t="shared" si="70"/>
        <v>358.33646679039742</v>
      </c>
      <c r="DS75" s="59">
        <f t="shared" si="71"/>
        <v>625.66818102791854</v>
      </c>
      <c r="DT75" s="59">
        <f ca="1">AVERAGE(OFFSET($DS$3,0,0,'Données projet'!$E$14+1,1))-AVERAGE(OFFSET($H$3,0,0,'Données projet'!$E$14+1,1))</f>
        <v>217.53602321474159</v>
      </c>
      <c r="DU75" s="59">
        <f t="shared" si="98"/>
        <v>215.75909414893025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30.43215418216877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30.43215418216877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9.4</v>
      </c>
      <c r="EJ75" s="12">
        <f>IF('Données projet'!$A$192&gt;35,EJ74+EI75-ER74,IF(A75&lt;'Données projet'!$A$192,$EG$205^A75,IF(A75='Données projet'!$A$192,'Données projet'!$B$192,EJ74+EI75-ER74)))</f>
        <v>306.7999999999999</v>
      </c>
      <c r="EK75" s="17">
        <f>EJ75*VLOOKUP('Données projet'!$B$15,Paramètres!$A$1:$I$89,3,0)*VLOOKUP('Données projet'!$B$15,Paramètres!$A$1:$I$89,5,0)</f>
        <v>263.23439999999994</v>
      </c>
      <c r="EL75" s="13">
        <f t="shared" si="99"/>
        <v>63.411324464279403</v>
      </c>
      <c r="EM75" s="20">
        <f t="shared" si="73"/>
        <v>568.90797010861979</v>
      </c>
      <c r="EN75" s="59">
        <f t="shared" si="74"/>
        <v>836.23968434614085</v>
      </c>
      <c r="EO75" s="59">
        <f ca="1">AVERAGE(OFFSET($EN$3,0,0,'Données projet'!$E$15+1,1))-AVERAGE(OFFSET($H$3,0,0,'Données projet'!$E$15+1,1))</f>
        <v>481.23392184981651</v>
      </c>
      <c r="EP75" s="59">
        <f t="shared" si="100"/>
        <v>275.88160405468193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78.516494694278748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78.516494694278748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</v>
      </c>
      <c r="FE75" s="12">
        <f>IF('Données projet'!$A$218&gt;35,FE74+FD75-FM74,IF(A75&lt;'Données projet'!$A$218,$FB$205^A75,IF(A75='Données projet'!$A$218,'Données projet'!$B$218,FE74+FD75-FM74)))</f>
        <v>196.00000000000011</v>
      </c>
      <c r="FF75" s="17">
        <f>FE75*VLOOKUP('Données projet'!$B$16,Paramètres!$A$1:$I$89,3,0)*VLOOKUP('Données projet'!$B$16,Paramètres!$A$1:$I$89,5,0)</f>
        <v>128.41920000000007</v>
      </c>
      <c r="FG75" s="13">
        <f t="shared" si="101"/>
        <v>33.630823177860762</v>
      </c>
      <c r="FH75" s="20">
        <f t="shared" si="76"/>
        <v>282.23712370144091</v>
      </c>
      <c r="FI75" s="59">
        <f t="shared" si="77"/>
        <v>549.56883793896202</v>
      </c>
      <c r="FJ75" s="59">
        <f ca="1">AVERAGE(OFFSET($FI$3,0,0,'Données projet'!$E$16+1,1))-AVERAGE(OFFSET($H$3,0,0,'Données projet'!$E$16+1,1))</f>
        <v>257.66104339896992</v>
      </c>
      <c r="FK75" s="59">
        <f t="shared" si="102"/>
        <v>254.79488636184996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34.10723604416804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34.10723604416804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7.8049999999999962</v>
      </c>
      <c r="FZ75" s="12">
        <f>IF('Données projet'!$A$244&gt;35,FZ74+FY75-GH74,IF(A75&lt;'Données projet'!$A$244,$FW$205^A75,IF(A75='Données projet'!$A$244,'Données projet'!$B$244,FZ74+FY75-GH74)))</f>
        <v>231.47500000000005</v>
      </c>
      <c r="GA75" s="17">
        <f>FZ75*VLOOKUP('Données projet'!$B$17,Paramètres!$A$1:$I$89,3,0)*VLOOKUP('Données projet'!$B$17,Paramètres!$A$1:$I$89,5,0)</f>
        <v>220.27161000000004</v>
      </c>
      <c r="GB75" s="13">
        <f t="shared" si="103"/>
        <v>54.173914572355251</v>
      </c>
      <c r="GC75" s="20">
        <f t="shared" si="79"/>
        <v>477.99262196351879</v>
      </c>
      <c r="GD75" s="59">
        <f t="shared" si="80"/>
        <v>745.32433620103984</v>
      </c>
      <c r="GE75" s="59">
        <f ca="1">AVERAGE(OFFSET($GD$3,0,0,'Données projet'!$E$17+1,1))-AVERAGE(OFFSET($H$3,0,0,'Données projet'!$E$17+1,1))</f>
        <v>536.1664221413339</v>
      </c>
      <c r="GF75" s="59">
        <f t="shared" si="104"/>
        <v>241.15939898336669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66.760943045924037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66.760943045924037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2.6</v>
      </c>
      <c r="GU75" s="12">
        <f>IF('Données projet'!$A$270&gt;35,GU74+GT75-HC74,IF(A75&lt;'Données projet'!$A$270,$GR$205^A75,IF(A75='Données projet'!$A$270,'Données projet'!$B$270,GU74+GT75-HC74)))</f>
        <v>206.20000000000002</v>
      </c>
      <c r="GV75" s="17">
        <f>GU75*VLOOKUP('Données projet'!$B$18,Paramètres!$A$1:$I$89,3,0)*VLOOKUP('Données projet'!$B$18,Paramètres!$A$1:$I$89,5,0)</f>
        <v>180.13632000000004</v>
      </c>
      <c r="GW75" s="13">
        <f t="shared" si="105"/>
        <v>45.352513518602144</v>
      </c>
      <c r="GX75" s="20">
        <f t="shared" si="82"/>
        <v>392.72638504489879</v>
      </c>
      <c r="GY75" s="59">
        <f t="shared" si="83"/>
        <v>660.0580992824199</v>
      </c>
      <c r="GZ75" s="59">
        <f ca="1">AVERAGE(OFFSET($GY$3,0,0,'Données projet'!$E$18+1,1))-AVERAGE(OFFSET($H$3,0,0,'Données projet'!$E$18+1,1))</f>
        <v>285.8437404763045</v>
      </c>
      <c r="HA75" s="59">
        <f t="shared" si="106"/>
        <v>276.01618888357268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35.723614107625941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35.723614107625941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7.8049999999999962</v>
      </c>
      <c r="N76" s="13">
        <f>IF('Données projet'!$A$36&gt;35,N75+M76-V75,IF(A76&lt;'Données projet'!$A$36,$K$205^A76,IF(A76='Données projet'!$A$36,'Données projet'!$B$36,N75+M76-V75)))</f>
        <v>239.28000000000006</v>
      </c>
      <c r="O76" s="13">
        <f>N76*VLOOKUP('Données projet'!$B$9,Paramètres!$A$1:$I$89,3,0)*VLOOKUP('Données projet'!$B$9,Paramètres!$A$1:$I$89,5,0)</f>
        <v>216.50054400000005</v>
      </c>
      <c r="P76" s="13">
        <f t="shared" si="87"/>
        <v>53.35358791845195</v>
      </c>
      <c r="Q76" s="20">
        <f t="shared" si="54"/>
        <v>469.99594642463717</v>
      </c>
      <c r="R76" s="59">
        <f t="shared" si="55"/>
        <v>737.7787306225589</v>
      </c>
      <c r="S76" s="59">
        <f ca="1">AVERAGE(OFFSET($R$3,0,0,'Données projet'!$E$9+1,1))-AVERAGE(OFFSET($H$3,0,0,'Données projet'!$E$9+1,1))</f>
        <v>514.0255035951318</v>
      </c>
      <c r="T76" s="59">
        <f t="shared" si="88"/>
        <v>232.26614608014839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62.232860607065234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62.232860607065234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197.19999999999996</v>
      </c>
      <c r="AJ76" s="13">
        <f>AI76*VLOOKUP('Données projet'!$B$10,Paramètres!$A$1:$I$89,3,0)*VLOOKUP('Données projet'!$B$10,Paramètres!$A$1:$I$89,5,0)</f>
        <v>172.27391999999998</v>
      </c>
      <c r="AK76" s="13">
        <f t="shared" si="89"/>
        <v>43.598911513699605</v>
      </c>
      <c r="AL76" s="20">
        <f t="shared" si="58"/>
        <v>375.97851488636002</v>
      </c>
      <c r="AM76" s="59">
        <f t="shared" si="59"/>
        <v>643.76129908428175</v>
      </c>
      <c r="AN76" s="59">
        <f ca="1">AVERAGE(OFFSET($AM$3,0,0,'Données projet'!$E$10+1,1))-AVERAGE(OFFSET($H$3,0,0,'Données projet'!$E$10+1,1))</f>
        <v>330.58463337575432</v>
      </c>
      <c r="AO76" s="59">
        <f t="shared" si="90"/>
        <v>285.43250599232192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38.378845120600396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38.378845120600396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7.8049999999999962</v>
      </c>
      <c r="BD76" s="12">
        <f>IF('Données projet'!$A$88&gt;35,BD75+BC76-BL75,IF(A76&lt;'Données projet'!$A$88,$BA$205^A76,IF(A76='Données projet'!$A$88,'Données projet'!$B$88,BD75+BC76-BL75)))</f>
        <v>239.28000000000006</v>
      </c>
      <c r="BE76" s="13">
        <f>BD76*VLOOKUP('Données projet'!$B$11,Paramètres!$A$1:$I$89,3,0)*VLOOKUP('Données projet'!$B$11,Paramètres!$A$1:$I$89,5,0)</f>
        <v>242.62992000000006</v>
      </c>
      <c r="BF76" s="13">
        <f t="shared" si="91"/>
        <v>59.005011176979288</v>
      </c>
      <c r="BG76" s="20">
        <f t="shared" si="61"/>
        <v>525.347505133239</v>
      </c>
      <c r="BH76" s="59">
        <f t="shared" si="62"/>
        <v>793.13028933116084</v>
      </c>
      <c r="BI76" s="59">
        <f ca="1">AVERAGE(OFFSET($BH$3,0,0,'Données projet'!$E$11+1,1))-AVERAGE(OFFSET($H$3,0,0,'Données projet'!$E$11+1,1))</f>
        <v>565.65323074569903</v>
      </c>
      <c r="BJ76" s="59">
        <f t="shared" si="92"/>
        <v>253.00166490531203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69.743723094124846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69.743723094124846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722.7179408085633</v>
      </c>
      <c r="CD76" s="59">
        <f ca="1">AVERAGE(OFFSET($CC$3,0,0,'Données projet'!$E$12+1,1))-AVERAGE(OFFSET($H$3,0,0,'Données projet'!$E$12+1,1))</f>
        <v>323.01113210765487</v>
      </c>
      <c r="CE76" s="59">
        <f t="shared" si="94"/>
        <v>311.68541696405975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41.189895435351438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41.189895435351438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7.8049999999999962</v>
      </c>
      <c r="CT76" s="12">
        <f>IF('Données projet'!$A$140&gt;35,CT75+CS76-DB75,IF(A76&lt;'Données projet'!$A$140,$CQ$205^A76,IF(A76='Données projet'!$A$140,'Données projet'!$B$140,CT75+CS76-DB75)))</f>
        <v>239.28000000000006</v>
      </c>
      <c r="CU76" s="17">
        <f>CT76*VLOOKUP('Données projet'!$B$13,Paramètres!$A$1:$I$89,3,0)*VLOOKUP('Données projet'!$B$13,Paramètres!$A$1:$I$89,5,0)</f>
        <v>160.50902400000004</v>
      </c>
      <c r="CV76" s="13">
        <f t="shared" si="95"/>
        <v>40.95730595761647</v>
      </c>
      <c r="CW76" s="20">
        <f t="shared" si="67"/>
        <v>350.88719134284878</v>
      </c>
      <c r="CX76" s="59">
        <f t="shared" si="68"/>
        <v>618.66997554077057</v>
      </c>
      <c r="CY76" s="59">
        <f ca="1">AVERAGE(OFFSET($CX$3,0,0,'Données projet'!$E$13+1,1))-AVERAGE(OFFSET($H$3,0,0,'Données projet'!$E$13+1,1))</f>
        <v>402.93606094395136</v>
      </c>
      <c r="CZ76" s="59">
        <f t="shared" si="96"/>
        <v>187.62762320251036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56.867958830594119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56.867958830594119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210.25641025641013</v>
      </c>
      <c r="DP76" s="17">
        <f>DO76*VLOOKUP('Données projet'!$B$14,Paramètres!$A$1:$I$89,3,0)*VLOOKUP('Données projet'!$B$14,Paramètres!$A$1:$I$89,5,0)</f>
        <v>163.99999999999991</v>
      </c>
      <c r="DQ76" s="13">
        <f t="shared" si="97"/>
        <v>41.743425908362248</v>
      </c>
      <c r="DR76" s="20">
        <f t="shared" si="70"/>
        <v>358.33646679039742</v>
      </c>
      <c r="DS76" s="59">
        <f t="shared" si="71"/>
        <v>626.11925098831921</v>
      </c>
      <c r="DT76" s="59">
        <f ca="1">AVERAGE(OFFSET($DS$3,0,0,'Données projet'!$E$14+1,1))-AVERAGE(OFFSET($H$3,0,0,'Données projet'!$E$14+1,1))</f>
        <v>217.53602321474159</v>
      </c>
      <c r="DU76" s="59">
        <f t="shared" si="98"/>
        <v>215.75909414893025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29.835398200437666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29.835398200437666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9.4</v>
      </c>
      <c r="EJ76" s="12">
        <f>IF('Données projet'!$A$192&gt;35,EJ75+EI76-ER75,IF(A76&lt;'Données projet'!$A$192,$EG$205^A76,IF(A76='Données projet'!$A$192,'Données projet'!$B$192,EJ75+EI76-ER75)))</f>
        <v>316.19999999999987</v>
      </c>
      <c r="EK76" s="17">
        <f>EJ76*VLOOKUP('Données projet'!$B$15,Paramètres!$A$1:$I$89,3,0)*VLOOKUP('Données projet'!$B$15,Paramètres!$A$1:$I$89,5,0)</f>
        <v>271.29959999999994</v>
      </c>
      <c r="EL76" s="13">
        <f t="shared" si="99"/>
        <v>65.125000081857877</v>
      </c>
      <c r="EM76" s="20">
        <f t="shared" si="73"/>
        <v>585.93951180923568</v>
      </c>
      <c r="EN76" s="59">
        <f t="shared" si="74"/>
        <v>853.72229600715741</v>
      </c>
      <c r="EO76" s="59">
        <f ca="1">AVERAGE(OFFSET($EN$3,0,0,'Données projet'!$E$15+1,1))-AVERAGE(OFFSET($H$3,0,0,'Données projet'!$E$15+1,1))</f>
        <v>481.23392184981651</v>
      </c>
      <c r="EP76" s="59">
        <f t="shared" si="100"/>
        <v>275.88160405468193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76.976834123656928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76.976834123656928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</v>
      </c>
      <c r="FE76" s="12">
        <f>IF('Données projet'!$A$218&gt;35,FE75+FD76-FM75,IF(A76&lt;'Données projet'!$A$218,$FB$205^A76,IF(A76='Données projet'!$A$218,'Données projet'!$B$218,FE75+FD76-FM75)))</f>
        <v>200.00000000000011</v>
      </c>
      <c r="FF76" s="17">
        <f>FE76*VLOOKUP('Données projet'!$B$16,Paramètres!$A$1:$I$89,3,0)*VLOOKUP('Données projet'!$B$16,Paramètres!$A$1:$I$89,5,0)</f>
        <v>131.04000000000008</v>
      </c>
      <c r="FG76" s="13">
        <f t="shared" si="101"/>
        <v>34.236561238949918</v>
      </c>
      <c r="FH76" s="20">
        <f t="shared" si="76"/>
        <v>287.85667749117118</v>
      </c>
      <c r="FI76" s="59">
        <f t="shared" si="77"/>
        <v>555.63946168909297</v>
      </c>
      <c r="FJ76" s="59">
        <f ca="1">AVERAGE(OFFSET($FI$3,0,0,'Données projet'!$E$16+1,1))-AVERAGE(OFFSET($H$3,0,0,'Données projet'!$E$16+1,1))</f>
        <v>257.66104339896992</v>
      </c>
      <c r="FK76" s="59">
        <f t="shared" si="102"/>
        <v>254.79488636184996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33.438413948701729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33.438413948701729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7.8049999999999962</v>
      </c>
      <c r="FZ76" s="12">
        <f>IF('Données projet'!$A$244&gt;35,FZ75+FY76-GH75,IF(A76&lt;'Données projet'!$A$244,$FW$205^A76,IF(A76='Données projet'!$A$244,'Données projet'!$B$244,FZ75+FY76-GH75)))</f>
        <v>239.28000000000006</v>
      </c>
      <c r="GA76" s="17">
        <f>FZ76*VLOOKUP('Données projet'!$B$17,Paramètres!$A$1:$I$89,3,0)*VLOOKUP('Données projet'!$B$17,Paramètres!$A$1:$I$89,5,0)</f>
        <v>227.69884800000005</v>
      </c>
      <c r="GB76" s="13">
        <f t="shared" si="103"/>
        <v>55.784827856713498</v>
      </c>
      <c r="GC76" s="20">
        <f t="shared" si="79"/>
        <v>493.73406878377614</v>
      </c>
      <c r="GD76" s="59">
        <f t="shared" si="80"/>
        <v>761.51685298169787</v>
      </c>
      <c r="GE76" s="59">
        <f ca="1">AVERAGE(OFFSET($GD$3,0,0,'Données projet'!$E$17+1,1))-AVERAGE(OFFSET($H$3,0,0,'Données projet'!$E$17+1,1))</f>
        <v>536.1664221413339</v>
      </c>
      <c r="GF76" s="59">
        <f t="shared" si="104"/>
        <v>241.15939898336669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65.451801672947937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65.451801672947937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2.6</v>
      </c>
      <c r="GU76" s="12">
        <f>IF('Données projet'!$A$270&gt;35,GU75+GT76-HC75,IF(A76&lt;'Données projet'!$A$270,$GR$205^A76,IF(A76='Données projet'!$A$270,'Données projet'!$B$270,GU75+GT76-HC75)))</f>
        <v>208.8</v>
      </c>
      <c r="GV76" s="17">
        <f>GU76*VLOOKUP('Données projet'!$B$18,Paramètres!$A$1:$I$89,3,0)*VLOOKUP('Données projet'!$B$18,Paramètres!$A$1:$I$89,5,0)</f>
        <v>182.40768000000003</v>
      </c>
      <c r="GW76" s="13">
        <f t="shared" si="105"/>
        <v>45.857435663065921</v>
      </c>
      <c r="GX76" s="20">
        <f t="shared" si="82"/>
        <v>397.56174311317318</v>
      </c>
      <c r="GY76" s="59">
        <f t="shared" si="83"/>
        <v>665.34452731109491</v>
      </c>
      <c r="GZ76" s="59">
        <f ca="1">AVERAGE(OFFSET($GY$3,0,0,'Données projet'!$E$18+1,1))-AVERAGE(OFFSET($H$3,0,0,'Données projet'!$E$18+1,1))</f>
        <v>285.8437404763045</v>
      </c>
      <c r="HA76" s="59">
        <f t="shared" si="106"/>
        <v>276.01618888357268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35.023095824228491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35.023095824228491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7.8049999999999962</v>
      </c>
      <c r="N77" s="13">
        <f>IF('Données projet'!$A$36&gt;35,N76+M77-V76,IF(A77&lt;'Données projet'!$A$36,$K$205^A77,IF(A77='Données projet'!$A$36,'Données projet'!$B$36,N76+M77-V76)))</f>
        <v>247.08500000000006</v>
      </c>
      <c r="O77" s="13">
        <f>N77*VLOOKUP('Données projet'!$B$9,Paramètres!$A$1:$I$89,3,0)*VLOOKUP('Données projet'!$B$9,Paramètres!$A$1:$I$89,5,0)</f>
        <v>223.56250800000007</v>
      </c>
      <c r="P77" s="13">
        <f t="shared" si="87"/>
        <v>54.888453863531012</v>
      </c>
      <c r="Q77" s="20">
        <f t="shared" si="54"/>
        <v>484.96875857898323</v>
      </c>
      <c r="R77" s="59">
        <f t="shared" si="55"/>
        <v>753.19478768193403</v>
      </c>
      <c r="S77" s="59">
        <f ca="1">AVERAGE(OFFSET($R$3,0,0,'Données projet'!$E$9+1,1))-AVERAGE(OFFSET($H$3,0,0,'Données projet'!$E$9+1,1))</f>
        <v>514.0255035951318</v>
      </c>
      <c r="T77" s="59">
        <f t="shared" si="88"/>
        <v>232.26614608014839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61.012512168857583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61.012512168857583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200.59999999999997</v>
      </c>
      <c r="AJ77" s="13">
        <f>AI77*VLOOKUP('Données projet'!$B$10,Paramètres!$A$1:$I$89,3,0)*VLOOKUP('Données projet'!$B$10,Paramètres!$A$1:$I$89,5,0)</f>
        <v>175.24415999999999</v>
      </c>
      <c r="AK77" s="13">
        <f t="shared" si="89"/>
        <v>44.262456119927037</v>
      </c>
      <c r="AL77" s="20">
        <f t="shared" si="58"/>
        <v>382.30735640887292</v>
      </c>
      <c r="AM77" s="59">
        <f t="shared" si="59"/>
        <v>650.53338551182378</v>
      </c>
      <c r="AN77" s="59">
        <f ca="1">AVERAGE(OFFSET($AM$3,0,0,'Données projet'!$E$10+1,1))-AVERAGE(OFFSET($H$3,0,0,'Données projet'!$E$10+1,1))</f>
        <v>330.58463337575432</v>
      </c>
      <c r="AO77" s="59">
        <f t="shared" si="90"/>
        <v>285.43250599232192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37.626259376569521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37.626259376569521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7.8049999999999962</v>
      </c>
      <c r="BD77" s="12">
        <f>IF('Données projet'!$A$88&gt;35,BD76+BC77-BL76,IF(A77&lt;'Données projet'!$A$88,$BA$205^A77,IF(A77='Données projet'!$A$88,'Données projet'!$B$88,BD76+BC77-BL76)))</f>
        <v>247.08500000000006</v>
      </c>
      <c r="BE77" s="13">
        <f>BD77*VLOOKUP('Données projet'!$B$11,Paramètres!$A$1:$I$89,3,0)*VLOOKUP('Données projet'!$B$11,Paramètres!$A$1:$I$89,5,0)</f>
        <v>250.54419000000007</v>
      </c>
      <c r="BF77" s="13">
        <f t="shared" si="91"/>
        <v>60.702456199476714</v>
      </c>
      <c r="BG77" s="20">
        <f t="shared" si="61"/>
        <v>542.08790879742207</v>
      </c>
      <c r="BH77" s="59">
        <f t="shared" si="62"/>
        <v>810.31393790037293</v>
      </c>
      <c r="BI77" s="59">
        <f ca="1">AVERAGE(OFFSET($BH$3,0,0,'Données projet'!$E$11+1,1))-AVERAGE(OFFSET($H$3,0,0,'Données projet'!$E$11+1,1))</f>
        <v>565.65323074569903</v>
      </c>
      <c r="BJ77" s="59">
        <f t="shared" si="92"/>
        <v>253.00166490531203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68.376091223719726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68.376091223719726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728.90156774456159</v>
      </c>
      <c r="CD77" s="59">
        <f ca="1">AVERAGE(OFFSET($CC$3,0,0,'Données projet'!$E$12+1,1))-AVERAGE(OFFSET($H$3,0,0,'Données projet'!$E$12+1,1))</f>
        <v>323.01113210765487</v>
      </c>
      <c r="CE77" s="59">
        <f t="shared" si="94"/>
        <v>311.68541696405975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40.382186709219688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40.382186709219688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7.8049999999999962</v>
      </c>
      <c r="CT77" s="12">
        <f>IF('Données projet'!$A$140&gt;35,CT76+CS77-DB76,IF(A77&lt;'Données projet'!$A$140,$CQ$205^A77,IF(A77='Données projet'!$A$140,'Données projet'!$B$140,CT76+CS77-DB76)))</f>
        <v>247.08500000000006</v>
      </c>
      <c r="CU77" s="17">
        <f>CT77*VLOOKUP('Données projet'!$B$13,Paramètres!$A$1:$I$89,3,0)*VLOOKUP('Données projet'!$B$13,Paramètres!$A$1:$I$89,5,0)</f>
        <v>165.74461800000006</v>
      </c>
      <c r="CV77" s="13">
        <f t="shared" si="95"/>
        <v>42.135558003432237</v>
      </c>
      <c r="CW77" s="20">
        <f t="shared" si="67"/>
        <v>362.05797320597793</v>
      </c>
      <c r="CX77" s="59">
        <f t="shared" si="68"/>
        <v>630.28400230892885</v>
      </c>
      <c r="CY77" s="59">
        <f ca="1">AVERAGE(OFFSET($CX$3,0,0,'Données projet'!$E$13+1,1))-AVERAGE(OFFSET($H$3,0,0,'Données projet'!$E$13+1,1))</f>
        <v>402.93606094395136</v>
      </c>
      <c r="CZ77" s="59">
        <f t="shared" si="96"/>
        <v>187.62762320251036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55.752812843956093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55.752812843956093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210.25641025641013</v>
      </c>
      <c r="DP77" s="17">
        <f>DO77*VLOOKUP('Données projet'!$B$14,Paramètres!$A$1:$I$89,3,0)*VLOOKUP('Données projet'!$B$14,Paramètres!$A$1:$I$89,5,0)</f>
        <v>163.99999999999991</v>
      </c>
      <c r="DQ77" s="13">
        <f t="shared" si="97"/>
        <v>41.743425908362248</v>
      </c>
      <c r="DR77" s="20">
        <f t="shared" si="70"/>
        <v>358.33646679039742</v>
      </c>
      <c r="DS77" s="59">
        <f t="shared" si="71"/>
        <v>626.56249589334834</v>
      </c>
      <c r="DT77" s="59">
        <f ca="1">AVERAGE(OFFSET($DS$3,0,0,'Données projet'!$E$14+1,1))-AVERAGE(OFFSET($H$3,0,0,'Données projet'!$E$14+1,1))</f>
        <v>217.53602321474159</v>
      </c>
      <c r="DU77" s="59">
        <f t="shared" si="98"/>
        <v>215.75909414893025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29.250344239523102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29.250344239523102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9.4</v>
      </c>
      <c r="EJ77" s="12">
        <f>IF('Données projet'!$A$192&gt;35,EJ76+EI77-ER76,IF(A77&lt;'Données projet'!$A$192,$EG$205^A77,IF(A77='Données projet'!$A$192,'Données projet'!$B$192,EJ76+EI77-ER76)))</f>
        <v>325.59999999999985</v>
      </c>
      <c r="EK77" s="17">
        <f>EJ77*VLOOKUP('Données projet'!$B$15,Paramètres!$A$1:$I$89,3,0)*VLOOKUP('Données projet'!$B$15,Paramètres!$A$1:$I$89,5,0)</f>
        <v>279.36479999999989</v>
      </c>
      <c r="EL77" s="13">
        <f t="shared" si="99"/>
        <v>66.832755122992182</v>
      </c>
      <c r="EM77" s="20">
        <f t="shared" si="73"/>
        <v>602.96074183921121</v>
      </c>
      <c r="EN77" s="59">
        <f t="shared" si="74"/>
        <v>871.18677094216207</v>
      </c>
      <c r="EO77" s="59">
        <f ca="1">AVERAGE(OFFSET($EN$3,0,0,'Données projet'!$E$15+1,1))-AVERAGE(OFFSET($H$3,0,0,'Données projet'!$E$15+1,1))</f>
        <v>481.23392184981651</v>
      </c>
      <c r="EP77" s="59">
        <f t="shared" si="100"/>
        <v>275.88160405468193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75.467365357724788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75.467365357724788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</v>
      </c>
      <c r="FE77" s="12">
        <f>IF('Données projet'!$A$218&gt;35,FE76+FD77-FM76,IF(A77&lt;'Données projet'!$A$218,$FB$205^A77,IF(A77='Données projet'!$A$218,'Données projet'!$B$218,FE76+FD77-FM76)))</f>
        <v>204.00000000000011</v>
      </c>
      <c r="FF77" s="17">
        <f>FE77*VLOOKUP('Données projet'!$B$16,Paramètres!$A$1:$I$89,3,0)*VLOOKUP('Données projet'!$B$16,Paramètres!$A$1:$I$89,5,0)</f>
        <v>133.66080000000008</v>
      </c>
      <c r="FG77" s="13">
        <f t="shared" si="101"/>
        <v>34.840890682716747</v>
      </c>
      <c r="FH77" s="20">
        <f t="shared" si="76"/>
        <v>293.47377793906509</v>
      </c>
      <c r="FI77" s="59">
        <f t="shared" si="77"/>
        <v>561.69980704201589</v>
      </c>
      <c r="FJ77" s="59">
        <f ca="1">AVERAGE(OFFSET($FI$3,0,0,'Données projet'!$E$16+1,1))-AVERAGE(OFFSET($H$3,0,0,'Données projet'!$E$16+1,1))</f>
        <v>257.66104339896992</v>
      </c>
      <c r="FK77" s="59">
        <f t="shared" si="102"/>
        <v>254.79488636184996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32.782707046586317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32.782707046586317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7.8049999999999962</v>
      </c>
      <c r="FZ77" s="12">
        <f>IF('Données projet'!$A$244&gt;35,FZ76+FY77-GH76,IF(A77&lt;'Données projet'!$A$244,$FW$205^A77,IF(A77='Données projet'!$A$244,'Données projet'!$B$244,FZ76+FY77-GH76)))</f>
        <v>247.08500000000006</v>
      </c>
      <c r="GA77" s="17">
        <f>FZ77*VLOOKUP('Données projet'!$B$17,Paramètres!$A$1:$I$89,3,0)*VLOOKUP('Données projet'!$B$17,Paramètres!$A$1:$I$89,5,0)</f>
        <v>235.12608600000007</v>
      </c>
      <c r="GB77" s="13">
        <f t="shared" si="103"/>
        <v>57.389635253363871</v>
      </c>
      <c r="GC77" s="20">
        <f t="shared" si="79"/>
        <v>509.46488118294218</v>
      </c>
      <c r="GD77" s="59">
        <f t="shared" si="80"/>
        <v>777.6909102858931</v>
      </c>
      <c r="GE77" s="59">
        <f ca="1">AVERAGE(OFFSET($GD$3,0,0,'Données projet'!$E$17+1,1))-AVERAGE(OFFSET($H$3,0,0,'Données projet'!$E$17+1,1))</f>
        <v>536.1664221413339</v>
      </c>
      <c r="GF77" s="59">
        <f t="shared" si="104"/>
        <v>241.15939898336669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64.168331763798506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64.168331763798506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2.6</v>
      </c>
      <c r="GU77" s="12">
        <f>IF('Données projet'!$A$270&gt;35,GU76+GT77-HC76,IF(A77&lt;'Données projet'!$A$270,$GR$205^A77,IF(A77='Données projet'!$A$270,'Données projet'!$B$270,GU76+GT77-HC76)))</f>
        <v>211.4</v>
      </c>
      <c r="GV77" s="17">
        <f>GU77*VLOOKUP('Données projet'!$B$18,Paramètres!$A$1:$I$89,3,0)*VLOOKUP('Données projet'!$B$18,Paramètres!$A$1:$I$89,5,0)</f>
        <v>184.67904000000004</v>
      </c>
      <c r="GW77" s="13">
        <f t="shared" si="105"/>
        <v>46.361626470742223</v>
      </c>
      <c r="GX77" s="20">
        <f t="shared" si="82"/>
        <v>402.39582743654279</v>
      </c>
      <c r="GY77" s="59">
        <f t="shared" si="83"/>
        <v>670.62185653949359</v>
      </c>
      <c r="GZ77" s="59">
        <f ca="1">AVERAGE(OFFSET($GY$3,0,0,'Données projet'!$E$18+1,1))-AVERAGE(OFFSET($H$3,0,0,'Données projet'!$E$18+1,1))</f>
        <v>285.8437404763045</v>
      </c>
      <c r="HA77" s="59">
        <f t="shared" si="106"/>
        <v>276.01618888357268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34.336314277094502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34.336314277094502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254.89</v>
      </c>
      <c r="L78" s="12">
        <f>VLOOKUP(A78,'Données projet'!$A$35:$I$55,9,0)</f>
        <v>7.8049999999999962</v>
      </c>
      <c r="M78" s="12">
        <f t="array" ref="M78">INDEX(L:L,MIN(IF(ISNUMBER(L78:L274),ROW(L78:L274),"")))</f>
        <v>7.8049999999999962</v>
      </c>
      <c r="N78" s="13">
        <f>IF('Données projet'!$A$36&gt;35,N77+M78-V77,IF(A78&lt;'Données projet'!$A$36,$K$205^A78,IF(A78='Données projet'!$A$36,'Données projet'!$B$36,N77+M78-V77)))</f>
        <v>254.89000000000007</v>
      </c>
      <c r="O78" s="13">
        <f>N78*VLOOKUP('Données projet'!$B$9,Paramètres!$A$1:$I$89,3,0)*VLOOKUP('Données projet'!$B$9,Paramètres!$A$1:$I$89,5,0)</f>
        <v>230.62447200000003</v>
      </c>
      <c r="P78" s="13">
        <f t="shared" si="87"/>
        <v>56.417685662698347</v>
      </c>
      <c r="Q78" s="20">
        <f t="shared" si="54"/>
        <v>499.9317579291997</v>
      </c>
      <c r="R78" s="59">
        <f t="shared" si="55"/>
        <v>768.59334262902451</v>
      </c>
      <c r="S78" s="59">
        <f ca="1">AVERAGE(OFFSET($R$3,0,0,'Données projet'!$E$9+1,1))-AVERAGE(OFFSET($H$3,0,0,'Données projet'!$E$9+1,1))</f>
        <v>514.0255035951318</v>
      </c>
      <c r="T78" s="59">
        <f t="shared" si="88"/>
        <v>232.26614608014839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39.54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76.822197714126844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76.822197714126844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204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203.99999999999997</v>
      </c>
      <c r="AJ78" s="13">
        <f>AI78*VLOOKUP('Données projet'!$B$10,Paramètres!$A$1:$I$89,3,0)*VLOOKUP('Données projet'!$B$10,Paramètres!$A$1:$I$89,5,0)</f>
        <v>178.21440000000001</v>
      </c>
      <c r="AK78" s="13">
        <f t="shared" si="89"/>
        <v>44.924692855664368</v>
      </c>
      <c r="AL78" s="20">
        <f t="shared" si="58"/>
        <v>388.63392005694874</v>
      </c>
      <c r="AM78" s="59">
        <f t="shared" si="59"/>
        <v>657.29550475677354</v>
      </c>
      <c r="AN78" s="59">
        <f ca="1">AVERAGE(OFFSET($AM$3,0,0,'Données projet'!$E$10+1,1))-AVERAGE(OFFSET($H$3,0,0,'Données projet'!$E$10+1,1))</f>
        <v>330.58463337575432</v>
      </c>
      <c r="AO78" s="59">
        <f t="shared" si="90"/>
        <v>285.43250599232192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41.87164422551664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41.87164422551664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7.8049999999999962</v>
      </c>
      <c r="BC78" s="12">
        <f t="array" ref="BC78">INDEX(BB:BB,MIN(IF(ISNUMBER(BB78:BB274),ROW(BB78:BB274),"")))</f>
        <v>7.8049999999999962</v>
      </c>
      <c r="BD78" s="12">
        <f>IF('Données projet'!$A$88&gt;35,BD77+BC78-BL77,IF(A78&lt;'Données projet'!$A$88,$BA$205^A78,IF(A78='Données projet'!$A$88,'Données projet'!$B$88,BD77+BC78-BL77)))</f>
        <v>254.89000000000007</v>
      </c>
      <c r="BE78" s="13">
        <f>BD78*VLOOKUP('Données projet'!$B$11,Paramètres!$A$1:$I$89,3,0)*VLOOKUP('Données projet'!$B$11,Paramètres!$A$1:$I$89,5,0)</f>
        <v>258.45846000000006</v>
      </c>
      <c r="BF78" s="13">
        <f t="shared" si="91"/>
        <v>62.393670285021919</v>
      </c>
      <c r="BG78" s="20">
        <f t="shared" si="61"/>
        <v>558.81746024641325</v>
      </c>
      <c r="BH78" s="59">
        <f t="shared" si="62"/>
        <v>827.47904494623799</v>
      </c>
      <c r="BI78" s="59">
        <f ca="1">AVERAGE(OFFSET($BH$3,0,0,'Données projet'!$E$11+1,1))-AVERAGE(OFFSET($H$3,0,0,'Données projet'!$E$11+1,1))</f>
        <v>565.65323074569903</v>
      </c>
      <c r="BJ78" s="59">
        <f t="shared" si="92"/>
        <v>253.00166490531203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39.54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86.093842265831825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86.093842265831825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735.07597878676813</v>
      </c>
      <c r="CD78" s="59">
        <f ca="1">AVERAGE(OFFSET($CC$3,0,0,'Données projet'!$E$12+1,1))-AVERAGE(OFFSET($H$3,0,0,'Données projet'!$E$12+1,1))</f>
        <v>323.01113210765487</v>
      </c>
      <c r="CE78" s="59">
        <f t="shared" si="94"/>
        <v>311.68541696405975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43.785590014525802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43.785590014525802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254.89</v>
      </c>
      <c r="CR78" s="12">
        <f>VLOOKUP(A78,'Données projet'!$A$139:$I$159,9,0)</f>
        <v>7.8049999999999962</v>
      </c>
      <c r="CS78" s="12">
        <f t="array" ref="CS78">INDEX(CR:CR,MIN(IF(ISNUMBER(CR78:CR274),ROW(CR78:CR274),"")))</f>
        <v>7.8049999999999962</v>
      </c>
      <c r="CT78" s="12">
        <f>IF('Données projet'!$A$140&gt;35,CT77+CS78-DB77,IF(A78&lt;'Données projet'!$A$140,$CQ$205^A78,IF(A78='Données projet'!$A$140,'Données projet'!$B$140,CT77+CS78-DB77)))</f>
        <v>254.89000000000007</v>
      </c>
      <c r="CU78" s="17">
        <f>CT78*VLOOKUP('Données projet'!$B$13,Paramètres!$A$1:$I$89,3,0)*VLOOKUP('Données projet'!$B$13,Paramètres!$A$1:$I$89,5,0)</f>
        <v>170.98021200000005</v>
      </c>
      <c r="CV78" s="13">
        <f t="shared" si="95"/>
        <v>43.309484952344164</v>
      </c>
      <c r="CW78" s="20">
        <f t="shared" si="67"/>
        <v>373.22122219199952</v>
      </c>
      <c r="CX78" s="59">
        <f t="shared" si="68"/>
        <v>641.88280689182432</v>
      </c>
      <c r="CY78" s="59">
        <f ca="1">AVERAGE(OFFSET($CX$3,0,0,'Données projet'!$E$13+1,1))-AVERAGE(OFFSET($H$3,0,0,'Données projet'!$E$13+1,1))</f>
        <v>402.93606094395136</v>
      </c>
      <c r="CZ78" s="59">
        <f t="shared" si="96"/>
        <v>187.62762320251036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39.54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70.199594462909033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70.199594462909033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210.25641025641013</v>
      </c>
      <c r="DP78" s="17">
        <f>DO78*VLOOKUP('Données projet'!$B$14,Paramètres!$A$1:$I$89,3,0)*VLOOKUP('Données projet'!$B$14,Paramètres!$A$1:$I$89,5,0)</f>
        <v>163.99999999999991</v>
      </c>
      <c r="DQ78" s="13">
        <f t="shared" si="97"/>
        <v>41.743425908362248</v>
      </c>
      <c r="DR78" s="20">
        <f t="shared" si="70"/>
        <v>358.33646679039742</v>
      </c>
      <c r="DS78" s="59">
        <f t="shared" si="71"/>
        <v>626.99805149022222</v>
      </c>
      <c r="DT78" s="59">
        <f ca="1">AVERAGE(OFFSET($DS$3,0,0,'Données projet'!$E$14+1,1))-AVERAGE(OFFSET($H$3,0,0,'Données projet'!$E$14+1,1))</f>
        <v>217.53602321474159</v>
      </c>
      <c r="DU78" s="59">
        <f t="shared" si="98"/>
        <v>215.75909414893025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28.676762829934393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28.676762829934393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335</v>
      </c>
      <c r="EH78" s="12">
        <f>VLOOKUP(A78,'Données projet'!$A$191:$I$211,9,0)</f>
        <v>9.4</v>
      </c>
      <c r="EI78" s="12">
        <f t="array" ref="EI78">INDEX(EH:EH,MIN(IF(ISNUMBER(EH78:EH274),ROW(EH78:EH274),"")))</f>
        <v>9.4</v>
      </c>
      <c r="EJ78" s="12">
        <f>IF('Données projet'!$A$192&gt;35,EJ77+EI78-ER77,IF(A78&lt;'Données projet'!$A$192,$EG$205^A78,IF(A78='Données projet'!$A$192,'Données projet'!$B$192,EJ77+EI78-ER77)))</f>
        <v>334.99999999999983</v>
      </c>
      <c r="EK78" s="17">
        <f>EJ78*VLOOKUP('Données projet'!$B$15,Paramètres!$A$1:$I$89,3,0)*VLOOKUP('Données projet'!$B$15,Paramètres!$A$1:$I$89,5,0)</f>
        <v>287.42999999999989</v>
      </c>
      <c r="EL78" s="13">
        <f t="shared" si="99"/>
        <v>68.534780142555746</v>
      </c>
      <c r="EM78" s="20">
        <f t="shared" si="73"/>
        <v>619.97199208161771</v>
      </c>
      <c r="EN78" s="59">
        <f t="shared" si="74"/>
        <v>888.63357678144257</v>
      </c>
      <c r="EO78" s="59">
        <f ca="1">AVERAGE(OFFSET($EN$3,0,0,'Données projet'!$E$15+1,1))-AVERAGE(OFFSET($H$3,0,0,'Données projet'!$E$15+1,1))</f>
        <v>481.23392184981651</v>
      </c>
      <c r="EP78" s="59">
        <f t="shared" si="100"/>
        <v>275.88160405468193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28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88.063141164494326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88.063141164494326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208</v>
      </c>
      <c r="FC78" s="12">
        <f>VLOOKUP(A78,'Données projet'!$A$217:$I$237,9,0)</f>
        <v>4</v>
      </c>
      <c r="FD78" s="12">
        <f t="array" ref="FD78">INDEX(FC:FC,MIN(IF(ISNUMBER(FC78:FC274),ROW(FC78:FC274),"")))</f>
        <v>4</v>
      </c>
      <c r="FE78" s="12">
        <f>IF('Données projet'!$A$218&gt;35,FE77+FD78-FM77,IF(A78&lt;'Données projet'!$A$218,$FB$205^A78,IF(A78='Données projet'!$A$218,'Données projet'!$B$218,FE77+FD78-FM77)))</f>
        <v>208.00000000000011</v>
      </c>
      <c r="FF78" s="17">
        <f>FE78*VLOOKUP('Données projet'!$B$16,Paramètres!$A$1:$I$89,3,0)*VLOOKUP('Données projet'!$B$16,Paramètres!$A$1:$I$89,5,0)</f>
        <v>136.28160000000008</v>
      </c>
      <c r="FG78" s="13">
        <f t="shared" si="101"/>
        <v>35.443842312892279</v>
      </c>
      <c r="FH78" s="20">
        <f t="shared" si="76"/>
        <v>299.08847869495418</v>
      </c>
      <c r="FI78" s="59">
        <f t="shared" si="77"/>
        <v>567.75006339477898</v>
      </c>
      <c r="FJ78" s="59">
        <f ca="1">AVERAGE(OFFSET($FI$3,0,0,'Données projet'!$E$16+1,1))-AVERAGE(OFFSET($H$3,0,0,'Données projet'!$E$16+1,1))</f>
        <v>257.66104339896992</v>
      </c>
      <c r="FK78" s="59">
        <f t="shared" si="102"/>
        <v>254.79488636184996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16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37.123071002449194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37.123071002449194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254.89</v>
      </c>
      <c r="FX78" s="12">
        <f>VLOOKUP(A78,'Données projet'!$A$243:$I$263,9,0)</f>
        <v>7.8049999999999962</v>
      </c>
      <c r="FY78" s="12">
        <f t="array" ref="FY78">INDEX(FX:FX,MIN(IF(ISNUMBER(FX78:FX274),ROW(FX78:FX274),"")))</f>
        <v>7.8049999999999962</v>
      </c>
      <c r="FZ78" s="12">
        <f>IF('Données projet'!$A$244&gt;35,FZ77+FY78-GH77,IF(A78&lt;'Données projet'!$A$244,$FW$205^A78,IF(A78='Données projet'!$A$244,'Données projet'!$B$244,FZ77+FY78-GH77)))</f>
        <v>254.89000000000007</v>
      </c>
      <c r="GA78" s="17">
        <f>FZ78*VLOOKUP('Données projet'!$B$17,Paramètres!$A$1:$I$89,3,0)*VLOOKUP('Données projet'!$B$17,Paramètres!$A$1:$I$89,5,0)</f>
        <v>242.55332400000006</v>
      </c>
      <c r="GB78" s="13">
        <f t="shared" si="103"/>
        <v>58.988551764844736</v>
      </c>
      <c r="GC78" s="20">
        <f t="shared" si="79"/>
        <v>525.18543362377125</v>
      </c>
      <c r="GD78" s="59">
        <f t="shared" si="80"/>
        <v>793.8470183235961</v>
      </c>
      <c r="GE78" s="59">
        <f ca="1">AVERAGE(OFFSET($GD$3,0,0,'Données projet'!$E$17+1,1))-AVERAGE(OFFSET($H$3,0,0,'Données projet'!$E$17+1,1))</f>
        <v>536.1664221413339</v>
      </c>
      <c r="GF78" s="59">
        <f t="shared" si="104"/>
        <v>241.15939898336669</v>
      </c>
      <c r="GG78" s="15">
        <f>IF(ISNA(VLOOKUP(A78,'Données projet'!$A$243:$I$263,3,0)),0,VLOOKUP(A78,'Données projet'!$A$243:$I$263,3,0))</f>
        <v>5</v>
      </c>
      <c r="GH78" s="15">
        <f>IF(ISNA(VLOOKUP(A78,'Données projet'!$A$243:$I$263,4,0)),0,VLOOKUP(A78,'Données projet'!$A$243:$I$263,4,0))</f>
        <v>39.54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80.795759664857556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80.795759664857556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214</v>
      </c>
      <c r="GS78" s="12">
        <f>VLOOKUP(A78,'Données projet'!$A$269:$I$289,9,0)</f>
        <v>2.6</v>
      </c>
      <c r="GT78" s="12">
        <f t="array" ref="GT78">INDEX(GS:GS,MIN(IF(ISNUMBER(GS78:GS274),ROW(GS78:GS274),"")))</f>
        <v>2.6</v>
      </c>
      <c r="GU78" s="12">
        <f>IF('Données projet'!$A$270&gt;35,GU77+GT78-HC77,IF(A78&lt;'Données projet'!$A$270,$GR$205^A78,IF(A78='Données projet'!$A$270,'Données projet'!$B$270,GU77+GT78-HC77)))</f>
        <v>214</v>
      </c>
      <c r="GV78" s="17">
        <f>GU78*VLOOKUP('Données projet'!$B$18,Paramètres!$A$1:$I$89,3,0)*VLOOKUP('Données projet'!$B$18,Paramètres!$A$1:$I$89,5,0)</f>
        <v>186.95040000000003</v>
      </c>
      <c r="GW78" s="13">
        <f t="shared" si="105"/>
        <v>46.865095976617653</v>
      </c>
      <c r="GX78" s="20">
        <f t="shared" si="82"/>
        <v>407.22865549260911</v>
      </c>
      <c r="GY78" s="59">
        <f t="shared" si="83"/>
        <v>675.89024019243391</v>
      </c>
      <c r="GZ78" s="59">
        <f ca="1">AVERAGE(OFFSET($GY$3,0,0,'Données projet'!$E$18+1,1))-AVERAGE(OFFSET($H$3,0,0,'Données projet'!$E$18+1,1))</f>
        <v>285.8437404763045</v>
      </c>
      <c r="HA78" s="59">
        <f t="shared" si="106"/>
        <v>276.01618888357268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7</v>
      </c>
      <c r="HD78" s="16">
        <f>IF(ISNA(VLOOKUP(A78,'Données projet'!$A$269:$I$289,5,0)),0%,VLOOKUP(A78,'Données projet'!$A$269:$I$289,5,0)*VLOOKUP('Données projet'!$B$18,Paramètres!$A$1:$I$89,7,0))</f>
        <v>0.53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37.245891503611979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37.245891503611979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7.6022222222222204</v>
      </c>
      <c r="N79" s="13">
        <f>IF('Données projet'!$A$36&gt;35,N78+M79-V78,IF(A79&lt;'Données projet'!$A$36,$K$205^A79,IF(A79='Données projet'!$A$36,'Données projet'!$B$36,N78+M79-V78)))</f>
        <v>222.95222222222228</v>
      </c>
      <c r="O79" s="13">
        <f>N79*VLOOKUP('Données projet'!$B$9,Paramètres!$A$1:$I$89,3,0)*VLOOKUP('Données projet'!$B$9,Paramètres!$A$1:$I$89,5,0)</f>
        <v>201.72717066666669</v>
      </c>
      <c r="P79" s="13">
        <f t="shared" si="87"/>
        <v>50.123557392624321</v>
      </c>
      <c r="Q79" s="20">
        <f t="shared" si="54"/>
        <v>438.64001803659852</v>
      </c>
      <c r="R79" s="59">
        <f t="shared" si="55"/>
        <v>707.72960241744795</v>
      </c>
      <c r="S79" s="59">
        <f ca="1">AVERAGE(OFFSET($R$3,0,0,'Données projet'!$E$9+1,1))-AVERAGE(OFFSET($H$3,0,0,'Données projet'!$E$9+1,1))</f>
        <v>514.0255035951318</v>
      </c>
      <c r="T79" s="59">
        <f t="shared" si="88"/>
        <v>232.26614608014839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75.315761273866684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75.315761273866684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3.2</v>
      </c>
      <c r="AI79" s="13">
        <f>IF('Données projet'!$A$62&gt;35,AI78+AH79-AQ78,IF(A79&lt;'Données projet'!$A$62,$AF$205^A79,IF(A79='Données projet'!$A$62,'Données projet'!$B$62,AI78+AH79-AQ78)))</f>
        <v>195.19999999999996</v>
      </c>
      <c r="AJ79" s="13">
        <f>AI79*VLOOKUP('Données projet'!$B$10,Paramètres!$A$1:$I$89,3,0)*VLOOKUP('Données projet'!$B$10,Paramètres!$A$1:$I$89,5,0)</f>
        <v>170.52671999999998</v>
      </c>
      <c r="AK79" s="13">
        <f t="shared" si="89"/>
        <v>43.207970095682747</v>
      </c>
      <c r="AL79" s="20">
        <f t="shared" si="58"/>
        <v>372.25458524998072</v>
      </c>
      <c r="AM79" s="59">
        <f t="shared" si="59"/>
        <v>641.34416963083015</v>
      </c>
      <c r="AN79" s="59">
        <f ca="1">AVERAGE(OFFSET($AM$3,0,0,'Données projet'!$E$10+1,1))-AVERAGE(OFFSET($H$3,0,0,'Données projet'!$E$10+1,1))</f>
        <v>330.58463337575432</v>
      </c>
      <c r="AO79" s="59">
        <f t="shared" si="90"/>
        <v>285.43250599232192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41.050566821435453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41.050566821435453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7.6022222222222204</v>
      </c>
      <c r="BD79" s="12">
        <f>IF('Données projet'!$A$88&gt;35,BD78+BC79-BL78,IF(A79&lt;'Données projet'!$A$88,$BA$205^A79,IF(A79='Données projet'!$A$88,'Données projet'!$B$88,BD78+BC79-BL78)))</f>
        <v>222.95222222222228</v>
      </c>
      <c r="BE79" s="13">
        <f>BD79*VLOOKUP('Données projet'!$B$11,Paramètres!$A$1:$I$89,3,0)*VLOOKUP('Données projet'!$B$11,Paramètres!$A$1:$I$89,5,0)</f>
        <v>226.07355333333342</v>
      </c>
      <c r="BF79" s="13">
        <f t="shared" si="91"/>
        <v>55.432843030204474</v>
      </c>
      <c r="BG79" s="20">
        <f t="shared" si="61"/>
        <v>490.29030699982837</v>
      </c>
      <c r="BH79" s="59">
        <f t="shared" si="62"/>
        <v>759.3798913806778</v>
      </c>
      <c r="BI79" s="59">
        <f ca="1">AVERAGE(OFFSET($BH$3,0,0,'Données projet'!$E$11+1,1))-AVERAGE(OFFSET($H$3,0,0,'Données projet'!$E$11+1,1))</f>
        <v>565.65323074569903</v>
      </c>
      <c r="BJ79" s="59">
        <f t="shared" si="92"/>
        <v>253.00166490531203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84.405594531057503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84.405594531057503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725.03786147895357</v>
      </c>
      <c r="CD79" s="59">
        <f ca="1">AVERAGE(OFFSET($CC$3,0,0,'Données projet'!$E$12+1,1))-AVERAGE(OFFSET($H$3,0,0,'Données projet'!$E$12+1,1))</f>
        <v>323.01113210765487</v>
      </c>
      <c r="CE79" s="59">
        <f t="shared" si="94"/>
        <v>311.68541696405975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42.926981300913802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42.926981300913802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7.6022222222222204</v>
      </c>
      <c r="CT79" s="12">
        <f>IF('Données projet'!$A$140&gt;35,CT78+CS79-DB78,IF(A79&lt;'Données projet'!$A$140,$CQ$205^A79,IF(A79='Données projet'!$A$140,'Données projet'!$B$140,CT78+CS79-DB78)))</f>
        <v>222.95222222222228</v>
      </c>
      <c r="CU79" s="17">
        <f>CT79*VLOOKUP('Données projet'!$B$13,Paramètres!$A$1:$I$89,3,0)*VLOOKUP('Données projet'!$B$13,Paramètres!$A$1:$I$89,5,0)</f>
        <v>149.5563506666667</v>
      </c>
      <c r="CV79" s="13">
        <f t="shared" si="95"/>
        <v>38.477747343845863</v>
      </c>
      <c r="CW79" s="20">
        <f t="shared" si="67"/>
        <v>327.49272070164272</v>
      </c>
      <c r="CX79" s="59">
        <f t="shared" si="68"/>
        <v>596.58230508249221</v>
      </c>
      <c r="CY79" s="59">
        <f ca="1">AVERAGE(OFFSET($CX$3,0,0,'Données projet'!$E$13+1,1))-AVERAGE(OFFSET($H$3,0,0,'Données projet'!$E$13+1,1))</f>
        <v>402.93606094395136</v>
      </c>
      <c r="CZ79" s="59">
        <f t="shared" si="96"/>
        <v>187.62762320251036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68.82302323301613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68.82302323301613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210.25641025641013</v>
      </c>
      <c r="DP79" s="17">
        <f>DO79*VLOOKUP('Données projet'!$B$14,Paramètres!$A$1:$I$89,3,0)*VLOOKUP('Données projet'!$B$14,Paramètres!$A$1:$I$89,5,0)</f>
        <v>163.99999999999991</v>
      </c>
      <c r="DQ79" s="13">
        <f t="shared" si="97"/>
        <v>41.743425908362248</v>
      </c>
      <c r="DR79" s="20">
        <f t="shared" si="70"/>
        <v>358.33646679039742</v>
      </c>
      <c r="DS79" s="59">
        <f t="shared" si="71"/>
        <v>627.42605117124685</v>
      </c>
      <c r="DT79" s="59">
        <f ca="1">AVERAGE(OFFSET($DS$3,0,0,'Données projet'!$E$14+1,1))-AVERAGE(OFFSET($H$3,0,0,'Données projet'!$E$14+1,1))</f>
        <v>217.53602321474159</v>
      </c>
      <c r="DU79" s="59">
        <f t="shared" si="98"/>
        <v>215.75909414893025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28.114429001937605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28.114429001937605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8.8000000000000007</v>
      </c>
      <c r="EJ79" s="12">
        <f>IF('Données projet'!$A$192&gt;35,EJ78+EI79-ER78,IF(A79&lt;'Données projet'!$A$192,$EG$205^A79,IF(A79='Données projet'!$A$192,'Données projet'!$B$192,EJ78+EI79-ER78)))</f>
        <v>315.79999999999984</v>
      </c>
      <c r="EK79" s="17">
        <f>EJ79*VLOOKUP('Données projet'!$B$15,Paramètres!$A$1:$I$89,3,0)*VLOOKUP('Données projet'!$B$15,Paramètres!$A$1:$I$89,5,0)</f>
        <v>270.95639999999986</v>
      </c>
      <c r="EL79" s="13">
        <f t="shared" si="99"/>
        <v>65.052199716598722</v>
      </c>
      <c r="EM79" s="20">
        <f t="shared" si="73"/>
        <v>585.21497783974257</v>
      </c>
      <c r="EN79" s="59">
        <f t="shared" si="74"/>
        <v>854.30456222059206</v>
      </c>
      <c r="EO79" s="59">
        <f ca="1">AVERAGE(OFFSET($EN$3,0,0,'Données projet'!$E$15+1,1))-AVERAGE(OFFSET($H$3,0,0,'Données projet'!$E$15+1,1))</f>
        <v>481.23392184981651</v>
      </c>
      <c r="EP79" s="59">
        <f t="shared" si="100"/>
        <v>275.88160405468193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86.33627667947097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86.33627667947097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3.8</v>
      </c>
      <c r="FE79" s="12">
        <f>IF('Données projet'!$A$218&gt;35,FE78+FD79-FM78,IF(A79&lt;'Données projet'!$A$218,$FB$205^A79,IF(A79='Données projet'!$A$218,'Données projet'!$B$218,FE78+FD79-FM78)))</f>
        <v>195.80000000000013</v>
      </c>
      <c r="FF79" s="17">
        <f>FE79*VLOOKUP('Données projet'!$B$16,Paramètres!$A$1:$I$89,3,0)*VLOOKUP('Données projet'!$B$16,Paramètres!$A$1:$I$89,5,0)</f>
        <v>128.28816000000009</v>
      </c>
      <c r="FG79" s="13">
        <f t="shared" si="101"/>
        <v>33.600498728056088</v>
      </c>
      <c r="FH79" s="20">
        <f t="shared" si="76"/>
        <v>281.95608061803119</v>
      </c>
      <c r="FI79" s="59">
        <f t="shared" si="77"/>
        <v>551.04566499888062</v>
      </c>
      <c r="FJ79" s="59">
        <f ca="1">AVERAGE(OFFSET($FI$3,0,0,'Données projet'!$E$16+1,1))-AVERAGE(OFFSET($H$3,0,0,'Données projet'!$E$16+1,1))</f>
        <v>257.66104339896992</v>
      </c>
      <c r="FK79" s="59">
        <f t="shared" si="102"/>
        <v>254.79488636184996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36.395110222928679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36.395110222928679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7.6022222222222204</v>
      </c>
      <c r="FZ79" s="12">
        <f>IF('Données projet'!$A$244&gt;35,FZ78+FY79-GH78,IF(A79&lt;'Données projet'!$A$244,$FW$205^A79,IF(A79='Données projet'!$A$244,'Données projet'!$B$244,FZ78+FY79-GH78)))</f>
        <v>222.95222222222228</v>
      </c>
      <c r="GA79" s="17">
        <f>FZ79*VLOOKUP('Données projet'!$B$17,Paramètres!$A$1:$I$89,3,0)*VLOOKUP('Données projet'!$B$17,Paramètres!$A$1:$I$89,5,0)</f>
        <v>212.1613346666667</v>
      </c>
      <c r="GB79" s="13">
        <f t="shared" si="103"/>
        <v>52.407609868475674</v>
      </c>
      <c r="GC79" s="20">
        <f t="shared" si="79"/>
        <v>460.79091173203955</v>
      </c>
      <c r="GD79" s="59">
        <f t="shared" si="80"/>
        <v>729.88049611288898</v>
      </c>
      <c r="GE79" s="59">
        <f ca="1">AVERAGE(OFFSET($GD$3,0,0,'Données projet'!$E$17+1,1))-AVERAGE(OFFSET($H$3,0,0,'Données projet'!$E$17+1,1))</f>
        <v>536.1664221413339</v>
      </c>
      <c r="GF79" s="59">
        <f t="shared" si="104"/>
        <v>241.15939898336669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79.211404098377045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79.211404098377045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2.4</v>
      </c>
      <c r="GU79" s="12">
        <f>IF('Données projet'!$A$270&gt;35,GU78+GT79-HC78,IF(A79&lt;'Données projet'!$A$270,$GR$205^A79,IF(A79='Données projet'!$A$270,'Données projet'!$B$270,GU78+GT79-HC78)))</f>
        <v>209.4</v>
      </c>
      <c r="GV79" s="17">
        <f>GU79*VLOOKUP('Données projet'!$B$18,Paramètres!$A$1:$I$89,3,0)*VLOOKUP('Données projet'!$B$18,Paramètres!$A$1:$I$89,5,0)</f>
        <v>182.93184000000002</v>
      </c>
      <c r="GW79" s="13">
        <f t="shared" si="105"/>
        <v>45.973851929814685</v>
      </c>
      <c r="GX79" s="20">
        <f t="shared" si="82"/>
        <v>398.67741344442726</v>
      </c>
      <c r="GY79" s="59">
        <f t="shared" si="83"/>
        <v>667.76699782527669</v>
      </c>
      <c r="GZ79" s="59">
        <f ca="1">AVERAGE(OFFSET($GY$3,0,0,'Données projet'!$E$18+1,1))-AVERAGE(OFFSET($H$3,0,0,'Données projet'!$E$18+1,1))</f>
        <v>285.8437404763045</v>
      </c>
      <c r="HA79" s="59">
        <f t="shared" si="106"/>
        <v>276.01618888357268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36.515522288976776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36.515522288976776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7.6022222222222204</v>
      </c>
      <c r="N80" s="13">
        <f>IF('Données projet'!$A$36&gt;35,N79+M80-V79,IF(A80&lt;'Données projet'!$A$36,$K$205^A80,IF(A80='Données projet'!$A$36,'Données projet'!$B$36,N79+M80-V79)))</f>
        <v>230.5544444444445</v>
      </c>
      <c r="O80" s="13">
        <f>N80*VLOOKUP('Données projet'!$B$9,Paramètres!$A$1:$I$89,3,0)*VLOOKUP('Données projet'!$B$9,Paramètres!$A$1:$I$89,5,0)</f>
        <v>208.60566133333339</v>
      </c>
      <c r="P80" s="13">
        <f t="shared" si="87"/>
        <v>51.630769581843552</v>
      </c>
      <c r="Q80" s="20">
        <f t="shared" si="54"/>
        <v>453.24511717726642</v>
      </c>
      <c r="R80" s="59">
        <f t="shared" si="55"/>
        <v>722.75527640153871</v>
      </c>
      <c r="S80" s="59">
        <f ca="1">AVERAGE(OFFSET($R$3,0,0,'Données projet'!$E$9+1,1))-AVERAGE(OFFSET($H$3,0,0,'Données projet'!$E$9+1,1))</f>
        <v>514.0255035951318</v>
      </c>
      <c r="T80" s="59">
        <f t="shared" si="88"/>
        <v>232.26614608014839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73.838865133364521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73.838865133364521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3.2</v>
      </c>
      <c r="AI80" s="13">
        <f>IF('Données projet'!$A$62&gt;35,AI79+AH80-AQ79,IF(A80&lt;'Données projet'!$A$62,$AF$205^A80,IF(A80='Données projet'!$A$62,'Données projet'!$B$62,AI79+AH80-AQ79)))</f>
        <v>198.39999999999995</v>
      </c>
      <c r="AJ80" s="13">
        <f>AI80*VLOOKUP('Données projet'!$B$10,Paramètres!$A$1:$I$89,3,0)*VLOOKUP('Données projet'!$B$10,Paramètres!$A$1:$I$89,5,0)</f>
        <v>173.32223999999999</v>
      </c>
      <c r="AK80" s="13">
        <f t="shared" si="89"/>
        <v>43.833254629845122</v>
      </c>
      <c r="AL80" s="20">
        <f t="shared" si="58"/>
        <v>378.2124864803136</v>
      </c>
      <c r="AM80" s="59">
        <f t="shared" si="59"/>
        <v>647.72264570458583</v>
      </c>
      <c r="AN80" s="59">
        <f ca="1">AVERAGE(OFFSET($AM$3,0,0,'Données projet'!$E$10+1,1))-AVERAGE(OFFSET($H$3,0,0,'Données projet'!$E$10+1,1))</f>
        <v>330.58463337575432</v>
      </c>
      <c r="AO80" s="59">
        <f t="shared" si="90"/>
        <v>285.43250599232192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40.245590244440528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40.245590244440528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7.6022222222222204</v>
      </c>
      <c r="BD80" s="12">
        <f>IF('Données projet'!$A$88&gt;35,BD79+BC80-BL79,IF(A80&lt;'Données projet'!$A$88,$BA$205^A80,IF(A80='Données projet'!$A$88,'Données projet'!$B$88,BD79+BC80-BL79)))</f>
        <v>230.5544444444445</v>
      </c>
      <c r="BE80" s="13">
        <f>BD80*VLOOKUP('Données projet'!$B$11,Paramètres!$A$1:$I$89,3,0)*VLOOKUP('Données projet'!$B$11,Paramètres!$A$1:$I$89,5,0)</f>
        <v>233.78220666666675</v>
      </c>
      <c r="BF80" s="13">
        <f t="shared" si="91"/>
        <v>57.099705101540508</v>
      </c>
      <c r="BG80" s="20">
        <f t="shared" si="61"/>
        <v>506.61932966296098</v>
      </c>
      <c r="BH80" s="59">
        <f t="shared" si="62"/>
        <v>776.12948888723326</v>
      </c>
      <c r="BI80" s="59">
        <f ca="1">AVERAGE(OFFSET($BH$3,0,0,'Données projet'!$E$11+1,1))-AVERAGE(OFFSET($H$3,0,0,'Données projet'!$E$11+1,1))</f>
        <v>565.65323074569903</v>
      </c>
      <c r="BJ80" s="59">
        <f t="shared" si="92"/>
        <v>253.00166490531203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82.750452304632674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82.750452304632674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730.18569786588296</v>
      </c>
      <c r="CD80" s="59">
        <f ca="1">AVERAGE(OFFSET($CC$3,0,0,'Données projet'!$E$12+1,1))-AVERAGE(OFFSET($H$3,0,0,'Données projet'!$E$12+1,1))</f>
        <v>323.01113210765487</v>
      </c>
      <c r="CE80" s="59">
        <f t="shared" si="94"/>
        <v>311.68541696405975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42.08520938047613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42.08520938047613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7.6022222222222204</v>
      </c>
      <c r="CT80" s="12">
        <f>IF('Données projet'!$A$140&gt;35,CT79+CS80-DB79,IF(A80&lt;'Données projet'!$A$140,$CQ$205^A80,IF(A80='Données projet'!$A$140,'Données projet'!$B$140,CT79+CS80-DB79)))</f>
        <v>230.5544444444445</v>
      </c>
      <c r="CU80" s="17">
        <f>CT80*VLOOKUP('Données projet'!$B$13,Paramètres!$A$1:$I$89,3,0)*VLOOKUP('Données projet'!$B$13,Paramètres!$A$1:$I$89,5,0)</f>
        <v>154.6559213333334</v>
      </c>
      <c r="CV80" s="13">
        <f t="shared" si="95"/>
        <v>39.634770764112439</v>
      </c>
      <c r="CW80" s="20">
        <f t="shared" si="67"/>
        <v>338.38962206971809</v>
      </c>
      <c r="CX80" s="59">
        <f t="shared" si="68"/>
        <v>607.89978129399037</v>
      </c>
      <c r="CY80" s="59">
        <f ca="1">AVERAGE(OFFSET($CX$3,0,0,'Données projet'!$E$13+1,1))-AVERAGE(OFFSET($H$3,0,0,'Données projet'!$E$13+1,1))</f>
        <v>402.93606094395136</v>
      </c>
      <c r="CZ80" s="59">
        <f t="shared" si="96"/>
        <v>187.62762320251036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67.473445725315884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67.473445725315884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210.25641025641013</v>
      </c>
      <c r="DP80" s="17">
        <f>DO80*VLOOKUP('Données projet'!$B$14,Paramètres!$A$1:$I$89,3,0)*VLOOKUP('Données projet'!$B$14,Paramètres!$A$1:$I$89,5,0)</f>
        <v>163.99999999999991</v>
      </c>
      <c r="DQ80" s="13">
        <f t="shared" si="97"/>
        <v>41.743425908362248</v>
      </c>
      <c r="DR80" s="20">
        <f t="shared" si="70"/>
        <v>358.33646679039742</v>
      </c>
      <c r="DS80" s="59">
        <f t="shared" si="71"/>
        <v>627.84662601466971</v>
      </c>
      <c r="DT80" s="59">
        <f ca="1">AVERAGE(OFFSET($DS$3,0,0,'Données projet'!$E$14+1,1))-AVERAGE(OFFSET($H$3,0,0,'Données projet'!$E$14+1,1))</f>
        <v>217.53602321474159</v>
      </c>
      <c r="DU80" s="59">
        <f t="shared" si="98"/>
        <v>215.75909414893025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27.563122197318066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27.563122197318066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8.8000000000000007</v>
      </c>
      <c r="EJ80" s="12">
        <f>IF('Données projet'!$A$192&gt;35,EJ79+EI80-ER79,IF(A80&lt;'Données projet'!$A$192,$EG$205^A80,IF(A80='Données projet'!$A$192,'Données projet'!$B$192,EJ79+EI80-ER79)))</f>
        <v>324.59999999999985</v>
      </c>
      <c r="EK80" s="17">
        <f>EJ80*VLOOKUP('Données projet'!$B$15,Paramètres!$A$1:$I$89,3,0)*VLOOKUP('Données projet'!$B$15,Paramètres!$A$1:$I$89,5,0)</f>
        <v>278.50679999999994</v>
      </c>
      <c r="EL80" s="13">
        <f t="shared" si="99"/>
        <v>66.651354661909949</v>
      </c>
      <c r="EM80" s="20">
        <f t="shared" si="73"/>
        <v>601.15045270282633</v>
      </c>
      <c r="EN80" s="59">
        <f t="shared" si="74"/>
        <v>870.66061192709867</v>
      </c>
      <c r="EO80" s="59">
        <f ca="1">AVERAGE(OFFSET($EN$3,0,0,'Données projet'!$E$15+1,1))-AVERAGE(OFFSET($H$3,0,0,'Données projet'!$E$15+1,1))</f>
        <v>481.23392184981651</v>
      </c>
      <c r="EP80" s="59">
        <f t="shared" si="100"/>
        <v>275.88160405468193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84.643274953715576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84.643274953715576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3.8</v>
      </c>
      <c r="FE80" s="12">
        <f>IF('Données projet'!$A$218&gt;35,FE79+FD80-FM79,IF(A80&lt;'Données projet'!$A$218,$FB$205^A80,IF(A80='Données projet'!$A$218,'Données projet'!$B$218,FE79+FD80-FM79)))</f>
        <v>199.60000000000014</v>
      </c>
      <c r="FF80" s="17">
        <f>FE80*VLOOKUP('Données projet'!$B$16,Paramètres!$A$1:$I$89,3,0)*VLOOKUP('Données projet'!$B$16,Paramètres!$A$1:$I$89,5,0)</f>
        <v>130.77792000000008</v>
      </c>
      <c r="FG80" s="13">
        <f t="shared" si="101"/>
        <v>34.176051340149542</v>
      </c>
      <c r="FH80" s="20">
        <f t="shared" si="76"/>
        <v>287.29483341742724</v>
      </c>
      <c r="FI80" s="59">
        <f t="shared" si="77"/>
        <v>556.80499264169953</v>
      </c>
      <c r="FJ80" s="59">
        <f ca="1">AVERAGE(OFFSET($FI$3,0,0,'Données projet'!$E$16+1,1))-AVERAGE(OFFSET($H$3,0,0,'Données projet'!$E$16+1,1))</f>
        <v>257.66104339896992</v>
      </c>
      <c r="FK80" s="59">
        <f t="shared" si="102"/>
        <v>254.79488636184996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35.681424310282331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35.681424310282331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7.6022222222222204</v>
      </c>
      <c r="FZ80" s="12">
        <f>IF('Données projet'!$A$244&gt;35,FZ79+FY80-GH79,IF(A80&lt;'Données projet'!$A$244,$FW$205^A80,IF(A80='Données projet'!$A$244,'Données projet'!$B$244,FZ79+FY80-GH79)))</f>
        <v>230.5544444444445</v>
      </c>
      <c r="GA80" s="17">
        <f>FZ80*VLOOKUP('Données projet'!$B$17,Paramètres!$A$1:$I$89,3,0)*VLOOKUP('Données projet'!$B$17,Paramètres!$A$1:$I$89,5,0)</f>
        <v>219.39560933333337</v>
      </c>
      <c r="GB80" s="13">
        <f t="shared" si="103"/>
        <v>53.983503370664202</v>
      </c>
      <c r="GC80" s="20">
        <f t="shared" si="79"/>
        <v>476.1352879594624</v>
      </c>
      <c r="GD80" s="59">
        <f t="shared" si="80"/>
        <v>745.64544718373463</v>
      </c>
      <c r="GE80" s="59">
        <f ca="1">AVERAGE(OFFSET($GD$3,0,0,'Données projet'!$E$17+1,1))-AVERAGE(OFFSET($H$3,0,0,'Données projet'!$E$17+1,1))</f>
        <v>536.1664221413339</v>
      </c>
      <c r="GF80" s="59">
        <f t="shared" si="104"/>
        <v>241.15939898336669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77.658116778193744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77.658116778193744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2.4</v>
      </c>
      <c r="GU80" s="12">
        <f>IF('Données projet'!$A$270&gt;35,GU79+GT80-HC79,IF(A80&lt;'Données projet'!$A$270,$GR$205^A80,IF(A80='Données projet'!$A$270,'Données projet'!$B$270,GU79+GT80-HC79)))</f>
        <v>211.8</v>
      </c>
      <c r="GV80" s="17">
        <f>GU80*VLOOKUP('Données projet'!$B$18,Paramètres!$A$1:$I$89,3,0)*VLOOKUP('Données projet'!$B$18,Paramètres!$A$1:$I$89,5,0)</f>
        <v>185.02848000000003</v>
      </c>
      <c r="GW80" s="13">
        <f t="shared" si="105"/>
        <v>46.43913001874585</v>
      </c>
      <c r="GX80" s="20">
        <f t="shared" si="82"/>
        <v>403.13942078264904</v>
      </c>
      <c r="GY80" s="59">
        <f t="shared" si="83"/>
        <v>672.64958000692127</v>
      </c>
      <c r="GZ80" s="59">
        <f ca="1">AVERAGE(OFFSET($GY$3,0,0,'Données projet'!$E$18+1,1))-AVERAGE(OFFSET($H$3,0,0,'Données projet'!$E$18+1,1))</f>
        <v>285.8437404763045</v>
      </c>
      <c r="HA80" s="59">
        <f t="shared" si="106"/>
        <v>276.01618888357268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35.799475169159336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35.799475169159336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7.6022222222222204</v>
      </c>
      <c r="N81" s="13">
        <f>IF('Données projet'!$A$36&gt;35,N80+M81-V80,IF(A81&lt;'Données projet'!$A$36,$K$205^A81,IF(A81='Données projet'!$A$36,'Données projet'!$B$36,N80+M81-V80)))</f>
        <v>238.15666666666672</v>
      </c>
      <c r="O81" s="13">
        <f>N81*VLOOKUP('Données projet'!$B$9,Paramètres!$A$1:$I$89,3,0)*VLOOKUP('Données projet'!$B$9,Paramètres!$A$1:$I$89,5,0)</f>
        <v>215.48415200000005</v>
      </c>
      <c r="P81" s="13">
        <f t="shared" si="87"/>
        <v>53.132206871765355</v>
      </c>
      <c r="Q81" s="20">
        <f t="shared" si="54"/>
        <v>467.84015836832464</v>
      </c>
      <c r="R81" s="59">
        <f t="shared" si="55"/>
        <v>737.76359640275086</v>
      </c>
      <c r="S81" s="59">
        <f ca="1">AVERAGE(OFFSET($R$3,0,0,'Données projet'!$E$9+1,1))-AVERAGE(OFFSET($H$3,0,0,'Données projet'!$E$9+1,1))</f>
        <v>514.0255035951318</v>
      </c>
      <c r="T81" s="59">
        <f t="shared" si="88"/>
        <v>232.26614608014839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72.390930025359921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72.390930025359921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3.2</v>
      </c>
      <c r="AI81" s="13">
        <f>IF('Données projet'!$A$62&gt;35,AI80+AH81-AQ80,IF(A81&lt;'Données projet'!$A$62,$AF$205^A81,IF(A81='Données projet'!$A$62,'Données projet'!$B$62,AI80+AH81-AQ80)))</f>
        <v>201.59999999999994</v>
      </c>
      <c r="AJ81" s="13">
        <f>AI81*VLOOKUP('Données projet'!$B$10,Paramètres!$A$1:$I$89,3,0)*VLOOKUP('Données projet'!$B$10,Paramètres!$A$1:$I$89,5,0)</f>
        <v>176.11775999999998</v>
      </c>
      <c r="AK81" s="13">
        <f t="shared" si="89"/>
        <v>44.457366290237204</v>
      </c>
      <c r="AL81" s="20">
        <f t="shared" si="58"/>
        <v>384.16834495549637</v>
      </c>
      <c r="AM81" s="59">
        <f t="shared" si="59"/>
        <v>654.09178298992265</v>
      </c>
      <c r="AN81" s="59">
        <f ca="1">AVERAGE(OFFSET($AM$3,0,0,'Données projet'!$E$10+1,1))-AVERAGE(OFFSET($H$3,0,0,'Données projet'!$E$10+1,1))</f>
        <v>330.58463337575432</v>
      </c>
      <c r="AO81" s="59">
        <f t="shared" si="90"/>
        <v>285.43250599232192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39.456398767133244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39.456398767133244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7.6022222222222204</v>
      </c>
      <c r="BD81" s="12">
        <f>IF('Données projet'!$A$88&gt;35,BD80+BC81-BL80,IF(A81&lt;'Données projet'!$A$88,$BA$205^A81,IF(A81='Données projet'!$A$88,'Données projet'!$B$88,BD80+BC81-BL80)))</f>
        <v>238.15666666666672</v>
      </c>
      <c r="BE81" s="13">
        <f>BD81*VLOOKUP('Données projet'!$B$11,Paramètres!$A$1:$I$89,3,0)*VLOOKUP('Données projet'!$B$11,Paramètres!$A$1:$I$89,5,0)</f>
        <v>241.49086000000008</v>
      </c>
      <c r="BF81" s="13">
        <f t="shared" si="91"/>
        <v>58.760180573382776</v>
      </c>
      <c r="BG81" s="20">
        <f t="shared" si="61"/>
        <v>522.93722899864167</v>
      </c>
      <c r="BH81" s="59">
        <f t="shared" si="62"/>
        <v>792.8606670330679</v>
      </c>
      <c r="BI81" s="59">
        <f ca="1">AVERAGE(OFFSET($BH$3,0,0,'Données projet'!$E$11+1,1))-AVERAGE(OFFSET($H$3,0,0,'Données projet'!$E$11+1,1))</f>
        <v>565.65323074569903</v>
      </c>
      <c r="BJ81" s="59">
        <f t="shared" si="92"/>
        <v>253.00166490531203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81.127766407730959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81.127766407730959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735.32520289877857</v>
      </c>
      <c r="CD81" s="59">
        <f ca="1">AVERAGE(OFFSET($CC$3,0,0,'Données projet'!$E$12+1,1))-AVERAGE(OFFSET($H$3,0,0,'Données projet'!$E$12+1,1))</f>
        <v>323.01113210765487</v>
      </c>
      <c r="CE81" s="59">
        <f t="shared" si="94"/>
        <v>311.68541696405975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41.259944093968066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41.259944093968066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7.6022222222222204</v>
      </c>
      <c r="CT81" s="12">
        <f>IF('Données projet'!$A$140&gt;35,CT80+CS81-DB80,IF(A81&lt;'Données projet'!$A$140,$CQ$205^A81,IF(A81='Données projet'!$A$140,'Données projet'!$B$140,CT80+CS81-DB80)))</f>
        <v>238.15666666666672</v>
      </c>
      <c r="CU81" s="17">
        <f>CT81*VLOOKUP('Données projet'!$B$13,Paramètres!$A$1:$I$89,3,0)*VLOOKUP('Données projet'!$B$13,Paramètres!$A$1:$I$89,5,0)</f>
        <v>159.75549200000003</v>
      </c>
      <c r="CV81" s="13">
        <f t="shared" si="95"/>
        <v>40.787361037019551</v>
      </c>
      <c r="CW81" s="20">
        <f t="shared" si="67"/>
        <v>349.27880237280914</v>
      </c>
      <c r="CX81" s="59">
        <f t="shared" si="68"/>
        <v>619.20224040723542</v>
      </c>
      <c r="CY81" s="59">
        <f ca="1">AVERAGE(OFFSET($CX$3,0,0,'Données projet'!$E$13+1,1))-AVERAGE(OFFSET($H$3,0,0,'Données projet'!$E$13+1,1))</f>
        <v>402.93606094395136</v>
      </c>
      <c r="CZ81" s="59">
        <f t="shared" si="96"/>
        <v>187.62762320251036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66.150332609380641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66.150332609380641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210.25641025641013</v>
      </c>
      <c r="DP81" s="17">
        <f>DO81*VLOOKUP('Données projet'!$B$14,Paramètres!$A$1:$I$89,3,0)*VLOOKUP('Données projet'!$B$14,Paramètres!$A$1:$I$89,5,0)</f>
        <v>163.99999999999991</v>
      </c>
      <c r="DQ81" s="13">
        <f t="shared" si="97"/>
        <v>41.743425908362248</v>
      </c>
      <c r="DR81" s="20">
        <f t="shared" si="70"/>
        <v>358.33646679039742</v>
      </c>
      <c r="DS81" s="59">
        <f t="shared" si="71"/>
        <v>628.25990482482371</v>
      </c>
      <c r="DT81" s="59">
        <f ca="1">AVERAGE(OFFSET($DS$3,0,0,'Données projet'!$E$14+1,1))-AVERAGE(OFFSET($H$3,0,0,'Données projet'!$E$14+1,1))</f>
        <v>217.53602321474159</v>
      </c>
      <c r="DU81" s="59">
        <f t="shared" si="98"/>
        <v>215.75909414893025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27.022626182873168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27.022626182873168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8.8000000000000007</v>
      </c>
      <c r="EJ81" s="12">
        <f>IF('Données projet'!$A$192&gt;35,EJ80+EI81-ER80,IF(A81&lt;'Données projet'!$A$192,$EG$205^A81,IF(A81='Données projet'!$A$192,'Données projet'!$B$192,EJ80+EI81-ER80)))</f>
        <v>333.39999999999986</v>
      </c>
      <c r="EK81" s="17">
        <f>EJ81*VLOOKUP('Données projet'!$B$15,Paramètres!$A$1:$I$89,3,0)*VLOOKUP('Données projet'!$B$15,Paramètres!$A$1:$I$89,5,0)</f>
        <v>286.05719999999991</v>
      </c>
      <c r="EL81" s="13">
        <f t="shared" si="99"/>
        <v>68.24547055517067</v>
      </c>
      <c r="EM81" s="20">
        <f t="shared" si="73"/>
        <v>617.07715121692206</v>
      </c>
      <c r="EN81" s="59">
        <f t="shared" si="74"/>
        <v>887.00058925134829</v>
      </c>
      <c r="EO81" s="59">
        <f ca="1">AVERAGE(OFFSET($EN$3,0,0,'Données projet'!$E$15+1,1))-AVERAGE(OFFSET($H$3,0,0,'Données projet'!$E$15+1,1))</f>
        <v>481.23392184981651</v>
      </c>
      <c r="EP81" s="59">
        <f t="shared" si="100"/>
        <v>275.88160405468193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82.983471959173158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82.983471959173158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3.8</v>
      </c>
      <c r="FE81" s="12">
        <f>IF('Données projet'!$A$218&gt;35,FE80+FD81-FM80,IF(A81&lt;'Données projet'!$A$218,$FB$205^A81,IF(A81='Données projet'!$A$218,'Données projet'!$B$218,FE80+FD81-FM80)))</f>
        <v>203.40000000000015</v>
      </c>
      <c r="FF81" s="17">
        <f>FE81*VLOOKUP('Données projet'!$B$16,Paramètres!$A$1:$I$89,3,0)*VLOOKUP('Données projet'!$B$16,Paramètres!$A$1:$I$89,5,0)</f>
        <v>133.2676800000001</v>
      </c>
      <c r="FG81" s="13">
        <f t="shared" si="101"/>
        <v>34.750329840004937</v>
      </c>
      <c r="FH81" s="20">
        <f t="shared" si="76"/>
        <v>292.63136713800878</v>
      </c>
      <c r="FI81" s="59">
        <f t="shared" si="77"/>
        <v>562.55480517243495</v>
      </c>
      <c r="FJ81" s="59">
        <f ca="1">AVERAGE(OFFSET($FI$3,0,0,'Données projet'!$E$16+1,1))-AVERAGE(OFFSET($H$3,0,0,'Données projet'!$E$16+1,1))</f>
        <v>257.66104339896992</v>
      </c>
      <c r="FK81" s="59">
        <f t="shared" si="102"/>
        <v>254.79488636184996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34.981733343077558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34.981733343077558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7.6022222222222204</v>
      </c>
      <c r="FZ81" s="12">
        <f>IF('Données projet'!$A$244&gt;35,FZ80+FY81-GH80,IF(A81&lt;'Données projet'!$A$244,$FW$205^A81,IF(A81='Données projet'!$A$244,'Données projet'!$B$244,FZ80+FY81-GH80)))</f>
        <v>238.15666666666672</v>
      </c>
      <c r="GA81" s="17">
        <f>FZ81*VLOOKUP('Données projet'!$B$17,Paramètres!$A$1:$I$89,3,0)*VLOOKUP('Données projet'!$B$17,Paramètres!$A$1:$I$89,5,0)</f>
        <v>226.62988400000003</v>
      </c>
      <c r="GB81" s="13">
        <f t="shared" si="103"/>
        <v>55.553358820384972</v>
      </c>
      <c r="GC81" s="20">
        <f t="shared" si="79"/>
        <v>491.46914791217046</v>
      </c>
      <c r="GD81" s="59">
        <f t="shared" si="80"/>
        <v>761.39258594659668</v>
      </c>
      <c r="GE81" s="59">
        <f ca="1">AVERAGE(OFFSET($GD$3,0,0,'Données projet'!$E$17+1,1))-AVERAGE(OFFSET($H$3,0,0,'Données projet'!$E$17+1,1))</f>
        <v>536.1664221413339</v>
      </c>
      <c r="GF81" s="59">
        <f t="shared" si="104"/>
        <v>241.15939898336669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76.135288474947515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76.135288474947515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2.4</v>
      </c>
      <c r="GU81" s="12">
        <f>IF('Données projet'!$A$270&gt;35,GU80+GT81-HC80,IF(A81&lt;'Données projet'!$A$270,$GR$205^A81,IF(A81='Données projet'!$A$270,'Données projet'!$B$270,GU80+GT81-HC80)))</f>
        <v>214.20000000000002</v>
      </c>
      <c r="GV81" s="17">
        <f>GU81*VLOOKUP('Données projet'!$B$18,Paramètres!$A$1:$I$89,3,0)*VLOOKUP('Données projet'!$B$18,Paramètres!$A$1:$I$89,5,0)</f>
        <v>187.12512000000004</v>
      </c>
      <c r="GW81" s="13">
        <f t="shared" si="105"/>
        <v>46.903794805770545</v>
      </c>
      <c r="GX81" s="20">
        <f t="shared" si="82"/>
        <v>407.60035995338376</v>
      </c>
      <c r="GY81" s="59">
        <f t="shared" si="83"/>
        <v>677.52379798780998</v>
      </c>
      <c r="GZ81" s="59">
        <f ca="1">AVERAGE(OFFSET($GY$3,0,0,'Données projet'!$E$18+1,1))-AVERAGE(OFFSET($H$3,0,0,'Données projet'!$E$18+1,1))</f>
        <v>285.8437404763045</v>
      </c>
      <c r="HA81" s="59">
        <f t="shared" si="106"/>
        <v>276.01618888357268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35.097469296615898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35.097469296615898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7.6022222222222204</v>
      </c>
      <c r="N82" s="13">
        <f>IF('Données projet'!$A$36&gt;35,N81+M82-V81,IF(A82&lt;'Données projet'!$A$36,$K$205^A82,IF(A82='Données projet'!$A$36,'Données projet'!$B$36,N81+M82-V81)))</f>
        <v>245.75888888888895</v>
      </c>
      <c r="O82" s="13">
        <f>N82*VLOOKUP('Données projet'!$B$9,Paramètres!$A$1:$I$89,3,0)*VLOOKUP('Données projet'!$B$9,Paramètres!$A$1:$I$89,5,0)</f>
        <v>222.36264266666669</v>
      </c>
      <c r="P82" s="13">
        <f t="shared" si="87"/>
        <v>54.628074749793278</v>
      </c>
      <c r="Q82" s="20">
        <f t="shared" si="54"/>
        <v>482.42549950033452</v>
      </c>
      <c r="R82" s="59">
        <f t="shared" si="55"/>
        <v>752.75504688151148</v>
      </c>
      <c r="S82" s="59">
        <f ca="1">AVERAGE(OFFSET($R$3,0,0,'Données projet'!$E$9+1,1))-AVERAGE(OFFSET($H$3,0,0,'Données projet'!$E$9+1,1))</f>
        <v>514.0255035951318</v>
      </c>
      <c r="T82" s="59">
        <f t="shared" si="88"/>
        <v>232.26614608014839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70.971388041670068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70.971388041670068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3.2</v>
      </c>
      <c r="AI82" s="13">
        <f>IF('Données projet'!$A$62&gt;35,AI81+AH82-AQ81,IF(A82&lt;'Données projet'!$A$62,$AF$205^A82,IF(A82='Données projet'!$A$62,'Données projet'!$B$62,AI81+AH82-AQ81)))</f>
        <v>204.79999999999993</v>
      </c>
      <c r="AJ82" s="13">
        <f>AI82*VLOOKUP('Données projet'!$B$10,Paramètres!$A$1:$I$89,3,0)*VLOOKUP('Données projet'!$B$10,Paramètres!$A$1:$I$89,5,0)</f>
        <v>178.91327999999996</v>
      </c>
      <c r="AK82" s="13">
        <f t="shared" si="89"/>
        <v>45.080325843494805</v>
      </c>
      <c r="AL82" s="20">
        <f t="shared" si="58"/>
        <v>390.12219684408677</v>
      </c>
      <c r="AM82" s="59">
        <f t="shared" si="59"/>
        <v>660.45174422526372</v>
      </c>
      <c r="AN82" s="59">
        <f ca="1">AVERAGE(OFFSET($AM$3,0,0,'Données projet'!$E$10+1,1))-AVERAGE(OFFSET($H$3,0,0,'Données projet'!$E$10+1,1))</f>
        <v>330.58463337575432</v>
      </c>
      <c r="AO82" s="59">
        <f t="shared" si="90"/>
        <v>285.43250599232192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38.682682853336686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38.682682853336686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7.6022222222222204</v>
      </c>
      <c r="BD82" s="12">
        <f>IF('Données projet'!$A$88&gt;35,BD81+BC82-BL81,IF(A82&lt;'Données projet'!$A$88,$BA$205^A82,IF(A82='Données projet'!$A$88,'Données projet'!$B$88,BD81+BC82-BL81)))</f>
        <v>245.75888888888895</v>
      </c>
      <c r="BE82" s="13">
        <f>BD82*VLOOKUP('Données projet'!$B$11,Paramètres!$A$1:$I$89,3,0)*VLOOKUP('Données projet'!$B$11,Paramètres!$A$1:$I$89,5,0)</f>
        <v>249.19951333333341</v>
      </c>
      <c r="BF82" s="13">
        <f t="shared" si="91"/>
        <v>60.41449669917413</v>
      </c>
      <c r="BG82" s="20">
        <f t="shared" si="61"/>
        <v>539.24440080661736</v>
      </c>
      <c r="BH82" s="59">
        <f t="shared" si="62"/>
        <v>809.57394818779426</v>
      </c>
      <c r="BI82" s="59">
        <f ca="1">AVERAGE(OFFSET($BH$3,0,0,'Données projet'!$E$11+1,1))-AVERAGE(OFFSET($H$3,0,0,'Données projet'!$E$11+1,1))</f>
        <v>565.65323074569903</v>
      </c>
      <c r="BJ82" s="59">
        <f t="shared" si="92"/>
        <v>253.00166490531203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79.536900391526814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79.536900391526814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740.45651515377972</v>
      </c>
      <c r="CD82" s="59">
        <f ca="1">AVERAGE(OFFSET($CC$3,0,0,'Données projet'!$E$12+1,1))-AVERAGE(OFFSET($H$3,0,0,'Données projet'!$E$12+1,1))</f>
        <v>323.01113210765487</v>
      </c>
      <c r="CE82" s="59">
        <f t="shared" si="94"/>
        <v>311.68541696405975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40.450861756366308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40.450861756366308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7.6022222222222204</v>
      </c>
      <c r="CT82" s="12">
        <f>IF('Données projet'!$A$140&gt;35,CT81+CS82-DB81,IF(A82&lt;'Données projet'!$A$140,$CQ$205^A82,IF(A82='Données projet'!$A$140,'Données projet'!$B$140,CT81+CS82-DB81)))</f>
        <v>245.75888888888895</v>
      </c>
      <c r="CU82" s="17">
        <f>CT82*VLOOKUP('Données projet'!$B$13,Paramètres!$A$1:$I$89,3,0)*VLOOKUP('Données projet'!$B$13,Paramètres!$A$1:$I$89,5,0)</f>
        <v>164.8550626666667</v>
      </c>
      <c r="CV82" s="13">
        <f t="shared" si="95"/>
        <v>41.935675906606214</v>
      </c>
      <c r="CW82" s="20">
        <f t="shared" si="67"/>
        <v>360.16053634845031</v>
      </c>
      <c r="CX82" s="59">
        <f t="shared" si="68"/>
        <v>630.49008372962726</v>
      </c>
      <c r="CY82" s="59">
        <f ca="1">AVERAGE(OFFSET($CX$3,0,0,'Données projet'!$E$13+1,1))-AVERAGE(OFFSET($H$3,0,0,'Données projet'!$E$13+1,1))</f>
        <v>402.93606094395136</v>
      </c>
      <c r="CZ82" s="59">
        <f t="shared" si="96"/>
        <v>187.62762320251036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64.853164934629575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64.853164934629575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210.25641025641013</v>
      </c>
      <c r="DP82" s="17">
        <f>DO82*VLOOKUP('Données projet'!$B$14,Paramètres!$A$1:$I$89,3,0)*VLOOKUP('Données projet'!$B$14,Paramètres!$A$1:$I$89,5,0)</f>
        <v>163.99999999999991</v>
      </c>
      <c r="DQ82" s="13">
        <f t="shared" si="97"/>
        <v>41.743425908362248</v>
      </c>
      <c r="DR82" s="20">
        <f t="shared" si="70"/>
        <v>358.33646679039742</v>
      </c>
      <c r="DS82" s="59">
        <f t="shared" si="71"/>
        <v>628.66601417157437</v>
      </c>
      <c r="DT82" s="59">
        <f ca="1">AVERAGE(OFFSET($DS$3,0,0,'Données projet'!$E$14+1,1))-AVERAGE(OFFSET($H$3,0,0,'Données projet'!$E$14+1,1))</f>
        <v>217.53602321474159</v>
      </c>
      <c r="DU82" s="59">
        <f t="shared" si="98"/>
        <v>215.75909414893025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26.492728965601518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26.492728965601518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8.8000000000000007</v>
      </c>
      <c r="EJ82" s="12">
        <f>IF('Données projet'!$A$192&gt;35,EJ81+EI82-ER81,IF(A82&lt;'Données projet'!$A$192,$EG$205^A82,IF(A82='Données projet'!$A$192,'Données projet'!$B$192,EJ81+EI82-ER81)))</f>
        <v>342.19999999999987</v>
      </c>
      <c r="EK82" s="17">
        <f>EJ82*VLOOKUP('Données projet'!$B$15,Paramètres!$A$1:$I$89,3,0)*VLOOKUP('Données projet'!$B$15,Paramètres!$A$1:$I$89,5,0)</f>
        <v>293.60759999999993</v>
      </c>
      <c r="EL82" s="13">
        <f t="shared" si="99"/>
        <v>69.834695689453682</v>
      </c>
      <c r="EM82" s="20">
        <f t="shared" si="73"/>
        <v>632.99533165913169</v>
      </c>
      <c r="EN82" s="59">
        <f t="shared" si="74"/>
        <v>903.32487904030859</v>
      </c>
      <c r="EO82" s="59">
        <f ca="1">AVERAGE(OFFSET($EN$3,0,0,'Données projet'!$E$15+1,1))-AVERAGE(OFFSET($H$3,0,0,'Données projet'!$E$15+1,1))</f>
        <v>481.23392184981651</v>
      </c>
      <c r="EP82" s="59">
        <f t="shared" si="100"/>
        <v>275.88160405468193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81.356216688973859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81.356216688973859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3.8</v>
      </c>
      <c r="FE82" s="12">
        <f>IF('Données projet'!$A$218&gt;35,FE81+FD82-FM81,IF(A82&lt;'Données projet'!$A$218,$FB$205^A82,IF(A82='Données projet'!$A$218,'Données projet'!$B$218,FE81+FD82-FM81)))</f>
        <v>207.20000000000016</v>
      </c>
      <c r="FF82" s="17">
        <f>FE82*VLOOKUP('Données projet'!$B$16,Paramètres!$A$1:$I$89,3,0)*VLOOKUP('Données projet'!$B$16,Paramètres!$A$1:$I$89,5,0)</f>
        <v>135.75744000000009</v>
      </c>
      <c r="FG82" s="13">
        <f t="shared" si="101"/>
        <v>35.323360776061499</v>
      </c>
      <c r="FH82" s="20">
        <f t="shared" si="76"/>
        <v>297.96572801830723</v>
      </c>
      <c r="FI82" s="59">
        <f t="shared" si="77"/>
        <v>568.29527539948413</v>
      </c>
      <c r="FJ82" s="59">
        <f ca="1">AVERAGE(OFFSET($FI$3,0,0,'Données projet'!$E$16+1,1))-AVERAGE(OFFSET($H$3,0,0,'Données projet'!$E$16+1,1))</f>
        <v>257.66104339896992</v>
      </c>
      <c r="FK82" s="59">
        <f t="shared" si="102"/>
        <v>254.79488636184996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34.295762888970316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34.295762888970316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7.6022222222222204</v>
      </c>
      <c r="FZ82" s="12">
        <f>IF('Données projet'!$A$244&gt;35,FZ81+FY82-GH81,IF(A82&lt;'Données projet'!$A$244,$FW$205^A82,IF(A82='Données projet'!$A$244,'Données projet'!$B$244,FZ81+FY82-GH81)))</f>
        <v>245.75888888888895</v>
      </c>
      <c r="GA82" s="17">
        <f>FZ82*VLOOKUP('Données projet'!$B$17,Paramètres!$A$1:$I$89,3,0)*VLOOKUP('Données projet'!$B$17,Paramètres!$A$1:$I$89,5,0)</f>
        <v>233.86415866666673</v>
      </c>
      <c r="GB82" s="13">
        <f t="shared" si="103"/>
        <v>57.11739106878256</v>
      </c>
      <c r="GC82" s="20">
        <f t="shared" si="79"/>
        <v>506.79286578924075</v>
      </c>
      <c r="GD82" s="59">
        <f t="shared" si="80"/>
        <v>777.12241317041776</v>
      </c>
      <c r="GE82" s="59">
        <f ca="1">AVERAGE(OFFSET($GD$3,0,0,'Données projet'!$E$17+1,1))-AVERAGE(OFFSET($H$3,0,0,'Données projet'!$E$17+1,1))</f>
        <v>536.1664221413339</v>
      </c>
      <c r="GF82" s="59">
        <f t="shared" si="104"/>
        <v>241.15939898336669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74.642321905894391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74.642321905894391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2.4</v>
      </c>
      <c r="GU82" s="12">
        <f>IF('Données projet'!$A$270&gt;35,GU81+GT82-HC81,IF(A82&lt;'Données projet'!$A$270,$GR$205^A82,IF(A82='Données projet'!$A$270,'Données projet'!$B$270,GU81+GT82-HC81)))</f>
        <v>216.60000000000002</v>
      </c>
      <c r="GV82" s="17">
        <f>GU82*VLOOKUP('Données projet'!$B$18,Paramètres!$A$1:$I$89,3,0)*VLOOKUP('Données projet'!$B$18,Paramètres!$A$1:$I$89,5,0)</f>
        <v>189.22176000000005</v>
      </c>
      <c r="GW82" s="13">
        <f t="shared" si="105"/>
        <v>47.367853957810077</v>
      </c>
      <c r="GX82" s="20">
        <f t="shared" si="82"/>
        <v>412.06024430985258</v>
      </c>
      <c r="GY82" s="59">
        <f t="shared" si="83"/>
        <v>682.38979169102959</v>
      </c>
      <c r="GZ82" s="59">
        <f ca="1">AVERAGE(OFFSET($GY$3,0,0,'Données projet'!$E$18+1,1))-AVERAGE(OFFSET($H$3,0,0,'Données projet'!$E$18+1,1))</f>
        <v>285.8437404763045</v>
      </c>
      <c r="HA82" s="59">
        <f t="shared" si="106"/>
        <v>276.01618888357268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34.409229331051733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34.409229331051733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7.6022222222222204</v>
      </c>
      <c r="N83" s="13">
        <f>IF('Données projet'!$A$36&gt;35,N82+M83-V82,IF(A83&lt;'Données projet'!$A$36,$K$205^A83,IF(A83='Données projet'!$A$36,'Données projet'!$B$36,N82+M83-V82)))</f>
        <v>253.36111111111117</v>
      </c>
      <c r="O83" s="13">
        <f>N83*VLOOKUP('Données projet'!$B$9,Paramètres!$A$1:$I$89,3,0)*VLOOKUP('Données projet'!$B$9,Paramètres!$A$1:$I$89,5,0)</f>
        <v>229.24113333333341</v>
      </c>
      <c r="P83" s="13">
        <f t="shared" si="87"/>
        <v>56.118565268172901</v>
      </c>
      <c r="Q83" s="20">
        <f t="shared" si="54"/>
        <v>497.0014750642901</v>
      </c>
      <c r="R83" s="59">
        <f t="shared" si="55"/>
        <v>767.73008670297622</v>
      </c>
      <c r="S83" s="59">
        <f ca="1">AVERAGE(OFFSET($R$3,0,0,'Données projet'!$E$9+1,1))-AVERAGE(OFFSET($H$3,0,0,'Données projet'!$E$9+1,1))</f>
        <v>514.0255035951318</v>
      </c>
      <c r="T83" s="59">
        <f t="shared" si="88"/>
        <v>232.26614608014839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69.579682410445258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69.579682410445258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208</v>
      </c>
      <c r="AG83" s="12">
        <f>VLOOKUP(A83,'Données projet'!$A$61:$I$81,9,0)</f>
        <v>3.2</v>
      </c>
      <c r="AH83" s="12">
        <f t="array" ref="AH83">INDEX(AG:AG,MIN(IF(ISNUMBER(AG83:AG279),ROW(AG83:AG279),"")))</f>
        <v>3.2</v>
      </c>
      <c r="AI83" s="13">
        <f>IF('Données projet'!$A$62&gt;35,AI82+AH83-AQ82,IF(A83&lt;'Données projet'!$A$62,$AF$205^A83,IF(A83='Données projet'!$A$62,'Données projet'!$B$62,AI82+AH83-AQ82)))</f>
        <v>207.99999999999991</v>
      </c>
      <c r="AJ83" s="13">
        <f>AI83*VLOOKUP('Données projet'!$B$10,Paramètres!$A$1:$I$89,3,0)*VLOOKUP('Données projet'!$B$10,Paramètres!$A$1:$I$89,5,0)</f>
        <v>181.70879999999994</v>
      </c>
      <c r="AK83" s="13">
        <f t="shared" si="89"/>
        <v>45.702153370067769</v>
      </c>
      <c r="AL83" s="20">
        <f t="shared" si="58"/>
        <v>396.07407711953459</v>
      </c>
      <c r="AM83" s="59">
        <f t="shared" si="59"/>
        <v>666.80268875822071</v>
      </c>
      <c r="AN83" s="59">
        <f ca="1">AVERAGE(OFFSET($AM$3,0,0,'Données projet'!$E$10+1,1))-AVERAGE(OFFSET($H$3,0,0,'Données projet'!$E$10+1,1))</f>
        <v>330.58463337575432</v>
      </c>
      <c r="AO83" s="59">
        <f t="shared" si="90"/>
        <v>285.43250599232192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11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42.492084145128302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42.492084145128302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7.6022222222222204</v>
      </c>
      <c r="BD83" s="12">
        <f>IF('Données projet'!$A$88&gt;35,BD82+BC83-BL82,IF(A83&lt;'Données projet'!$A$88,$BA$205^A83,IF(A83='Données projet'!$A$88,'Données projet'!$B$88,BD82+BC83-BL82)))</f>
        <v>253.36111111111117</v>
      </c>
      <c r="BE83" s="13">
        <f>BD83*VLOOKUP('Données projet'!$B$11,Paramètres!$A$1:$I$89,3,0)*VLOOKUP('Données projet'!$B$11,Paramètres!$A$1:$I$89,5,0)</f>
        <v>256.90816666666672</v>
      </c>
      <c r="BF83" s="13">
        <f t="shared" si="91"/>
        <v>62.062865874094335</v>
      </c>
      <c r="BG83" s="20">
        <f t="shared" si="61"/>
        <v>555.54121500849214</v>
      </c>
      <c r="BH83" s="59">
        <f t="shared" si="62"/>
        <v>826.26982664717821</v>
      </c>
      <c r="BI83" s="59">
        <f ca="1">AVERAGE(OFFSET($BH$3,0,0,'Données projet'!$E$11+1,1))-AVERAGE(OFFSET($H$3,0,0,'Données projet'!$E$11+1,1))</f>
        <v>565.65323074569903</v>
      </c>
      <c r="BJ83" s="59">
        <f t="shared" si="92"/>
        <v>253.00166490531203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77.977230287567977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77.977230287567977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745.57977075008148</v>
      </c>
      <c r="CD83" s="59">
        <f ca="1">AVERAGE(OFFSET($CC$3,0,0,'Données projet'!$E$12+1,1))-AVERAGE(OFFSET($H$3,0,0,'Données projet'!$E$12+1,1))</f>
        <v>323.01113210765487</v>
      </c>
      <c r="CE83" s="59">
        <f t="shared" si="94"/>
        <v>311.68541696405975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43.386776901888616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43.386776901888616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7.6022222222222204</v>
      </c>
      <c r="CT83" s="12">
        <f>IF('Données projet'!$A$140&gt;35,CT82+CS83-DB82,IF(A83&lt;'Données projet'!$A$140,$CQ$205^A83,IF(A83='Données projet'!$A$140,'Données projet'!$B$140,CT82+CS83-DB82)))</f>
        <v>253.36111111111117</v>
      </c>
      <c r="CU83" s="17">
        <f>CT83*VLOOKUP('Données projet'!$B$13,Paramètres!$A$1:$I$89,3,0)*VLOOKUP('Données projet'!$B$13,Paramètres!$A$1:$I$89,5,0)</f>
        <v>169.95463333333339</v>
      </c>
      <c r="CV83" s="13">
        <f t="shared" si="95"/>
        <v>43.079862803305851</v>
      </c>
      <c r="CW83" s="20">
        <f t="shared" si="67"/>
        <v>371.03508077131329</v>
      </c>
      <c r="CX83" s="59">
        <f t="shared" si="68"/>
        <v>641.76369240999941</v>
      </c>
      <c r="CY83" s="59">
        <f ca="1">AVERAGE(OFFSET($CX$3,0,0,'Données projet'!$E$13+1,1))-AVERAGE(OFFSET($H$3,0,0,'Données projet'!$E$13+1,1))</f>
        <v>402.93606094395136</v>
      </c>
      <c r="CZ83" s="59">
        <f t="shared" si="96"/>
        <v>187.62762320251036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63.581433926786218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63.581433926786218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210.25641025641013</v>
      </c>
      <c r="DP83" s="17">
        <f>DO83*VLOOKUP('Données projet'!$B$14,Paramètres!$A$1:$I$89,3,0)*VLOOKUP('Données projet'!$B$14,Paramètres!$A$1:$I$89,5,0)</f>
        <v>163.99999999999991</v>
      </c>
      <c r="DQ83" s="13">
        <f t="shared" si="97"/>
        <v>41.743425908362248</v>
      </c>
      <c r="DR83" s="20">
        <f t="shared" si="70"/>
        <v>358.33646679039742</v>
      </c>
      <c r="DS83" s="59">
        <f t="shared" si="71"/>
        <v>629.06507842908354</v>
      </c>
      <c r="DT83" s="59">
        <f ca="1">AVERAGE(OFFSET($DS$3,0,0,'Données projet'!$E$14+1,1))-AVERAGE(OFFSET($H$3,0,0,'Données projet'!$E$14+1,1))</f>
        <v>217.53602321474159</v>
      </c>
      <c r="DU83" s="59">
        <f t="shared" si="98"/>
        <v>215.75909414893025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25.973222709555177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25.973222709555177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351</v>
      </c>
      <c r="EH83" s="12">
        <f>VLOOKUP(A83,'Données projet'!$A$191:$I$211,9,0)</f>
        <v>8.8000000000000007</v>
      </c>
      <c r="EI83" s="12">
        <f t="array" ref="EI83">INDEX(EH:EH,MIN(IF(ISNUMBER(EH83:EH279),ROW(EH83:EH279),"")))</f>
        <v>8.8000000000000007</v>
      </c>
      <c r="EJ83" s="12">
        <f>IF('Données projet'!$A$192&gt;35,EJ82+EI83-ER82,IF(A83&lt;'Données projet'!$A$192,$EG$205^A83,IF(A83='Données projet'!$A$192,'Données projet'!$B$192,EJ82+EI83-ER82)))</f>
        <v>350.99999999999989</v>
      </c>
      <c r="EK83" s="17">
        <f>EJ83*VLOOKUP('Données projet'!$B$15,Paramètres!$A$1:$I$89,3,0)*VLOOKUP('Données projet'!$B$15,Paramètres!$A$1:$I$89,5,0)</f>
        <v>301.15799999999996</v>
      </c>
      <c r="EL83" s="13">
        <f t="shared" si="99"/>
        <v>71.419170296330975</v>
      </c>
      <c r="EM83" s="20">
        <f t="shared" si="73"/>
        <v>648.90523826610968</v>
      </c>
      <c r="EN83" s="59">
        <f t="shared" si="74"/>
        <v>919.63384990479585</v>
      </c>
      <c r="EO83" s="59">
        <f ca="1">AVERAGE(OFFSET($EN$3,0,0,'Données projet'!$E$15+1,1))-AVERAGE(OFFSET($H$3,0,0,'Données projet'!$E$15+1,1))</f>
        <v>481.23392184981651</v>
      </c>
      <c r="EP83" s="59">
        <f t="shared" si="100"/>
        <v>275.88160405468193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93.836515712982248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93.836515712982248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211</v>
      </c>
      <c r="FC83" s="12">
        <f>VLOOKUP(A83,'Données projet'!$A$217:$I$237,9,0)</f>
        <v>3.8</v>
      </c>
      <c r="FD83" s="12">
        <f t="array" ref="FD83">INDEX(FC:FC,MIN(IF(ISNUMBER(FC83:FC279),ROW(FC83:FC279),"")))</f>
        <v>3.8</v>
      </c>
      <c r="FE83" s="12">
        <f>IF('Données projet'!$A$218&gt;35,FE82+FD83-FM82,IF(A83&lt;'Données projet'!$A$218,$FB$205^A83,IF(A83='Données projet'!$A$218,'Données projet'!$B$218,FE82+FD83-FM82)))</f>
        <v>211.00000000000017</v>
      </c>
      <c r="FF83" s="17">
        <f>FE83*VLOOKUP('Données projet'!$B$16,Paramètres!$A$1:$I$89,3,0)*VLOOKUP('Données projet'!$B$16,Paramètres!$A$1:$I$89,5,0)</f>
        <v>138.24720000000011</v>
      </c>
      <c r="FG83" s="13">
        <f t="shared" si="101"/>
        <v>35.895169667226</v>
      </c>
      <c r="FH83" s="20">
        <f t="shared" si="76"/>
        <v>303.29796050375211</v>
      </c>
      <c r="FI83" s="59">
        <f t="shared" si="77"/>
        <v>574.02657214243823</v>
      </c>
      <c r="FJ83" s="59">
        <f ca="1">AVERAGE(OFFSET($FI$3,0,0,'Données projet'!$E$16+1,1))-AVERAGE(OFFSET($H$3,0,0,'Données projet'!$E$16+1,1))</f>
        <v>257.66104339896992</v>
      </c>
      <c r="FK83" s="59">
        <f t="shared" si="102"/>
        <v>254.79488636184996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15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38.295005939788879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38.295005939788879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7.6022222222222204</v>
      </c>
      <c r="FZ83" s="12">
        <f>IF('Données projet'!$A$244&gt;35,FZ82+FY83-GH82,IF(A83&lt;'Données projet'!$A$244,$FW$205^A83,IF(A83='Données projet'!$A$244,'Données projet'!$B$244,FZ82+FY83-GH82)))</f>
        <v>253.36111111111117</v>
      </c>
      <c r="GA83" s="17">
        <f>FZ83*VLOOKUP('Données projet'!$B$17,Paramètres!$A$1:$I$89,3,0)*VLOOKUP('Données projet'!$B$17,Paramètres!$A$1:$I$89,5,0)</f>
        <v>241.09843333333339</v>
      </c>
      <c r="GB83" s="13">
        <f t="shared" si="103"/>
        <v>58.675800919624443</v>
      </c>
      <c r="GC83" s="20">
        <f t="shared" si="79"/>
        <v>522.10679132390158</v>
      </c>
      <c r="GD83" s="59">
        <f t="shared" si="80"/>
        <v>792.83540296258775</v>
      </c>
      <c r="GE83" s="59">
        <f ca="1">AVERAGE(OFFSET($GD$3,0,0,'Données projet'!$E$17+1,1))-AVERAGE(OFFSET($H$3,0,0,'Données projet'!$E$17+1,1))</f>
        <v>536.1664221413339</v>
      </c>
      <c r="GF83" s="59">
        <f t="shared" si="104"/>
        <v>241.15939898336669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73.178631500640719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73.178631500640719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219</v>
      </c>
      <c r="GS83" s="12">
        <f>VLOOKUP(A83,'Données projet'!$A$269:$I$289,9,0)</f>
        <v>2.4</v>
      </c>
      <c r="GT83" s="12">
        <f t="array" ref="GT83">INDEX(GS:GS,MIN(IF(ISNUMBER(GS83:GS279),ROW(GS83:GS279),"")))</f>
        <v>2.4</v>
      </c>
      <c r="GU83" s="12">
        <f>IF('Données projet'!$A$270&gt;35,GU82+GT83-HC82,IF(A83&lt;'Données projet'!$A$270,$GR$205^A83,IF(A83='Données projet'!$A$270,'Données projet'!$B$270,GU82+GT83-HC82)))</f>
        <v>219.00000000000003</v>
      </c>
      <c r="GV83" s="17">
        <f>GU83*VLOOKUP('Données projet'!$B$18,Paramètres!$A$1:$I$89,3,0)*VLOOKUP('Données projet'!$B$18,Paramètres!$A$1:$I$89,5,0)</f>
        <v>191.31840000000005</v>
      </c>
      <c r="GW83" s="13">
        <f t="shared" si="105"/>
        <v>47.831314962098396</v>
      </c>
      <c r="GX83" s="20">
        <f t="shared" si="82"/>
        <v>416.51908689232141</v>
      </c>
      <c r="GY83" s="59">
        <f t="shared" si="83"/>
        <v>687.24769853100747</v>
      </c>
      <c r="GZ83" s="59">
        <f ca="1">AVERAGE(OFFSET($GY$3,0,0,'Données projet'!$E$18+1,1))-AVERAGE(OFFSET($H$3,0,0,'Données projet'!$E$18+1,1))</f>
        <v>285.8437404763045</v>
      </c>
      <c r="HA83" s="59">
        <f t="shared" si="106"/>
        <v>276.01618888357268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6</v>
      </c>
      <c r="HD83" s="16">
        <f>IF(ISNA(VLOOKUP(A83,'Données projet'!$A$269:$I$289,5,0)),0%,VLOOKUP(A83,'Données projet'!$A$269:$I$289,5,0)*VLOOKUP('Données projet'!$B$18,Paramètres!$A$1:$I$89,7,0))</f>
        <v>0.53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36.805535108348103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36.805535108348103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7.6022222222222204</v>
      </c>
      <c r="N84" s="13">
        <f>IF('Données projet'!$A$36&gt;35,N83+M84-V83,IF(A84&lt;'Données projet'!$A$36,$K$205^A84,IF(A84='Données projet'!$A$36,'Données projet'!$B$36,N83+M84-V83)))</f>
        <v>260.96333333333337</v>
      </c>
      <c r="O84" s="13">
        <f>N84*VLOOKUP('Données projet'!$B$9,Paramètres!$A$1:$I$89,3,0)*VLOOKUP('Données projet'!$B$9,Paramètres!$A$1:$I$89,5,0)</f>
        <v>236.11962400000002</v>
      </c>
      <c r="P84" s="13">
        <f t="shared" si="87"/>
        <v>57.60385829887548</v>
      </c>
      <c r="Q84" s="20">
        <f t="shared" si="54"/>
        <v>511.56839833720818</v>
      </c>
      <c r="R84" s="59">
        <f t="shared" si="55"/>
        <v>782.68915136070962</v>
      </c>
      <c r="S84" s="59">
        <f ca="1">AVERAGE(OFFSET($R$3,0,0,'Données projet'!$E$9+1,1))-AVERAGE(OFFSET($H$3,0,0,'Données projet'!$E$9+1,1))</f>
        <v>514.0255035951318</v>
      </c>
      <c r="T84" s="59">
        <f t="shared" si="88"/>
        <v>232.26614608014839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68.215267277792151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68.215267277792151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2.8</v>
      </c>
      <c r="AI84" s="13">
        <f>IF('Données projet'!$A$62&gt;35,AI83+AH84-AQ83,IF(A84&lt;'Données projet'!$A$62,$AF$205^A84,IF(A84='Données projet'!$A$62,'Données projet'!$B$62,AI83+AH84-AQ83)))</f>
        <v>199.79999999999993</v>
      </c>
      <c r="AJ84" s="13">
        <f>AI84*VLOOKUP('Données projet'!$B$10,Paramètres!$A$1:$I$89,3,0)*VLOOKUP('Données projet'!$B$10,Paramètres!$A$1:$I$89,5,0)</f>
        <v>174.54527999999993</v>
      </c>
      <c r="AK84" s="13">
        <f t="shared" si="89"/>
        <v>44.106446559111959</v>
      </c>
      <c r="AL84" s="20">
        <f t="shared" si="58"/>
        <v>380.81842375711989</v>
      </c>
      <c r="AM84" s="59">
        <f t="shared" si="59"/>
        <v>651.93917678062132</v>
      </c>
      <c r="AN84" s="59">
        <f ca="1">AVERAGE(OFFSET($AM$3,0,0,'Données projet'!$E$10+1,1))-AVERAGE(OFFSET($H$3,0,0,'Données projet'!$E$10+1,1))</f>
        <v>330.58463337575432</v>
      </c>
      <c r="AO84" s="59">
        <f t="shared" si="90"/>
        <v>285.43250599232192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41.65884029265451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41.65884029265451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7.6022222222222204</v>
      </c>
      <c r="BD84" s="12">
        <f>IF('Données projet'!$A$88&gt;35,BD83+BC84-BL83,IF(A84&lt;'Données projet'!$A$88,$BA$205^A84,IF(A84='Données projet'!$A$88,'Données projet'!$B$88,BD83+BC84-BL83)))</f>
        <v>260.96333333333337</v>
      </c>
      <c r="BE84" s="13">
        <f>BD84*VLOOKUP('Données projet'!$B$11,Paramètres!$A$1:$I$89,3,0)*VLOOKUP('Données projet'!$B$11,Paramètres!$A$1:$I$89,5,0)</f>
        <v>264.61682000000008</v>
      </c>
      <c r="BF84" s="13">
        <f t="shared" si="91"/>
        <v>63.70548702286596</v>
      </c>
      <c r="BG84" s="20">
        <f t="shared" si="61"/>
        <v>571.82801806482496</v>
      </c>
      <c r="BH84" s="59">
        <f t="shared" si="62"/>
        <v>842.94877108832634</v>
      </c>
      <c r="BI84" s="59">
        <f ca="1">AVERAGE(OFFSET($BH$3,0,0,'Données projet'!$E$11+1,1))-AVERAGE(OFFSET($H$3,0,0,'Données projet'!$E$11+1,1))</f>
        <v>565.65323074569903</v>
      </c>
      <c r="BJ84" s="59">
        <f t="shared" si="92"/>
        <v>253.00166490531203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76.448144363042942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76.448144363042942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732.47152994386374</v>
      </c>
      <c r="CD84" s="59">
        <f ca="1">AVERAGE(OFFSET($CC$3,0,0,'Données projet'!$E$12+1,1))-AVERAGE(OFFSET($H$3,0,0,'Données projet'!$E$12+1,1))</f>
        <v>323.01113210765487</v>
      </c>
      <c r="CE84" s="59">
        <f t="shared" si="94"/>
        <v>311.68541696405975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42.535988670163455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42.535988670163455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7.6022222222222204</v>
      </c>
      <c r="CT84" s="12">
        <f>IF('Données projet'!$A$140&gt;35,CT83+CS84-DB83,IF(A84&lt;'Données projet'!$A$140,$CQ$205^A84,IF(A84='Données projet'!$A$140,'Données projet'!$B$140,CT83+CS84-DB83)))</f>
        <v>260.96333333333337</v>
      </c>
      <c r="CU84" s="17">
        <f>CT84*VLOOKUP('Données projet'!$B$13,Paramètres!$A$1:$I$89,3,0)*VLOOKUP('Données projet'!$B$13,Paramètres!$A$1:$I$89,5,0)</f>
        <v>175.05420400000003</v>
      </c>
      <c r="CV84" s="13">
        <f t="shared" si="95"/>
        <v>44.220059807266999</v>
      </c>
      <c r="CW84" s="20">
        <f t="shared" si="67"/>
        <v>381.90267613099007</v>
      </c>
      <c r="CX84" s="59">
        <f t="shared" si="68"/>
        <v>653.02342915449151</v>
      </c>
      <c r="CY84" s="59">
        <f ca="1">AVERAGE(OFFSET($CX$3,0,0,'Données projet'!$E$13+1,1))-AVERAGE(OFFSET($H$3,0,0,'Données projet'!$E$13+1,1))</f>
        <v>402.93606094395136</v>
      </c>
      <c r="CZ84" s="59">
        <f t="shared" si="96"/>
        <v>187.62762320251036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62.334640788327349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62.334640788327349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210.25641025641013</v>
      </c>
      <c r="DP84" s="17">
        <f>DO84*VLOOKUP('Données projet'!$B$14,Paramètres!$A$1:$I$89,3,0)*VLOOKUP('Données projet'!$B$14,Paramètres!$A$1:$I$89,5,0)</f>
        <v>163.99999999999991</v>
      </c>
      <c r="DQ84" s="13">
        <f t="shared" si="97"/>
        <v>41.743425908362248</v>
      </c>
      <c r="DR84" s="20">
        <f t="shared" si="70"/>
        <v>358.33646679039742</v>
      </c>
      <c r="DS84" s="59">
        <f t="shared" si="71"/>
        <v>629.45721981389886</v>
      </c>
      <c r="DT84" s="59">
        <f ca="1">AVERAGE(OFFSET($DS$3,0,0,'Données projet'!$E$14+1,1))-AVERAGE(OFFSET($H$3,0,0,'Données projet'!$E$14+1,1))</f>
        <v>217.53602321474159</v>
      </c>
      <c r="DU84" s="59">
        <f t="shared" si="98"/>
        <v>215.75909414893025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25.463903654322376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25.463903654322376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8.4</v>
      </c>
      <c r="EJ84" s="12">
        <f>IF('Données projet'!$A$192&gt;35,EJ83+EI84-ER83,IF(A84&lt;'Données projet'!$A$192,$EG$205^A84,IF(A84='Données projet'!$A$192,'Données projet'!$B$192,EJ83+EI84-ER83)))</f>
        <v>331.39999999999986</v>
      </c>
      <c r="EK84" s="17">
        <f>EJ84*VLOOKUP('Données projet'!$B$15,Paramètres!$A$1:$I$89,3,0)*VLOOKUP('Données projet'!$B$15,Paramètres!$A$1:$I$89,5,0)</f>
        <v>284.34119999999996</v>
      </c>
      <c r="EL84" s="13">
        <f t="shared" si="99"/>
        <v>67.883606139618351</v>
      </c>
      <c r="EM84" s="20">
        <f t="shared" si="73"/>
        <v>613.4582040265019</v>
      </c>
      <c r="EN84" s="59">
        <f t="shared" si="74"/>
        <v>884.57895705000328</v>
      </c>
      <c r="EO84" s="59">
        <f ca="1">AVERAGE(OFFSET($EN$3,0,0,'Données projet'!$E$15+1,1))-AVERAGE(OFFSET($H$3,0,0,'Données projet'!$E$15+1,1))</f>
        <v>481.23392184981651</v>
      </c>
      <c r="EP84" s="59">
        <f t="shared" si="100"/>
        <v>275.88160405468193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91.996438874473796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91.996438874473796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3.6</v>
      </c>
      <c r="FE84" s="12">
        <f>IF('Données projet'!$A$218&gt;35,FE83+FD84-FM83,IF(A84&lt;'Données projet'!$A$218,$FB$205^A84,IF(A84='Données projet'!$A$218,'Données projet'!$B$218,FE83+FD84-FM83)))</f>
        <v>199.60000000000016</v>
      </c>
      <c r="FF84" s="17">
        <f>FE84*VLOOKUP('Données projet'!$B$16,Paramètres!$A$1:$I$89,3,0)*VLOOKUP('Données projet'!$B$16,Paramètres!$A$1:$I$89,5,0)</f>
        <v>130.77792000000011</v>
      </c>
      <c r="FG84" s="13">
        <f t="shared" si="101"/>
        <v>34.176051340149542</v>
      </c>
      <c r="FH84" s="20">
        <f t="shared" si="76"/>
        <v>287.2948334174273</v>
      </c>
      <c r="FI84" s="59">
        <f t="shared" si="77"/>
        <v>558.41558644092879</v>
      </c>
      <c r="FJ84" s="59">
        <f ca="1">AVERAGE(OFFSET($FI$3,0,0,'Données projet'!$E$16+1,1))-AVERAGE(OFFSET($H$3,0,0,'Données projet'!$E$16+1,1))</f>
        <v>257.66104339896992</v>
      </c>
      <c r="FK84" s="59">
        <f t="shared" si="102"/>
        <v>254.79488636184996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37.544064230956863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37.544064230956863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7.6022222222222204</v>
      </c>
      <c r="FZ84" s="12">
        <f>IF('Données projet'!$A$244&gt;35,FZ83+FY84-GH83,IF(A84&lt;'Données projet'!$A$244,$FW$205^A84,IF(A84='Données projet'!$A$244,'Données projet'!$B$244,FZ83+FY84-GH83)))</f>
        <v>260.96333333333337</v>
      </c>
      <c r="GA84" s="17">
        <f>FZ84*VLOOKUP('Données projet'!$B$17,Paramètres!$A$1:$I$89,3,0)*VLOOKUP('Données projet'!$B$17,Paramètres!$A$1:$I$89,5,0)</f>
        <v>248.33270800000003</v>
      </c>
      <c r="GB84" s="13">
        <f t="shared" si="103"/>
        <v>60.228776441367344</v>
      </c>
      <c r="GC84" s="20">
        <f t="shared" si="79"/>
        <v>537.41125206871482</v>
      </c>
      <c r="GD84" s="59">
        <f t="shared" si="80"/>
        <v>808.5320050922162</v>
      </c>
      <c r="GE84" s="59">
        <f ca="1">AVERAGE(OFFSET($GD$3,0,0,'Données projet'!$E$17+1,1))-AVERAGE(OFFSET($H$3,0,0,'Données projet'!$E$17+1,1))</f>
        <v>536.1664221413339</v>
      </c>
      <c r="GF84" s="59">
        <f t="shared" si="104"/>
        <v>241.15939898336669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71.743643171471078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71.743643171471078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213.00000000000003</v>
      </c>
      <c r="GV84" s="17">
        <f>GU84*VLOOKUP('Données projet'!$B$18,Paramètres!$A$1:$I$89,3,0)*VLOOKUP('Données projet'!$B$18,Paramètres!$A$1:$I$89,5,0)</f>
        <v>186.07680000000005</v>
      </c>
      <c r="GW84" s="13">
        <f t="shared" si="105"/>
        <v>46.671538591528673</v>
      </c>
      <c r="GX84" s="20">
        <f t="shared" si="82"/>
        <v>405.37002304691242</v>
      </c>
      <c r="GY84" s="59">
        <f t="shared" si="83"/>
        <v>676.49077607041386</v>
      </c>
      <c r="GZ84" s="59">
        <f ca="1">AVERAGE(OFFSET($GY$3,0,0,'Données projet'!$E$18+1,1))-AVERAGE(OFFSET($H$3,0,0,'Données projet'!$E$18+1,1))</f>
        <v>285.8437404763045</v>
      </c>
      <c r="HA84" s="59">
        <f t="shared" si="106"/>
        <v>276.01618888357268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36.083801014033142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36.083801014033142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7.6022222222222204</v>
      </c>
      <c r="N85" s="13">
        <f>IF('Données projet'!$A$36&gt;35,N84+M85-V84,IF(A85&lt;'Données projet'!$A$36,$K$205^A85,IF(A85='Données projet'!$A$36,'Données projet'!$B$36,N84+M85-V84)))</f>
        <v>268.56555555555559</v>
      </c>
      <c r="O85" s="13">
        <f>N85*VLOOKUP('Données projet'!$B$9,Paramètres!$A$1:$I$89,3,0)*VLOOKUP('Données projet'!$B$9,Paramètres!$A$1:$I$89,5,0)</f>
        <v>242.99811466666671</v>
      </c>
      <c r="P85" s="13">
        <f t="shared" si="87"/>
        <v>59.084122638145935</v>
      </c>
      <c r="Q85" s="20">
        <f t="shared" si="54"/>
        <v>526.12656330588186</v>
      </c>
      <c r="R85" s="59">
        <f t="shared" si="55"/>
        <v>797.63265493786889</v>
      </c>
      <c r="S85" s="59">
        <f ca="1">AVERAGE(OFFSET($R$3,0,0,'Données projet'!$E$9+1,1))-AVERAGE(OFFSET($H$3,0,0,'Données projet'!$E$9+1,1))</f>
        <v>514.0255035951318</v>
      </c>
      <c r="T85" s="59">
        <f t="shared" si="88"/>
        <v>232.26614608014839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66.877607493679321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66.877607493679321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2.8</v>
      </c>
      <c r="AI85" s="13">
        <f>IF('Données projet'!$A$62&gt;35,AI84+AH85-AQ84,IF(A85&lt;'Données projet'!$A$62,$AF$205^A85,IF(A85='Données projet'!$A$62,'Données projet'!$B$62,AI84+AH85-AQ84)))</f>
        <v>202.59999999999994</v>
      </c>
      <c r="AJ85" s="13">
        <f>AI85*VLOOKUP('Données projet'!$B$10,Paramètres!$A$1:$I$89,3,0)*VLOOKUP('Données projet'!$B$10,Paramètres!$A$1:$I$89,5,0)</f>
        <v>176.99135999999996</v>
      </c>
      <c r="AK85" s="13">
        <f t="shared" si="89"/>
        <v>44.65216395512175</v>
      </c>
      <c r="AL85" s="20">
        <f t="shared" si="58"/>
        <v>386.02913755517028</v>
      </c>
      <c r="AM85" s="59">
        <f t="shared" si="59"/>
        <v>657.53522918715726</v>
      </c>
      <c r="AN85" s="59">
        <f ca="1">AVERAGE(OFFSET($AM$3,0,0,'Données projet'!$E$10+1,1))-AVERAGE(OFFSET($H$3,0,0,'Données projet'!$E$10+1,1))</f>
        <v>330.58463337575432</v>
      </c>
      <c r="AO85" s="59">
        <f t="shared" si="90"/>
        <v>285.43250599232192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40.841935843899165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40.841935843899165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7.6022222222222204</v>
      </c>
      <c r="BD85" s="12">
        <f>IF('Données projet'!$A$88&gt;35,BD84+BC85-BL84,IF(A85&lt;'Données projet'!$A$88,$BA$205^A85,IF(A85='Données projet'!$A$88,'Données projet'!$B$88,BD84+BC85-BL84)))</f>
        <v>268.56555555555559</v>
      </c>
      <c r="BE85" s="13">
        <f>BD85*VLOOKUP('Données projet'!$B$11,Paramètres!$A$1:$I$89,3,0)*VLOOKUP('Données projet'!$B$11,Paramètres!$A$1:$I$89,5,0)</f>
        <v>272.32547333333338</v>
      </c>
      <c r="BF85" s="13">
        <f t="shared" si="91"/>
        <v>65.342546821300431</v>
      </c>
      <c r="BG85" s="20">
        <f t="shared" si="61"/>
        <v>588.10513510265389</v>
      </c>
      <c r="BH85" s="59">
        <f t="shared" si="62"/>
        <v>859.61122673464092</v>
      </c>
      <c r="BI85" s="59">
        <f ca="1">AVERAGE(OFFSET($BH$3,0,0,'Données projet'!$E$11+1,1))-AVERAGE(OFFSET($H$3,0,0,'Données projet'!$E$11+1,1))</f>
        <v>565.65323074569903</v>
      </c>
      <c r="BJ85" s="59">
        <f t="shared" si="92"/>
        <v>253.00166490531203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74.949042880847529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74.949042880847529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732.8568685523494</v>
      </c>
      <c r="CD85" s="59">
        <f ca="1">AVERAGE(OFFSET($CC$3,0,0,'Données projet'!$E$12+1,1))-AVERAGE(OFFSET($H$3,0,0,'Données projet'!$E$12+1,1))</f>
        <v>323.01113210765487</v>
      </c>
      <c r="CE85" s="59">
        <f t="shared" si="94"/>
        <v>311.68541696405975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41.701883876732843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41.701883876732843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7.6022222222222204</v>
      </c>
      <c r="CT85" s="12">
        <f>IF('Données projet'!$A$140&gt;35,CT84+CS85-DB84,IF(A85&lt;'Données projet'!$A$140,$CQ$205^A85,IF(A85='Données projet'!$A$140,'Données projet'!$B$140,CT84+CS85-DB84)))</f>
        <v>268.56555555555559</v>
      </c>
      <c r="CU85" s="17">
        <f>CT85*VLOOKUP('Données projet'!$B$13,Paramètres!$A$1:$I$89,3,0)*VLOOKUP('Données projet'!$B$13,Paramètres!$A$1:$I$89,5,0)</f>
        <v>180.15377466666669</v>
      </c>
      <c r="CV85" s="13">
        <f t="shared" si="95"/>
        <v>45.35639649626934</v>
      </c>
      <c r="CW85" s="20">
        <f t="shared" si="67"/>
        <v>392.76354810878024</v>
      </c>
      <c r="CX85" s="59">
        <f t="shared" si="68"/>
        <v>664.26963974076727</v>
      </c>
      <c r="CY85" s="59">
        <f ca="1">AVERAGE(OFFSET($CX$3,0,0,'Données projet'!$E$13+1,1))-AVERAGE(OFFSET($H$3,0,0,'Données projet'!$E$13+1,1))</f>
        <v>402.93606094395136</v>
      </c>
      <c r="CZ85" s="59">
        <f t="shared" si="96"/>
        <v>187.62762320251036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61.112296502844927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61.112296502844927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210.25641025641013</v>
      </c>
      <c r="DP85" s="17">
        <f>DO85*VLOOKUP('Données projet'!$B$14,Paramètres!$A$1:$I$89,3,0)*VLOOKUP('Données projet'!$B$14,Paramètres!$A$1:$I$89,5,0)</f>
        <v>163.99999999999991</v>
      </c>
      <c r="DQ85" s="13">
        <f t="shared" si="97"/>
        <v>41.743425908362248</v>
      </c>
      <c r="DR85" s="20">
        <f t="shared" si="70"/>
        <v>358.33646679039742</v>
      </c>
      <c r="DS85" s="59">
        <f t="shared" si="71"/>
        <v>629.8425584223844</v>
      </c>
      <c r="DT85" s="59">
        <f ca="1">AVERAGE(OFFSET($DS$3,0,0,'Données projet'!$E$14+1,1))-AVERAGE(OFFSET($H$3,0,0,'Données projet'!$E$14+1,1))</f>
        <v>217.53602321474159</v>
      </c>
      <c r="DU85" s="59">
        <f t="shared" si="98"/>
        <v>215.75909414893025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24.964572035108741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24.964572035108741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8.4</v>
      </c>
      <c r="EJ85" s="12">
        <f>IF('Données projet'!$A$192&gt;35,EJ84+EI85-ER84,IF(A85&lt;'Données projet'!$A$192,$EG$205^A85,IF(A85='Données projet'!$A$192,'Données projet'!$B$192,EJ84+EI85-ER84)))</f>
        <v>339.79999999999984</v>
      </c>
      <c r="EK85" s="17">
        <f>EJ85*VLOOKUP('Données projet'!$B$15,Paramètres!$A$1:$I$89,3,0)*VLOOKUP('Données projet'!$B$15,Paramètres!$A$1:$I$89,5,0)</f>
        <v>291.5483999999999</v>
      </c>
      <c r="EL85" s="13">
        <f t="shared" si="99"/>
        <v>69.40174753959208</v>
      </c>
      <c r="EM85" s="20">
        <f t="shared" si="73"/>
        <v>628.65484029812262</v>
      </c>
      <c r="EN85" s="59">
        <f t="shared" si="74"/>
        <v>900.16093193010965</v>
      </c>
      <c r="EO85" s="59">
        <f ca="1">AVERAGE(OFFSET($EN$3,0,0,'Données projet'!$E$15+1,1))-AVERAGE(OFFSET($H$3,0,0,'Données projet'!$E$15+1,1))</f>
        <v>481.23392184981651</v>
      </c>
      <c r="EP85" s="59">
        <f t="shared" si="100"/>
        <v>275.88160405468193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90.192444820432456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90.192444820432456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3.6</v>
      </c>
      <c r="FE85" s="12">
        <f>IF('Données projet'!$A$218&gt;35,FE84+FD85-FM84,IF(A85&lt;'Données projet'!$A$218,$FB$205^A85,IF(A85='Données projet'!$A$218,'Données projet'!$B$218,FE84+FD85-FM84)))</f>
        <v>203.20000000000016</v>
      </c>
      <c r="FF85" s="17">
        <f>FE85*VLOOKUP('Données projet'!$B$16,Paramètres!$A$1:$I$89,3,0)*VLOOKUP('Données projet'!$B$16,Paramètres!$A$1:$I$89,5,0)</f>
        <v>133.13664000000011</v>
      </c>
      <c r="FG85" s="13">
        <f t="shared" si="101"/>
        <v>34.720135986247172</v>
      </c>
      <c r="FH85" s="20">
        <f t="shared" si="76"/>
        <v>292.35055150938069</v>
      </c>
      <c r="FI85" s="59">
        <f t="shared" si="77"/>
        <v>563.85664314136773</v>
      </c>
      <c r="FJ85" s="59">
        <f ca="1">AVERAGE(OFFSET($FI$3,0,0,'Données projet'!$E$16+1,1))-AVERAGE(OFFSET($H$3,0,0,'Données projet'!$E$16+1,1))</f>
        <v>257.66104339896992</v>
      </c>
      <c r="FK85" s="59">
        <f t="shared" si="102"/>
        <v>254.79488636184996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36.807848031005832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36.807848031005832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7.6022222222222204</v>
      </c>
      <c r="FZ85" s="12">
        <f>IF('Données projet'!$A$244&gt;35,FZ84+FY85-GH84,IF(A85&lt;'Données projet'!$A$244,$FW$205^A85,IF(A85='Données projet'!$A$244,'Données projet'!$B$244,FZ84+FY85-GH84)))</f>
        <v>268.56555555555559</v>
      </c>
      <c r="GA85" s="17">
        <f>FZ85*VLOOKUP('Données projet'!$B$17,Paramètres!$A$1:$I$89,3,0)*VLOOKUP('Données projet'!$B$17,Paramètres!$A$1:$I$89,5,0)</f>
        <v>255.56698266666669</v>
      </c>
      <c r="GB85" s="13">
        <f t="shared" si="103"/>
        <v>61.776494122038606</v>
      </c>
      <c r="GC85" s="20">
        <f t="shared" si="79"/>
        <v>552.70655540699499</v>
      </c>
      <c r="GD85" s="59">
        <f t="shared" si="80"/>
        <v>824.21264703898203</v>
      </c>
      <c r="GE85" s="59">
        <f ca="1">AVERAGE(OFFSET($GD$3,0,0,'Données projet'!$E$17+1,1))-AVERAGE(OFFSET($H$3,0,0,'Données projet'!$E$17+1,1))</f>
        <v>536.1664221413339</v>
      </c>
      <c r="GF85" s="59">
        <f t="shared" si="104"/>
        <v>241.15939898336669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70.33679408818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70.33679408818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213.00000000000003</v>
      </c>
      <c r="GV85" s="17">
        <f>GU85*VLOOKUP('Données projet'!$B$18,Paramètres!$A$1:$I$89,3,0)*VLOOKUP('Données projet'!$B$18,Paramètres!$A$1:$I$89,5,0)</f>
        <v>186.07680000000005</v>
      </c>
      <c r="GW85" s="13">
        <f t="shared" si="105"/>
        <v>46.671538591528673</v>
      </c>
      <c r="GX85" s="20">
        <f t="shared" si="82"/>
        <v>405.37002304691242</v>
      </c>
      <c r="GY85" s="59">
        <f t="shared" si="83"/>
        <v>676.87611467889951</v>
      </c>
      <c r="GZ85" s="59">
        <f ca="1">AVERAGE(OFFSET($GY$3,0,0,'Données projet'!$E$18+1,1))-AVERAGE(OFFSET($H$3,0,0,'Données projet'!$E$18+1,1))</f>
        <v>285.8437404763045</v>
      </c>
      <c r="HA85" s="59">
        <f t="shared" si="106"/>
        <v>276.01618888357268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35.376219685093368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35.376219685093368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7.6022222222222204</v>
      </c>
      <c r="N86" s="13">
        <f>IF('Données projet'!$A$36&gt;35,N85+M86-V85,IF(A86&lt;'Données projet'!$A$36,$K$205^A86,IF(A86='Données projet'!$A$36,'Données projet'!$B$36,N85+M86-V85)))</f>
        <v>276.16777777777781</v>
      </c>
      <c r="O86" s="13">
        <f>N86*VLOOKUP('Données projet'!$B$9,Paramètres!$A$1:$I$89,3,0)*VLOOKUP('Données projet'!$B$9,Paramètres!$A$1:$I$89,5,0)</f>
        <v>249.87660533333337</v>
      </c>
      <c r="P86" s="13">
        <f t="shared" si="87"/>
        <v>60.559516982471138</v>
      </c>
      <c r="Q86" s="20">
        <f t="shared" si="54"/>
        <v>540.67624636669279</v>
      </c>
      <c r="R86" s="59">
        <f t="shared" si="55"/>
        <v>812.56099184379627</v>
      </c>
      <c r="S86" s="59">
        <f ca="1">AVERAGE(OFFSET($R$3,0,0,'Données projet'!$E$9+1,1))-AVERAGE(OFFSET($H$3,0,0,'Données projet'!$E$9+1,1))</f>
        <v>514.0255035951318</v>
      </c>
      <c r="T86" s="59">
        <f t="shared" si="88"/>
        <v>232.26614608014839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65.566178402041032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65.566178402041032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2.8</v>
      </c>
      <c r="AI86" s="13">
        <f>IF('Données projet'!$A$62&gt;35,AI85+AH86-AQ85,IF(A86&lt;'Données projet'!$A$62,$AF$205^A86,IF(A86='Données projet'!$A$62,'Données projet'!$B$62,AI85+AH86-AQ85)))</f>
        <v>205.39999999999995</v>
      </c>
      <c r="AJ86" s="13">
        <f>AI86*VLOOKUP('Données projet'!$B$10,Paramètres!$A$1:$I$89,3,0)*VLOOKUP('Données projet'!$B$10,Paramètres!$A$1:$I$89,5,0)</f>
        <v>179.43743999999998</v>
      </c>
      <c r="AK86" s="13">
        <f t="shared" si="89"/>
        <v>45.197004138831623</v>
      </c>
      <c r="AL86" s="20">
        <f t="shared" si="58"/>
        <v>391.23832354179837</v>
      </c>
      <c r="AM86" s="59">
        <f t="shared" si="59"/>
        <v>663.12306901890179</v>
      </c>
      <c r="AN86" s="59">
        <f ca="1">AVERAGE(OFFSET($AM$3,0,0,'Données projet'!$E$10+1,1))-AVERAGE(OFFSET($H$3,0,0,'Données projet'!$E$10+1,1))</f>
        <v>330.58463337575432</v>
      </c>
      <c r="AO86" s="59">
        <f t="shared" si="90"/>
        <v>285.43250599232192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40.041050393121395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40.041050393121395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7.6022222222222204</v>
      </c>
      <c r="BD86" s="12">
        <f>IF('Données projet'!$A$88&gt;35,BD85+BC86-BL85,IF(A86&lt;'Données projet'!$A$88,$BA$205^A86,IF(A86='Données projet'!$A$88,'Données projet'!$B$88,BD85+BC86-BL85)))</f>
        <v>276.16777777777781</v>
      </c>
      <c r="BE86" s="13">
        <f>BD86*VLOOKUP('Données projet'!$B$11,Paramètres!$A$1:$I$89,3,0)*VLOOKUP('Données projet'!$B$11,Paramètres!$A$1:$I$89,5,0)</f>
        <v>280.03412666666674</v>
      </c>
      <c r="BF86" s="13">
        <f t="shared" si="91"/>
        <v>66.97422077564481</v>
      </c>
      <c r="BG86" s="20">
        <f t="shared" si="61"/>
        <v>604.37287179535929</v>
      </c>
      <c r="BH86" s="59">
        <f t="shared" si="62"/>
        <v>876.25761727246277</v>
      </c>
      <c r="BI86" s="59">
        <f ca="1">AVERAGE(OFFSET($BH$3,0,0,'Données projet'!$E$11+1,1))-AVERAGE(OFFSET($H$3,0,0,'Données projet'!$E$11+1,1))</f>
        <v>565.65323074569903</v>
      </c>
      <c r="BJ86" s="59">
        <f t="shared" si="92"/>
        <v>253.00166490531203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73.479337864356339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73.479337864356339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733.23552239746573</v>
      </c>
      <c r="CD86" s="59">
        <f ca="1">AVERAGE(OFFSET($CC$3,0,0,'Données projet'!$E$12+1,1))-AVERAGE(OFFSET($H$3,0,0,'Données projet'!$E$12+1,1))</f>
        <v>323.01113210765487</v>
      </c>
      <c r="CE86" s="59">
        <f t="shared" si="94"/>
        <v>311.68541696405975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40.884135369547714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40.884135369547714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7.6022222222222204</v>
      </c>
      <c r="CT86" s="12">
        <f>IF('Données projet'!$A$140&gt;35,CT85+CS86-DB85,IF(A86&lt;'Données projet'!$A$140,$CQ$205^A86,IF(A86='Données projet'!$A$140,'Données projet'!$B$140,CT85+CS86-DB85)))</f>
        <v>276.16777777777781</v>
      </c>
      <c r="CU86" s="17">
        <f>CT86*VLOOKUP('Données projet'!$B$13,Paramètres!$A$1:$I$89,3,0)*VLOOKUP('Données projet'!$B$13,Paramètres!$A$1:$I$89,5,0)</f>
        <v>185.25334533333336</v>
      </c>
      <c r="CV86" s="13">
        <f t="shared" si="95"/>
        <v>46.488994694932714</v>
      </c>
      <c r="CW86" s="20">
        <f t="shared" si="67"/>
        <v>403.61790888256343</v>
      </c>
      <c r="CX86" s="59">
        <f t="shared" si="68"/>
        <v>675.50265435966685</v>
      </c>
      <c r="CY86" s="59">
        <f ca="1">AVERAGE(OFFSET($CX$3,0,0,'Données projet'!$E$13+1,1))-AVERAGE(OFFSET($H$3,0,0,'Données projet'!$E$13+1,1))</f>
        <v>402.93606094395136</v>
      </c>
      <c r="CZ86" s="59">
        <f t="shared" si="96"/>
        <v>187.62762320251036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59.913921643244421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59.913921643244421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210.25641025641013</v>
      </c>
      <c r="DP86" s="17">
        <f>DO86*VLOOKUP('Données projet'!$B$14,Paramètres!$A$1:$I$89,3,0)*VLOOKUP('Données projet'!$B$14,Paramètres!$A$1:$I$89,5,0)</f>
        <v>163.99999999999991</v>
      </c>
      <c r="DQ86" s="13">
        <f t="shared" si="97"/>
        <v>41.743425908362248</v>
      </c>
      <c r="DR86" s="20">
        <f t="shared" si="70"/>
        <v>358.33646679039742</v>
      </c>
      <c r="DS86" s="59">
        <f t="shared" si="71"/>
        <v>630.22121226750096</v>
      </c>
      <c r="DT86" s="59">
        <f ca="1">AVERAGE(OFFSET($DS$3,0,0,'Données projet'!$E$14+1,1))-AVERAGE(OFFSET($H$3,0,0,'Données projet'!$E$14+1,1))</f>
        <v>217.53602321474159</v>
      </c>
      <c r="DU86" s="59">
        <f t="shared" si="98"/>
        <v>215.75909414893025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24.475032004385671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24.475032004385671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8.4</v>
      </c>
      <c r="EJ86" s="12">
        <f>IF('Données projet'!$A$192&gt;35,EJ85+EI86-ER85,IF(A86&lt;'Données projet'!$A$192,$EG$205^A86,IF(A86='Données projet'!$A$192,'Données projet'!$B$192,EJ85+EI86-ER85)))</f>
        <v>348.19999999999982</v>
      </c>
      <c r="EK86" s="17">
        <f>EJ86*VLOOKUP('Données projet'!$B$15,Paramètres!$A$1:$I$89,3,0)*VLOOKUP('Données projet'!$B$15,Paramètres!$A$1:$I$89,5,0)</f>
        <v>298.75559999999984</v>
      </c>
      <c r="EL86" s="13">
        <f t="shared" si="99"/>
        <v>70.915526361788181</v>
      </c>
      <c r="EM86" s="20">
        <f t="shared" si="73"/>
        <v>643.84387841344744</v>
      </c>
      <c r="EN86" s="59">
        <f t="shared" si="74"/>
        <v>915.72862389055092</v>
      </c>
      <c r="EO86" s="59">
        <f ca="1">AVERAGE(OFFSET($EN$3,0,0,'Données projet'!$E$15+1,1))-AVERAGE(OFFSET($H$3,0,0,'Données projet'!$E$15+1,1))</f>
        <v>481.23392184981651</v>
      </c>
      <c r="EP86" s="59">
        <f t="shared" si="100"/>
        <v>275.88160405468193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88.42382598946314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88.42382598946314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3.6</v>
      </c>
      <c r="FE86" s="12">
        <f>IF('Données projet'!$A$218&gt;35,FE85+FD86-FM85,IF(A86&lt;'Données projet'!$A$218,$FB$205^A86,IF(A86='Données projet'!$A$218,'Données projet'!$B$218,FE85+FD86-FM85)))</f>
        <v>206.80000000000015</v>
      </c>
      <c r="FF86" s="17">
        <f>FE86*VLOOKUP('Données projet'!$B$16,Paramètres!$A$1:$I$89,3,0)*VLOOKUP('Données projet'!$B$16,Paramètres!$A$1:$I$89,5,0)</f>
        <v>135.49536000000012</v>
      </c>
      <c r="FG86" s="13">
        <f t="shared" si="101"/>
        <v>35.263099712541788</v>
      </c>
      <c r="FH86" s="20">
        <f t="shared" si="76"/>
        <v>297.40431733267718</v>
      </c>
      <c r="FI86" s="59">
        <f t="shared" si="77"/>
        <v>569.28906280978072</v>
      </c>
      <c r="FJ86" s="59">
        <f ca="1">AVERAGE(OFFSET($FI$3,0,0,'Données projet'!$E$16+1,1))-AVERAGE(OFFSET($H$3,0,0,'Données projet'!$E$16+1,1))</f>
        <v>257.66104339896992</v>
      </c>
      <c r="FK86" s="59">
        <f t="shared" si="102"/>
        <v>254.79488636184996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36.086068581688295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36.086068581688295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7.6022222222222204</v>
      </c>
      <c r="FZ86" s="12">
        <f>IF('Données projet'!$A$244&gt;35,FZ85+FY86-GH85,IF(A86&lt;'Données projet'!$A$244,$FW$205^A86,IF(A86='Données projet'!$A$244,'Données projet'!$B$244,FZ85+FY86-GH85)))</f>
        <v>276.16777777777781</v>
      </c>
      <c r="GA86" s="17">
        <f>FZ86*VLOOKUP('Données projet'!$B$17,Paramètres!$A$1:$I$89,3,0)*VLOOKUP('Données projet'!$B$17,Paramètres!$A$1:$I$89,5,0)</f>
        <v>262.80125733333335</v>
      </c>
      <c r="GB86" s="13">
        <f t="shared" si="103"/>
        <v>63.319119889676735</v>
      </c>
      <c r="GC86" s="20">
        <f t="shared" si="79"/>
        <v>567.99299033007594</v>
      </c>
      <c r="GD86" s="59">
        <f t="shared" si="80"/>
        <v>839.87773580717942</v>
      </c>
      <c r="GE86" s="59">
        <f ca="1">AVERAGE(OFFSET($GD$3,0,0,'Données projet'!$E$17+1,1))-AVERAGE(OFFSET($H$3,0,0,'Données projet'!$E$17+1,1))</f>
        <v>536.1664221413339</v>
      </c>
      <c r="GF86" s="59">
        <f t="shared" si="104"/>
        <v>241.15939898336669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68.957532457319047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68.957532457319047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213.00000000000003</v>
      </c>
      <c r="GV86" s="17">
        <f>GU86*VLOOKUP('Données projet'!$B$18,Paramètres!$A$1:$I$89,3,0)*VLOOKUP('Données projet'!$B$18,Paramètres!$A$1:$I$89,5,0)</f>
        <v>186.07680000000005</v>
      </c>
      <c r="GW86" s="13">
        <f t="shared" si="105"/>
        <v>46.671538591528673</v>
      </c>
      <c r="GX86" s="20">
        <f t="shared" si="82"/>
        <v>405.37002304691242</v>
      </c>
      <c r="GY86" s="59">
        <f t="shared" si="83"/>
        <v>677.25476852401584</v>
      </c>
      <c r="GZ86" s="59">
        <f ca="1">AVERAGE(OFFSET($GY$3,0,0,'Données projet'!$E$18+1,1))-AVERAGE(OFFSET($H$3,0,0,'Données projet'!$E$18+1,1))</f>
        <v>285.8437404763045</v>
      </c>
      <c r="HA86" s="59">
        <f t="shared" si="106"/>
        <v>276.01618888357268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34.682513594432109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34.682513594432109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283.77</v>
      </c>
      <c r="L87" s="12">
        <f>VLOOKUP(A87,'Données projet'!$A$35:$I$55,9,0)</f>
        <v>7.6022222222222204</v>
      </c>
      <c r="M87" s="12">
        <f t="array" ref="M87">INDEX(L:L,MIN(IF(ISNUMBER(L87:L283),ROW(L87:L283),"")))</f>
        <v>7.6022222222222204</v>
      </c>
      <c r="N87" s="13">
        <f>IF('Données projet'!$A$36&gt;35,N86+M87-V86,IF(A87&lt;'Données projet'!$A$36,$K$205^A87,IF(A87='Données projet'!$A$36,'Données projet'!$B$36,N86+M87-V86)))</f>
        <v>283.77000000000004</v>
      </c>
      <c r="O87" s="13">
        <f>N87*VLOOKUP('Données projet'!$B$9,Paramètres!$A$1:$I$89,3,0)*VLOOKUP('Données projet'!$B$9,Paramètres!$A$1:$I$89,5,0)</f>
        <v>256.75509600000004</v>
      </c>
      <c r="P87" s="13">
        <f t="shared" si="87"/>
        <v>62.030190794062293</v>
      </c>
      <c r="Q87" s="20">
        <f t="shared" si="54"/>
        <v>555.21770783299189</v>
      </c>
      <c r="R87" s="59">
        <f t="shared" si="55"/>
        <v>827.4745383575422</v>
      </c>
      <c r="S87" s="59">
        <f ca="1">AVERAGE(OFFSET($R$3,0,0,'Données projet'!$E$9+1,1))-AVERAGE(OFFSET($H$3,0,0,'Données projet'!$E$9+1,1))</f>
        <v>514.0255035951318</v>
      </c>
      <c r="T87" s="59">
        <f t="shared" si="88"/>
        <v>232.26614608014839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44.89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83.587597523362675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83.587597523362675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2.8</v>
      </c>
      <c r="AI87" s="13">
        <f>IF('Données projet'!$A$62&gt;35,AI86+AH87-AQ86,IF(A87&lt;'Données projet'!$A$62,$AF$205^A87,IF(A87='Données projet'!$A$62,'Données projet'!$B$62,AI86+AH87-AQ86)))</f>
        <v>208.19999999999996</v>
      </c>
      <c r="AJ87" s="13">
        <f>AI87*VLOOKUP('Données projet'!$B$10,Paramètres!$A$1:$I$89,3,0)*VLOOKUP('Données projet'!$B$10,Paramètres!$A$1:$I$89,5,0)</f>
        <v>181.88351999999998</v>
      </c>
      <c r="AK87" s="13">
        <f t="shared" si="89"/>
        <v>45.740980450513447</v>
      </c>
      <c r="AL87" s="20">
        <f t="shared" si="58"/>
        <v>396.4460049513109</v>
      </c>
      <c r="AM87" s="59">
        <f t="shared" si="59"/>
        <v>668.70283547586121</v>
      </c>
      <c r="AN87" s="59">
        <f ca="1">AVERAGE(OFFSET($AM$3,0,0,'Données projet'!$E$10+1,1))-AVERAGE(OFFSET($H$3,0,0,'Données projet'!$E$10+1,1))</f>
        <v>330.58463337575432</v>
      </c>
      <c r="AO87" s="59">
        <f t="shared" si="90"/>
        <v>285.43250599232192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39.255869817541488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39.255869817541488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7.6022222222222204</v>
      </c>
      <c r="BC87" s="12">
        <f t="array" ref="BC87">INDEX(BB:BB,MIN(IF(ISNUMBER(BB87:BB283),ROW(BB87:BB283),"")))</f>
        <v>7.6022222222222204</v>
      </c>
      <c r="BD87" s="12">
        <f>IF('Données projet'!$A$88&gt;35,BD86+BC87-BL86,IF(A87&lt;'Données projet'!$A$88,$BA$205^A87,IF(A87='Données projet'!$A$88,'Données projet'!$B$88,BD86+BC87-BL86)))</f>
        <v>283.77000000000004</v>
      </c>
      <c r="BE87" s="13">
        <f>BD87*VLOOKUP('Données projet'!$B$11,Paramètres!$A$1:$I$89,3,0)*VLOOKUP('Données projet'!$B$11,Paramètres!$A$1:$I$89,5,0)</f>
        <v>287.74278000000004</v>
      </c>
      <c r="BF87" s="13">
        <f t="shared" si="91"/>
        <v>68.600674179739471</v>
      </c>
      <c r="BG87" s="20">
        <f t="shared" si="61"/>
        <v>620.631516029713</v>
      </c>
      <c r="BH87" s="59">
        <f t="shared" si="62"/>
        <v>892.88834655426331</v>
      </c>
      <c r="BI87" s="59">
        <f ca="1">AVERAGE(OFFSET($BH$3,0,0,'Données projet'!$E$11+1,1))-AVERAGE(OFFSET($H$3,0,0,'Données projet'!$E$11+1,1))</f>
        <v>565.65323074569903</v>
      </c>
      <c r="BJ87" s="59">
        <f t="shared" si="92"/>
        <v>253.00166490531203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44.89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93.675755845147833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93.675755845147833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733.60760744491267</v>
      </c>
      <c r="CD87" s="59">
        <f ca="1">AVERAGE(OFFSET($CC$3,0,0,'Données projet'!$E$12+1,1))-AVERAGE(OFFSET($H$3,0,0,'Données projet'!$E$12+1,1))</f>
        <v>323.01113210765487</v>
      </c>
      <c r="CE87" s="59">
        <f t="shared" si="94"/>
        <v>311.68541696405975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40.082422411811152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40.082422411811152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283.77</v>
      </c>
      <c r="CR87" s="12">
        <f>VLOOKUP(A87,'Données projet'!$A$139:$I$159,9,0)</f>
        <v>7.6022222222222204</v>
      </c>
      <c r="CS87" s="12">
        <f t="array" ref="CS87">INDEX(CR:CR,MIN(IF(ISNUMBER(CR87:CR283),ROW(CR87:CR283),"")))</f>
        <v>7.6022222222222204</v>
      </c>
      <c r="CT87" s="12">
        <f>IF('Données projet'!$A$140&gt;35,CT86+CS87-DB86,IF(A87&lt;'Données projet'!$A$140,$CQ$205^A87,IF(A87='Données projet'!$A$140,'Données projet'!$B$140,CT86+CS87-DB86)))</f>
        <v>283.77000000000004</v>
      </c>
      <c r="CU87" s="17">
        <f>CT87*VLOOKUP('Données projet'!$B$13,Paramètres!$A$1:$I$89,3,0)*VLOOKUP('Données projet'!$B$13,Paramètres!$A$1:$I$89,5,0)</f>
        <v>190.35291600000002</v>
      </c>
      <c r="CV87" s="13">
        <f t="shared" si="95"/>
        <v>47.617969139111771</v>
      </c>
      <c r="CW87" s="20">
        <f t="shared" si="67"/>
        <v>414.46595828395306</v>
      </c>
      <c r="CX87" s="59">
        <f t="shared" si="68"/>
        <v>686.72278880850331</v>
      </c>
      <c r="CY87" s="59">
        <f ca="1">AVERAGE(OFFSET($CX$3,0,0,'Données projet'!$E$13+1,1))-AVERAGE(OFFSET($H$3,0,0,'Données projet'!$E$13+1,1))</f>
        <v>402.93606094395136</v>
      </c>
      <c r="CZ87" s="59">
        <f t="shared" si="96"/>
        <v>187.62762320251036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44.89</v>
      </c>
      <c r="DC87" s="16">
        <f>IF(ISNA(VLOOKUP(A87,'Données projet'!$A$139:$I$159,5,0)),0%,VLOOKUP(A87,'Données projet'!$A$139:$I$159,5,0)*VLOOKUP('Données projet'!$B$13,Paramètres!$A$1:$I$89,7,0))</f>
        <v>0.53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76.381770150659023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76.381770150659023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210.25641025641013</v>
      </c>
      <c r="DP87" s="17">
        <f>DO87*VLOOKUP('Données projet'!$B$14,Paramètres!$A$1:$I$89,3,0)*VLOOKUP('Données projet'!$B$14,Paramètres!$A$1:$I$89,5,0)</f>
        <v>163.99999999999991</v>
      </c>
      <c r="DQ87" s="13">
        <f t="shared" si="97"/>
        <v>41.743425908362248</v>
      </c>
      <c r="DR87" s="20">
        <f t="shared" si="70"/>
        <v>358.33646679039742</v>
      </c>
      <c r="DS87" s="59">
        <f t="shared" si="71"/>
        <v>630.59329731494768</v>
      </c>
      <c r="DT87" s="59">
        <f ca="1">AVERAGE(OFFSET($DS$3,0,0,'Données projet'!$E$14+1,1))-AVERAGE(OFFSET($H$3,0,0,'Données projet'!$E$14+1,1))</f>
        <v>217.53602321474159</v>
      </c>
      <c r="DU87" s="59">
        <f t="shared" si="98"/>
        <v>215.75909414893025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23.995091555075145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23.995091555075145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8.4</v>
      </c>
      <c r="EJ87" s="12">
        <f>IF('Données projet'!$A$192&gt;35,EJ86+EI87-ER86,IF(A87&lt;'Données projet'!$A$192,$EG$205^A87,IF(A87='Données projet'!$A$192,'Données projet'!$B$192,EJ86+EI87-ER86)))</f>
        <v>356.5999999999998</v>
      </c>
      <c r="EK87" s="17">
        <f>EJ87*VLOOKUP('Données projet'!$B$15,Paramètres!$A$1:$I$89,3,0)*VLOOKUP('Données projet'!$B$15,Paramètres!$A$1:$I$89,5,0)</f>
        <v>305.96279999999985</v>
      </c>
      <c r="EL87" s="13">
        <f t="shared" si="99"/>
        <v>72.425059957831166</v>
      </c>
      <c r="EM87" s="20">
        <f t="shared" si="73"/>
        <v>659.02552275988899</v>
      </c>
      <c r="EN87" s="59">
        <f t="shared" si="74"/>
        <v>931.2823532844393</v>
      </c>
      <c r="EO87" s="59">
        <f ca="1">AVERAGE(OFFSET($EN$3,0,0,'Données projet'!$E$15+1,1))-AVERAGE(OFFSET($H$3,0,0,'Données projet'!$E$15+1,1))</f>
        <v>481.23392184981651</v>
      </c>
      <c r="EP87" s="59">
        <f t="shared" si="100"/>
        <v>275.88160405468193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86.689888695018155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86.689888695018155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3.6</v>
      </c>
      <c r="FE87" s="12">
        <f>IF('Données projet'!$A$218&gt;35,FE86+FD87-FM86,IF(A87&lt;'Données projet'!$A$218,$FB$205^A87,IF(A87='Données projet'!$A$218,'Données projet'!$B$218,FE86+FD87-FM86)))</f>
        <v>210.40000000000015</v>
      </c>
      <c r="FF87" s="17">
        <f>FE87*VLOOKUP('Données projet'!$B$16,Paramètres!$A$1:$I$89,3,0)*VLOOKUP('Données projet'!$B$16,Paramètres!$A$1:$I$89,5,0)</f>
        <v>137.8540800000001</v>
      </c>
      <c r="FG87" s="13">
        <f t="shared" si="101"/>
        <v>35.804964283629992</v>
      </c>
      <c r="FH87" s="20">
        <f t="shared" si="76"/>
        <v>302.45616879398909</v>
      </c>
      <c r="FI87" s="59">
        <f t="shared" si="77"/>
        <v>574.71299931853946</v>
      </c>
      <c r="FJ87" s="59">
        <f ca="1">AVERAGE(OFFSET($FI$3,0,0,'Données projet'!$E$16+1,1))-AVERAGE(OFFSET($H$3,0,0,'Données projet'!$E$16+1,1))</f>
        <v>257.66104339896992</v>
      </c>
      <c r="FK87" s="59">
        <f t="shared" si="102"/>
        <v>254.79488636184996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35.378442787129885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35.378442787129885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283.77</v>
      </c>
      <c r="FX87" s="12">
        <f>VLOOKUP(A87,'Données projet'!$A$243:$I$263,9,0)</f>
        <v>7.6022222222222204</v>
      </c>
      <c r="FY87" s="12">
        <f t="array" ref="FY87">INDEX(FX:FX,MIN(IF(ISNUMBER(FX87:FX283),ROW(FX87:FX283),"")))</f>
        <v>7.6022222222222204</v>
      </c>
      <c r="FZ87" s="12">
        <f>IF('Données projet'!$A$244&gt;35,FZ86+FY87-GH86,IF(A87&lt;'Données projet'!$A$244,$FW$205^A87,IF(A87='Données projet'!$A$244,'Données projet'!$B$244,FZ86+FY87-GH86)))</f>
        <v>283.77000000000004</v>
      </c>
      <c r="GA87" s="17">
        <f>FZ87*VLOOKUP('Données projet'!$B$17,Paramètres!$A$1:$I$89,3,0)*VLOOKUP('Données projet'!$B$17,Paramètres!$A$1:$I$89,5,0)</f>
        <v>270.03553200000005</v>
      </c>
      <c r="GB87" s="13">
        <f t="shared" si="103"/>
        <v>64.856810017253252</v>
      </c>
      <c r="GC87" s="20">
        <f t="shared" si="79"/>
        <v>583.27082901338281</v>
      </c>
      <c r="GD87" s="59">
        <f t="shared" si="80"/>
        <v>855.52765953793312</v>
      </c>
      <c r="GE87" s="59">
        <f ca="1">AVERAGE(OFFSET($GD$3,0,0,'Données projet'!$E$17+1,1))-AVERAGE(OFFSET($H$3,0,0,'Données projet'!$E$17+1,1))</f>
        <v>536.1664221413339</v>
      </c>
      <c r="GF87" s="59">
        <f t="shared" si="104"/>
        <v>241.15939898336669</v>
      </c>
      <c r="GG87" s="15">
        <f>IF(ISNA(VLOOKUP(A87,'Données projet'!$A$243:$I$263,3,0)),0,VLOOKUP(A87,'Données projet'!$A$243:$I$263,3,0))</f>
        <v>6</v>
      </c>
      <c r="GH87" s="15">
        <f>IF(ISNA(VLOOKUP(A87,'Données projet'!$A$243:$I$263,4,0)),0,VLOOKUP(A87,'Données projet'!$A$243:$I$263,4,0))</f>
        <v>44.89</v>
      </c>
      <c r="GI87" s="16">
        <f>IF(ISNA(VLOOKUP(A87,'Données projet'!$A$243:$I$263,5,0)),0%,VLOOKUP(A87,'Données projet'!$A$243:$I$263,5,0)*VLOOKUP('Données projet'!$B$17,Paramètres!$A$1:$I$89,7,0))</f>
        <v>0.43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87.911093946984906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87.911093946984906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213.00000000000003</v>
      </c>
      <c r="GV87" s="17">
        <f>GU87*VLOOKUP('Données projet'!$B$18,Paramètres!$A$1:$I$89,3,0)*VLOOKUP('Données projet'!$B$18,Paramètres!$A$1:$I$89,5,0)</f>
        <v>186.07680000000005</v>
      </c>
      <c r="GW87" s="13">
        <f t="shared" si="105"/>
        <v>46.671538591528673</v>
      </c>
      <c r="GX87" s="20">
        <f t="shared" si="82"/>
        <v>405.37002304691242</v>
      </c>
      <c r="GY87" s="59">
        <f t="shared" si="83"/>
        <v>677.62685357146279</v>
      </c>
      <c r="GZ87" s="59">
        <f ca="1">AVERAGE(OFFSET($GY$3,0,0,'Données projet'!$E$18+1,1))-AVERAGE(OFFSET($H$3,0,0,'Données projet'!$E$18+1,1))</f>
        <v>285.8437404763045</v>
      </c>
      <c r="HA87" s="59">
        <f t="shared" si="106"/>
        <v>276.01618888357268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34.002410657089783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34.002410657089783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7.1655555555555566</v>
      </c>
      <c r="N88" s="13">
        <f>IF('Données projet'!$A$36&gt;35,N87+M88-V87,IF(A88&lt;'Données projet'!$A$36,$K$205^A88,IF(A88='Données projet'!$A$36,'Données projet'!$B$36,N87+M88-V87)))</f>
        <v>246.04555555555561</v>
      </c>
      <c r="O88" s="13">
        <f>N88*VLOOKUP('Données projet'!$B$9,Paramètres!$A$1:$I$89,3,0)*VLOOKUP('Données projet'!$B$9,Paramètres!$A$1:$I$89,5,0)</f>
        <v>222.62201866666672</v>
      </c>
      <c r="P88" s="13">
        <f t="shared" si="87"/>
        <v>54.684374969859142</v>
      </c>
      <c r="Q88" s="20">
        <f t="shared" si="54"/>
        <v>482.97530225028254</v>
      </c>
      <c r="R88" s="59">
        <f t="shared" si="55"/>
        <v>755.59776297856411</v>
      </c>
      <c r="S88" s="59">
        <f ca="1">AVERAGE(OFFSET($R$3,0,0,'Données projet'!$E$9+1,1))-AVERAGE(OFFSET($H$3,0,0,'Données projet'!$E$9+1,1))</f>
        <v>514.0255035951318</v>
      </c>
      <c r="T88" s="59">
        <f t="shared" si="88"/>
        <v>232.26614608014839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81.948495719329827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81.948495719329827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211</v>
      </c>
      <c r="AG88" s="12">
        <f>VLOOKUP(A88,'Données projet'!$A$61:$I$81,9,0)</f>
        <v>2.8</v>
      </c>
      <c r="AH88" s="12">
        <f t="array" ref="AH88">INDEX(AG:AG,MIN(IF(ISNUMBER(AG88:AG284),ROW(AG88:AG284),"")))</f>
        <v>2.8</v>
      </c>
      <c r="AI88" s="13">
        <f>IF('Données projet'!$A$62&gt;35,AI87+AH88-AQ87,IF(A88&lt;'Données projet'!$A$62,$AF$205^A88,IF(A88='Données projet'!$A$62,'Données projet'!$B$62,AI87+AH88-AQ87)))</f>
        <v>210.99999999999997</v>
      </c>
      <c r="AJ88" s="13">
        <f>AI88*VLOOKUP('Données projet'!$B$10,Paramètres!$A$1:$I$89,3,0)*VLOOKUP('Données projet'!$B$10,Paramètres!$A$1:$I$89,5,0)</f>
        <v>184.3296</v>
      </c>
      <c r="AK88" s="13">
        <f t="shared" si="89"/>
        <v>46.284105851003062</v>
      </c>
      <c r="AL88" s="20">
        <f t="shared" si="58"/>
        <v>401.65220435716361</v>
      </c>
      <c r="AM88" s="59">
        <f t="shared" si="59"/>
        <v>674.27466508544512</v>
      </c>
      <c r="AN88" s="59">
        <f ca="1">AVERAGE(OFFSET($AM$3,0,0,'Données projet'!$E$10+1,1))-AVERAGE(OFFSET($H$3,0,0,'Données projet'!$E$10+1,1))</f>
        <v>330.58463337575432</v>
      </c>
      <c r="AO88" s="59">
        <f t="shared" si="90"/>
        <v>285.43250599232192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10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42.638763525443778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42.638763525443778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7.1655555555555566</v>
      </c>
      <c r="BD88" s="12">
        <f>IF('Données projet'!$A$88&gt;35,BD87+BC88-BL87,IF(A88&lt;'Données projet'!$A$88,$BA$205^A88,IF(A88='Données projet'!$A$88,'Données projet'!$B$88,BD87+BC88-BL87)))</f>
        <v>246.04555555555561</v>
      </c>
      <c r="BE88" s="13">
        <f>BD88*VLOOKUP('Données projet'!$B$11,Paramètres!$A$1:$I$89,3,0)*VLOOKUP('Données projet'!$B$11,Paramètres!$A$1:$I$89,5,0)</f>
        <v>249.49019333333339</v>
      </c>
      <c r="BF88" s="13">
        <f t="shared" si="91"/>
        <v>60.476760461441259</v>
      </c>
      <c r="BG88" s="20">
        <f t="shared" si="61"/>
        <v>539.85911119256582</v>
      </c>
      <c r="BH88" s="59">
        <f t="shared" si="62"/>
        <v>812.48157192084727</v>
      </c>
      <c r="BI88" s="59">
        <f ca="1">AVERAGE(OFFSET($BH$3,0,0,'Données projet'!$E$11+1,1))-AVERAGE(OFFSET($H$3,0,0,'Données projet'!$E$11+1,1))</f>
        <v>565.65323074569903</v>
      </c>
      <c r="BJ88" s="59">
        <f t="shared" si="92"/>
        <v>253.00166490531203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91.83883140959378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91.83883140959378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733.97323764864382</v>
      </c>
      <c r="CD88" s="59">
        <f ca="1">AVERAGE(OFFSET($CC$3,0,0,'Données projet'!$E$12+1,1))-AVERAGE(OFFSET($H$3,0,0,'Données projet'!$E$12+1,1))</f>
        <v>323.01113210765487</v>
      </c>
      <c r="CE88" s="59">
        <f t="shared" si="94"/>
        <v>311.68541696405975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39.296430556179182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39.296430556179182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7.1655555555555566</v>
      </c>
      <c r="CT88" s="12">
        <f>IF('Données projet'!$A$140&gt;35,CT87+CS88-DB87,IF(A88&lt;'Données projet'!$A$140,$CQ$205^A88,IF(A88='Données projet'!$A$140,'Données projet'!$B$140,CT87+CS88-DB87)))</f>
        <v>246.04555555555561</v>
      </c>
      <c r="CU88" s="17">
        <f>CT88*VLOOKUP('Données projet'!$B$13,Paramètres!$A$1:$I$89,3,0)*VLOOKUP('Données projet'!$B$13,Paramètres!$A$1:$I$89,5,0)</f>
        <v>165.0473586666667</v>
      </c>
      <c r="CV88" s="13">
        <f t="shared" si="95"/>
        <v>41.978895218159266</v>
      </c>
      <c r="CW88" s="20">
        <f t="shared" si="67"/>
        <v>360.57072551607189</v>
      </c>
      <c r="CX88" s="59">
        <f t="shared" si="68"/>
        <v>633.19318624435346</v>
      </c>
      <c r="CY88" s="59">
        <f ca="1">AVERAGE(OFFSET($CX$3,0,0,'Données projet'!$E$13+1,1))-AVERAGE(OFFSET($H$3,0,0,'Données projet'!$E$13+1,1))</f>
        <v>402.93606094395136</v>
      </c>
      <c r="CZ88" s="59">
        <f t="shared" si="96"/>
        <v>187.62762320251036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74.883970226284177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74.883970226284177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210.25641025641013</v>
      </c>
      <c r="DP88" s="17">
        <f>DO88*VLOOKUP('Données projet'!$B$14,Paramètres!$A$1:$I$89,3,0)*VLOOKUP('Données projet'!$B$14,Paramètres!$A$1:$I$89,5,0)</f>
        <v>163.99999999999991</v>
      </c>
      <c r="DQ88" s="13">
        <f t="shared" si="97"/>
        <v>41.743425908362248</v>
      </c>
      <c r="DR88" s="20">
        <f t="shared" si="70"/>
        <v>358.33646679039742</v>
      </c>
      <c r="DS88" s="59">
        <f t="shared" si="71"/>
        <v>630.95892751867893</v>
      </c>
      <c r="DT88" s="59">
        <f ca="1">AVERAGE(OFFSET($DS$3,0,0,'Données projet'!$E$14+1,1))-AVERAGE(OFFSET($H$3,0,0,'Données projet'!$E$14+1,1))</f>
        <v>217.53602321474159</v>
      </c>
      <c r="DU88" s="59">
        <f t="shared" si="98"/>
        <v>215.75909414893025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23.524562445240829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23.524562445240829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365</v>
      </c>
      <c r="EH88" s="12">
        <f>VLOOKUP(A88,'Données projet'!$A$191:$I$211,9,0)</f>
        <v>8.4</v>
      </c>
      <c r="EI88" s="12">
        <f t="array" ref="EI88">INDEX(EH:EH,MIN(IF(ISNUMBER(EH88:EH284),ROW(EH88:EH284),"")))</f>
        <v>8.4</v>
      </c>
      <c r="EJ88" s="12">
        <f>IF('Données projet'!$A$192&gt;35,EJ87+EI88-ER87,IF(A88&lt;'Données projet'!$A$192,$EG$205^A88,IF(A88='Données projet'!$A$192,'Données projet'!$B$192,EJ87+EI88-ER87)))</f>
        <v>364.99999999999977</v>
      </c>
      <c r="EK88" s="17">
        <f>EJ88*VLOOKUP('Données projet'!$B$15,Paramètres!$A$1:$I$89,3,0)*VLOOKUP('Données projet'!$B$15,Paramètres!$A$1:$I$89,5,0)</f>
        <v>313.16999999999985</v>
      </c>
      <c r="EL88" s="13">
        <f t="shared" si="99"/>
        <v>73.930459835341836</v>
      </c>
      <c r="EM88" s="20">
        <f t="shared" si="73"/>
        <v>674.19996754655335</v>
      </c>
      <c r="EN88" s="59">
        <f t="shared" si="74"/>
        <v>946.82242827483492</v>
      </c>
      <c r="EO88" s="59">
        <f ca="1">AVERAGE(OFFSET($EN$3,0,0,'Données projet'!$E$15+1,1))-AVERAGE(OFFSET($H$3,0,0,'Données projet'!$E$15+1,1))</f>
        <v>481.23392184981651</v>
      </c>
      <c r="EP88" s="59">
        <f t="shared" si="100"/>
        <v>275.88160405468193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27</v>
      </c>
      <c r="ES88" s="16">
        <f>IF(ISNA(VLOOKUP(A88,'Données projet'!$A$191:$I$211,5,0)),0%,VLOOKUP(A88,'Données projet'!$A$191:$I$211,5,0)*VLOOKUP('Données projet'!$B$15,Paramètres!$A$1:$I$89,7,0))</f>
        <v>0.53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98.562896063817888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98.562896063817888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214</v>
      </c>
      <c r="FC88" s="12">
        <f>VLOOKUP(A88,'Données projet'!$A$217:$I$237,9,0)</f>
        <v>3.6</v>
      </c>
      <c r="FD88" s="12">
        <f t="array" ref="FD88">INDEX(FC:FC,MIN(IF(ISNUMBER(FC88:FC284),ROW(FC88:FC284),"")))</f>
        <v>3.6</v>
      </c>
      <c r="FE88" s="12">
        <f>IF('Données projet'!$A$218&gt;35,FE87+FD88-FM87,IF(A88&lt;'Données projet'!$A$218,$FB$205^A88,IF(A88='Données projet'!$A$218,'Données projet'!$B$218,FE87+FD88-FM87)))</f>
        <v>214.00000000000014</v>
      </c>
      <c r="FF88" s="17">
        <f>FE88*VLOOKUP('Données projet'!$B$16,Paramètres!$A$1:$I$89,3,0)*VLOOKUP('Données projet'!$B$16,Paramètres!$A$1:$I$89,5,0)</f>
        <v>140.21280000000007</v>
      </c>
      <c r="FG88" s="13">
        <f t="shared" si="101"/>
        <v>36.345750676634587</v>
      </c>
      <c r="FH88" s="20">
        <f t="shared" si="76"/>
        <v>307.50614242847206</v>
      </c>
      <c r="FI88" s="59">
        <f t="shared" si="77"/>
        <v>580.12860315675357</v>
      </c>
      <c r="FJ88" s="59">
        <f ca="1">AVERAGE(OFFSET($FI$3,0,0,'Données projet'!$E$16+1,1))-AVERAGE(OFFSET($H$3,0,0,'Données projet'!$E$16+1,1))</f>
        <v>257.66104339896992</v>
      </c>
      <c r="FK88" s="59">
        <f t="shared" si="102"/>
        <v>254.79488636184996</v>
      </c>
      <c r="FL88" s="15">
        <f>IF(ISNA(VLOOKUP(A88,'Données projet'!$A$217:$I$237,3,0)),0,VLOOKUP(A88,'Données projet'!$A$217:$I$237,3,0))</f>
        <v>16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39.045004342666978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39.045004342666978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7.1655555555555566</v>
      </c>
      <c r="FZ88" s="12">
        <f>IF('Données projet'!$A$244&gt;35,FZ87+FY88-GH87,IF(A88&lt;'Données projet'!$A$244,$FW$205^A88,IF(A88='Données projet'!$A$244,'Données projet'!$B$244,FZ87+FY88-GH87)))</f>
        <v>246.04555555555561</v>
      </c>
      <c r="GA88" s="17">
        <f>FZ88*VLOOKUP('Données projet'!$B$17,Paramètres!$A$1:$I$89,3,0)*VLOOKUP('Données projet'!$B$17,Paramètres!$A$1:$I$89,5,0)</f>
        <v>234.13695066666673</v>
      </c>
      <c r="GB88" s="13">
        <f t="shared" si="103"/>
        <v>57.176256802226199</v>
      </c>
      <c r="GC88" s="20">
        <f t="shared" si="79"/>
        <v>507.3705030083218</v>
      </c>
      <c r="GD88" s="59">
        <f t="shared" si="80"/>
        <v>779.99296373660331</v>
      </c>
      <c r="GE88" s="59">
        <f ca="1">AVERAGE(OFFSET($GD$3,0,0,'Données projet'!$E$17+1,1))-AVERAGE(OFFSET($H$3,0,0,'Données projet'!$E$17+1,1))</f>
        <v>536.1664221413339</v>
      </c>
      <c r="GF88" s="59">
        <f t="shared" si="104"/>
        <v>241.15939898336669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86.18721101515726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86.18721101515726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213.00000000000003</v>
      </c>
      <c r="GV88" s="17">
        <f>GU88*VLOOKUP('Données projet'!$B$18,Paramètres!$A$1:$I$89,3,0)*VLOOKUP('Données projet'!$B$18,Paramètres!$A$1:$I$89,5,0)</f>
        <v>186.07680000000005</v>
      </c>
      <c r="GW88" s="13">
        <f t="shared" si="105"/>
        <v>46.671538591528673</v>
      </c>
      <c r="GX88" s="20">
        <f t="shared" si="82"/>
        <v>405.37002304691242</v>
      </c>
      <c r="GY88" s="59">
        <f t="shared" si="83"/>
        <v>677.99248377519393</v>
      </c>
      <c r="GZ88" s="59">
        <f ca="1">AVERAGE(OFFSET($GY$3,0,0,'Données projet'!$E$18+1,1))-AVERAGE(OFFSET($H$3,0,0,'Données projet'!$E$18+1,1))</f>
        <v>285.8437404763045</v>
      </c>
      <c r="HA88" s="59">
        <f t="shared" si="106"/>
        <v>276.01618888357268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33.335644123526905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33.335644123526905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7.1655555555555566</v>
      </c>
      <c r="N89" s="13">
        <f>IF('Données projet'!$A$36&gt;35,N88+M89-V88,IF(A89&lt;'Données projet'!$A$36,$K$205^A89,IF(A89='Données projet'!$A$36,'Données projet'!$B$36,N88+M89-V88)))</f>
        <v>253.21111111111117</v>
      </c>
      <c r="O89" s="13">
        <f>N89*VLOOKUP('Données projet'!$B$9,Paramètres!$A$1:$I$89,3,0)*VLOOKUP('Données projet'!$B$9,Paramètres!$A$1:$I$89,5,0)</f>
        <v>229.10541333333336</v>
      </c>
      <c r="P89" s="13">
        <f t="shared" si="87"/>
        <v>56.089207128116492</v>
      </c>
      <c r="Q89" s="20">
        <f t="shared" si="54"/>
        <v>496.71396397035846</v>
      </c>
      <c r="R89" s="59">
        <f t="shared" si="55"/>
        <v>769.69571203576311</v>
      </c>
      <c r="S89" s="59">
        <f ca="1">AVERAGE(OFFSET($R$3,0,0,'Données projet'!$E$9+1,1))-AVERAGE(OFFSET($H$3,0,0,'Données projet'!$E$9+1,1))</f>
        <v>514.0255035951318</v>
      </c>
      <c r="T89" s="59">
        <f t="shared" si="88"/>
        <v>232.26614608014839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80.341535701920677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80.341535701920677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2.8</v>
      </c>
      <c r="AI89" s="13">
        <f>IF('Données projet'!$A$62&gt;35,AI88+AH89-AQ88,IF(A89&lt;'Données projet'!$A$62,$AF$205^A89,IF(A89='Données projet'!$A$62,'Données projet'!$B$62,AI88+AH89-AQ88)))</f>
        <v>203.79999999999998</v>
      </c>
      <c r="AJ89" s="13">
        <f>AI89*VLOOKUP('Données projet'!$B$10,Paramètres!$A$1:$I$89,3,0)*VLOOKUP('Données projet'!$B$10,Paramètres!$A$1:$I$89,5,0)</f>
        <v>178.03968</v>
      </c>
      <c r="AK89" s="13">
        <f t="shared" si="89"/>
        <v>44.885773518007284</v>
      </c>
      <c r="AL89" s="20">
        <f t="shared" si="58"/>
        <v>388.26183154386268</v>
      </c>
      <c r="AM89" s="59">
        <f t="shared" si="59"/>
        <v>661.24357960926739</v>
      </c>
      <c r="AN89" s="59">
        <f ca="1">AVERAGE(OFFSET($AM$3,0,0,'Données projet'!$E$10+1,1))-AVERAGE(OFFSET($H$3,0,0,'Données projet'!$E$10+1,1))</f>
        <v>330.58463337575432</v>
      </c>
      <c r="AO89" s="59">
        <f t="shared" si="90"/>
        <v>285.43250599232192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41.80264337978759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41.80264337978759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7.1655555555555566</v>
      </c>
      <c r="BD89" s="12">
        <f>IF('Données projet'!$A$88&gt;35,BD88+BC89-BL88,IF(A89&lt;'Données projet'!$A$88,$BA$205^A89,IF(A89='Données projet'!$A$88,'Données projet'!$B$88,BD88+BC89-BL88)))</f>
        <v>253.21111111111117</v>
      </c>
      <c r="BE89" s="13">
        <f>BD89*VLOOKUP('Données projet'!$B$11,Paramètres!$A$1:$I$89,3,0)*VLOOKUP('Données projet'!$B$11,Paramètres!$A$1:$I$89,5,0)</f>
        <v>256.75606666666675</v>
      </c>
      <c r="BF89" s="13">
        <f t="shared" si="91"/>
        <v>62.030398003614636</v>
      </c>
      <c r="BG89" s="20">
        <f t="shared" si="61"/>
        <v>555.21975930074007</v>
      </c>
      <c r="BH89" s="59">
        <f t="shared" si="62"/>
        <v>828.20150736614482</v>
      </c>
      <c r="BI89" s="59">
        <f ca="1">AVERAGE(OFFSET($BH$3,0,0,'Données projet'!$E$11+1,1))-AVERAGE(OFFSET($H$3,0,0,'Données projet'!$E$11+1,1))</f>
        <v>565.65323074569903</v>
      </c>
      <c r="BJ89" s="59">
        <f t="shared" si="92"/>
        <v>253.00166490531203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90.037927941807666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90.037927941807666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734.33252498576701</v>
      </c>
      <c r="CD89" s="59">
        <f ca="1">AVERAGE(OFFSET($CC$3,0,0,'Données projet'!$E$12+1,1))-AVERAGE(OFFSET($H$3,0,0,'Données projet'!$E$12+1,1))</f>
        <v>323.01113210765487</v>
      </c>
      <c r="CE89" s="59">
        <f t="shared" si="94"/>
        <v>311.68541696405975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38.525851521428457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38.525851521428457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7.1655555555555566</v>
      </c>
      <c r="CT89" s="12">
        <f>IF('Données projet'!$A$140&gt;35,CT88+CS89-DB88,IF(A89&lt;'Données projet'!$A$140,$CQ$205^A89,IF(A89='Données projet'!$A$140,'Données projet'!$B$140,CT88+CS89-DB88)))</f>
        <v>253.21111111111117</v>
      </c>
      <c r="CU89" s="17">
        <f>CT89*VLOOKUP('Données projet'!$B$13,Paramètres!$A$1:$I$89,3,0)*VLOOKUP('Données projet'!$B$13,Paramètres!$A$1:$I$89,5,0)</f>
        <v>169.85401333333337</v>
      </c>
      <c r="CV89" s="13">
        <f t="shared" si="95"/>
        <v>43.057325793677201</v>
      </c>
      <c r="CW89" s="20">
        <f t="shared" si="67"/>
        <v>370.8205823128767</v>
      </c>
      <c r="CX89" s="59">
        <f t="shared" si="68"/>
        <v>643.80233037828134</v>
      </c>
      <c r="CY89" s="59">
        <f ca="1">AVERAGE(OFFSET($CX$3,0,0,'Données projet'!$E$13+1,1))-AVERAGE(OFFSET($H$3,0,0,'Données projet'!$E$13+1,1))</f>
        <v>402.93606094395136</v>
      </c>
      <c r="CZ89" s="59">
        <f t="shared" si="96"/>
        <v>187.62762320251036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73.415541244858574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73.415541244858574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210.25641025641013</v>
      </c>
      <c r="DP89" s="17">
        <f>DO89*VLOOKUP('Données projet'!$B$14,Paramètres!$A$1:$I$89,3,0)*VLOOKUP('Données projet'!$B$14,Paramètres!$A$1:$I$89,5,0)</f>
        <v>163.99999999999991</v>
      </c>
      <c r="DQ89" s="13">
        <f t="shared" si="97"/>
        <v>41.743425908362248</v>
      </c>
      <c r="DR89" s="20">
        <f t="shared" si="70"/>
        <v>358.33646679039742</v>
      </c>
      <c r="DS89" s="59">
        <f t="shared" si="71"/>
        <v>631.31821485580213</v>
      </c>
      <c r="DT89" s="59">
        <f ca="1">AVERAGE(OFFSET($DS$3,0,0,'Données projet'!$E$14+1,1))-AVERAGE(OFFSET($H$3,0,0,'Données projet'!$E$14+1,1))</f>
        <v>217.53602321474159</v>
      </c>
      <c r="DU89" s="59">
        <f t="shared" si="98"/>
        <v>215.75909414893025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23.063260124255944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23.063260124255944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7.8</v>
      </c>
      <c r="EJ89" s="12">
        <f>IF('Données projet'!$A$192&gt;35,EJ88+EI89-ER88,IF(A89&lt;'Données projet'!$A$192,$EG$205^A89,IF(A89='Données projet'!$A$192,'Données projet'!$B$192,EJ88+EI89-ER88)))</f>
        <v>345.79999999999978</v>
      </c>
      <c r="EK89" s="17">
        <f>EJ89*VLOOKUP('Données projet'!$B$15,Paramètres!$A$1:$I$89,3,0)*VLOOKUP('Données projet'!$B$15,Paramètres!$A$1:$I$89,5,0)</f>
        <v>296.69639999999981</v>
      </c>
      <c r="EL89" s="13">
        <f t="shared" si="99"/>
        <v>70.48345633189993</v>
      </c>
      <c r="EM89" s="20">
        <f t="shared" si="73"/>
        <v>639.50491644472538</v>
      </c>
      <c r="EN89" s="59">
        <f t="shared" si="74"/>
        <v>912.48666451013014</v>
      </c>
      <c r="EO89" s="59">
        <f ca="1">AVERAGE(OFFSET($EN$3,0,0,'Données projet'!$E$15+1,1))-AVERAGE(OFFSET($H$3,0,0,'Données projet'!$E$15+1,1))</f>
        <v>481.23392184981651</v>
      </c>
      <c r="EP89" s="59">
        <f t="shared" si="100"/>
        <v>275.88160405468193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96.630137789436915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96.630137789436915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3.4</v>
      </c>
      <c r="FE89" s="12">
        <f>IF('Données projet'!$A$218&gt;35,FE88+FD89-FM88,IF(A89&lt;'Données projet'!$A$218,$FB$205^A89,IF(A89='Données projet'!$A$218,'Données projet'!$B$218,FE88+FD89-FM88)))</f>
        <v>203.40000000000015</v>
      </c>
      <c r="FF89" s="17">
        <f>FE89*VLOOKUP('Données projet'!$B$16,Paramètres!$A$1:$I$89,3,0)*VLOOKUP('Données projet'!$B$16,Paramètres!$A$1:$I$89,5,0)</f>
        <v>133.2676800000001</v>
      </c>
      <c r="FG89" s="13">
        <f t="shared" si="101"/>
        <v>34.750329840004937</v>
      </c>
      <c r="FH89" s="20">
        <f t="shared" si="76"/>
        <v>292.63136713800878</v>
      </c>
      <c r="FI89" s="59">
        <f t="shared" si="77"/>
        <v>565.61311520341349</v>
      </c>
      <c r="FJ89" s="59">
        <f ca="1">AVERAGE(OFFSET($FI$3,0,0,'Données projet'!$E$16+1,1))-AVERAGE(OFFSET($H$3,0,0,'Données projet'!$E$16+1,1))</f>
        <v>257.66104339896992</v>
      </c>
      <c r="FK89" s="59">
        <f t="shared" si="102"/>
        <v>254.79488636184996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38.279355622608385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38.279355622608385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7.1655555555555566</v>
      </c>
      <c r="FZ89" s="12">
        <f>IF('Données projet'!$A$244&gt;35,FZ88+FY89-GH88,IF(A89&lt;'Données projet'!$A$244,$FW$205^A89,IF(A89='Données projet'!$A$244,'Données projet'!$B$244,FZ88+FY89-GH88)))</f>
        <v>253.21111111111117</v>
      </c>
      <c r="GA89" s="17">
        <f>FZ89*VLOOKUP('Données projet'!$B$17,Paramètres!$A$1:$I$89,3,0)*VLOOKUP('Données projet'!$B$17,Paramètres!$A$1:$I$89,5,0)</f>
        <v>240.95569333333339</v>
      </c>
      <c r="GB89" s="13">
        <f t="shared" si="103"/>
        <v>58.645104974831632</v>
      </c>
      <c r="GC89" s="20">
        <f t="shared" si="79"/>
        <v>521.80472372005397</v>
      </c>
      <c r="GD89" s="59">
        <f t="shared" si="80"/>
        <v>794.78647178545862</v>
      </c>
      <c r="GE89" s="59">
        <f ca="1">AVERAGE(OFFSET($GD$3,0,0,'Données projet'!$E$17+1,1))-AVERAGE(OFFSET($H$3,0,0,'Données projet'!$E$17+1,1))</f>
        <v>536.1664221413339</v>
      </c>
      <c r="GF89" s="59">
        <f t="shared" si="104"/>
        <v>241.15939898336669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84.497132376157992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84.497132376157992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213.00000000000003</v>
      </c>
      <c r="GV89" s="17">
        <f>GU89*VLOOKUP('Données projet'!$B$18,Paramètres!$A$1:$I$89,3,0)*VLOOKUP('Données projet'!$B$18,Paramètres!$A$1:$I$89,5,0)</f>
        <v>186.07680000000005</v>
      </c>
      <c r="GW89" s="13">
        <f t="shared" si="105"/>
        <v>46.671538591528673</v>
      </c>
      <c r="GX89" s="20">
        <f t="shared" si="82"/>
        <v>405.37002304691242</v>
      </c>
      <c r="GY89" s="59">
        <f t="shared" si="83"/>
        <v>678.35177111231712</v>
      </c>
      <c r="GZ89" s="59">
        <f ca="1">AVERAGE(OFFSET($GY$3,0,0,'Données projet'!$E$18+1,1))-AVERAGE(OFFSET($H$3,0,0,'Données projet'!$E$18+1,1))</f>
        <v>285.8437404763045</v>
      </c>
      <c r="HA89" s="59">
        <f t="shared" si="106"/>
        <v>276.01618888357268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32.681952474999768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32.681952474999768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7.1655555555555566</v>
      </c>
      <c r="N90" s="13">
        <f>IF('Données projet'!$A$36&gt;35,N89+M90-V89,IF(A90&lt;'Données projet'!$A$36,$K$205^A90,IF(A90='Données projet'!$A$36,'Données projet'!$B$36,N89+M90-V89)))</f>
        <v>260.37666666666672</v>
      </c>
      <c r="O90" s="13">
        <f>N90*VLOOKUP('Données projet'!$B$9,Paramètres!$A$1:$I$89,3,0)*VLOOKUP('Données projet'!$B$9,Paramètres!$A$1:$I$89,5,0)</f>
        <v>235.58880800000003</v>
      </c>
      <c r="P90" s="13">
        <f t="shared" si="87"/>
        <v>57.489418767993982</v>
      </c>
      <c r="Q90" s="20">
        <f t="shared" si="54"/>
        <v>510.44457828758954</v>
      </c>
      <c r="R90" s="59">
        <f t="shared" si="55"/>
        <v>783.77938085806431</v>
      </c>
      <c r="S90" s="59">
        <f ca="1">AVERAGE(OFFSET($R$3,0,0,'Données projet'!$E$9+1,1))-AVERAGE(OFFSET($H$3,0,0,'Données projet'!$E$9+1,1))</f>
        <v>514.0255035951318</v>
      </c>
      <c r="T90" s="59">
        <f t="shared" si="88"/>
        <v>232.26614608014839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78.766087190304091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78.766087190304091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2.8</v>
      </c>
      <c r="AI90" s="13">
        <f>IF('Données projet'!$A$62&gt;35,AI89+AH90-AQ89,IF(A90&lt;'Données projet'!$A$62,$AF$205^A90,IF(A90='Données projet'!$A$62,'Données projet'!$B$62,AI89+AH90-AQ89)))</f>
        <v>206.6</v>
      </c>
      <c r="AJ90" s="13">
        <f>AI90*VLOOKUP('Données projet'!$B$10,Paramètres!$A$1:$I$89,3,0)*VLOOKUP('Données projet'!$B$10,Paramètres!$A$1:$I$89,5,0)</f>
        <v>180.48576000000003</v>
      </c>
      <c r="AK90" s="13">
        <f t="shared" si="89"/>
        <v>45.430241859839441</v>
      </c>
      <c r="AL90" s="20">
        <f t="shared" si="58"/>
        <v>393.47036990588708</v>
      </c>
      <c r="AM90" s="59">
        <f t="shared" si="59"/>
        <v>666.80517247636192</v>
      </c>
      <c r="AN90" s="59">
        <f ca="1">AVERAGE(OFFSET($AM$3,0,0,'Données projet'!$E$10+1,1))-AVERAGE(OFFSET($H$3,0,0,'Données projet'!$E$10+1,1))</f>
        <v>330.58463337575432</v>
      </c>
      <c r="AO90" s="59">
        <f t="shared" si="90"/>
        <v>285.43250599232192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40.982919040204784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40.982919040204784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7.1655555555555566</v>
      </c>
      <c r="BD90" s="12">
        <f>IF('Données projet'!$A$88&gt;35,BD89+BC90-BL89,IF(A90&lt;'Données projet'!$A$88,$BA$205^A90,IF(A90='Données projet'!$A$88,'Données projet'!$B$88,BD89+BC90-BL89)))</f>
        <v>260.37666666666672</v>
      </c>
      <c r="BE90" s="13">
        <f>BD90*VLOOKUP('Données projet'!$B$11,Paramètres!$A$1:$I$89,3,0)*VLOOKUP('Données projet'!$B$11,Paramètres!$A$1:$I$89,5,0)</f>
        <v>264.02194000000009</v>
      </c>
      <c r="BF90" s="13">
        <f t="shared" si="91"/>
        <v>63.578925603808834</v>
      </c>
      <c r="BG90" s="20">
        <f t="shared" si="61"/>
        <v>570.57150759330045</v>
      </c>
      <c r="BH90" s="59">
        <f t="shared" si="62"/>
        <v>843.90631016377529</v>
      </c>
      <c r="BI90" s="59">
        <f ca="1">AVERAGE(OFFSET($BH$3,0,0,'Données projet'!$E$11+1,1))-AVERAGE(OFFSET($H$3,0,0,'Données projet'!$E$11+1,1))</f>
        <v>565.65323074569903</v>
      </c>
      <c r="BJ90" s="59">
        <f t="shared" si="92"/>
        <v>253.00166490531203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88.272339092582186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88.272339092582186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734.6855794908372</v>
      </c>
      <c r="CD90" s="59">
        <f ca="1">AVERAGE(OFFSET($CC$3,0,0,'Données projet'!$E$12+1,1))-AVERAGE(OFFSET($H$3,0,0,'Données projet'!$E$12+1,1))</f>
        <v>323.01113210765487</v>
      </c>
      <c r="CE90" s="59">
        <f t="shared" si="94"/>
        <v>311.68541696405975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37.77038307154239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37.77038307154239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7.1655555555555566</v>
      </c>
      <c r="CT90" s="12">
        <f>IF('Données projet'!$A$140&gt;35,CT89+CS90-DB89,IF(A90&lt;'Données projet'!$A$140,$CQ$205^A90,IF(A90='Données projet'!$A$140,'Données projet'!$B$140,CT89+CS90-DB89)))</f>
        <v>260.37666666666672</v>
      </c>
      <c r="CU90" s="17">
        <f>CT90*VLOOKUP('Données projet'!$B$13,Paramètres!$A$1:$I$89,3,0)*VLOOKUP('Données projet'!$B$13,Paramètres!$A$1:$I$89,5,0)</f>
        <v>174.66066800000004</v>
      </c>
      <c r="CV90" s="13">
        <f t="shared" si="95"/>
        <v>44.132209391525144</v>
      </c>
      <c r="CW90" s="20">
        <f t="shared" si="67"/>
        <v>381.06426145690642</v>
      </c>
      <c r="CX90" s="59">
        <f t="shared" si="68"/>
        <v>654.3990640273812</v>
      </c>
      <c r="CY90" s="59">
        <f ca="1">AVERAGE(OFFSET($CX$3,0,0,'Données projet'!$E$13+1,1))-AVERAGE(OFFSET($H$3,0,0,'Données projet'!$E$13+1,1))</f>
        <v>402.93606094395136</v>
      </c>
      <c r="CZ90" s="59">
        <f t="shared" si="96"/>
        <v>187.62762320251036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71.975907260105487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71.975907260105487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210.25641025641013</v>
      </c>
      <c r="DP90" s="17">
        <f>DO90*VLOOKUP('Données projet'!$B$14,Paramètres!$A$1:$I$89,3,0)*VLOOKUP('Données projet'!$B$14,Paramètres!$A$1:$I$89,5,0)</f>
        <v>163.99999999999991</v>
      </c>
      <c r="DQ90" s="13">
        <f t="shared" si="97"/>
        <v>41.743425908362248</v>
      </c>
      <c r="DR90" s="20">
        <f t="shared" si="70"/>
        <v>358.33646679039742</v>
      </c>
      <c r="DS90" s="59">
        <f t="shared" si="71"/>
        <v>631.6712693608722</v>
      </c>
      <c r="DT90" s="59">
        <f ca="1">AVERAGE(OFFSET($DS$3,0,0,'Données projet'!$E$14+1,1))-AVERAGE(OFFSET($H$3,0,0,'Données projet'!$E$14+1,1))</f>
        <v>217.53602321474159</v>
      </c>
      <c r="DU90" s="59">
        <f t="shared" si="98"/>
        <v>215.75909414893025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22.611003660418941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22.611003660418941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7.8</v>
      </c>
      <c r="EJ90" s="12">
        <f>IF('Données projet'!$A$192&gt;35,EJ89+EI90-ER89,IF(A90&lt;'Données projet'!$A$192,$EG$205^A90,IF(A90='Données projet'!$A$192,'Données projet'!$B$192,EJ89+EI90-ER89)))</f>
        <v>353.5999999999998</v>
      </c>
      <c r="EK90" s="17">
        <f>EJ90*VLOOKUP('Données projet'!$B$15,Paramètres!$A$1:$I$89,3,0)*VLOOKUP('Données projet'!$B$15,Paramètres!$A$1:$I$89,5,0)</f>
        <v>303.38879999999989</v>
      </c>
      <c r="EL90" s="13">
        <f t="shared" si="99"/>
        <v>71.88642102141435</v>
      </c>
      <c r="EM90" s="20">
        <f t="shared" si="73"/>
        <v>653.60434327896314</v>
      </c>
      <c r="EN90" s="59">
        <f t="shared" si="74"/>
        <v>926.93914584943798</v>
      </c>
      <c r="EO90" s="59">
        <f ca="1">AVERAGE(OFFSET($EN$3,0,0,'Données projet'!$E$15+1,1))-AVERAGE(OFFSET($H$3,0,0,'Données projet'!$E$15+1,1))</f>
        <v>481.23392184981651</v>
      </c>
      <c r="EP90" s="59">
        <f t="shared" si="100"/>
        <v>275.88160405468193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94.735279725950406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94.735279725950406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3.4</v>
      </c>
      <c r="FE90" s="12">
        <f>IF('Données projet'!$A$218&gt;35,FE89+FD90-FM89,IF(A90&lt;'Données projet'!$A$218,$FB$205^A90,IF(A90='Données projet'!$A$218,'Données projet'!$B$218,FE89+FD90-FM89)))</f>
        <v>206.80000000000015</v>
      </c>
      <c r="FF90" s="17">
        <f>FE90*VLOOKUP('Données projet'!$B$16,Paramètres!$A$1:$I$89,3,0)*VLOOKUP('Données projet'!$B$16,Paramètres!$A$1:$I$89,5,0)</f>
        <v>135.49536000000012</v>
      </c>
      <c r="FG90" s="13">
        <f t="shared" si="101"/>
        <v>35.263099712541788</v>
      </c>
      <c r="FH90" s="20">
        <f t="shared" si="76"/>
        <v>297.40431733267718</v>
      </c>
      <c r="FI90" s="59">
        <f t="shared" si="77"/>
        <v>570.73911990315196</v>
      </c>
      <c r="FJ90" s="59">
        <f ca="1">AVERAGE(OFFSET($FI$3,0,0,'Données projet'!$E$16+1,1))-AVERAGE(OFFSET($H$3,0,0,'Données projet'!$E$16+1,1))</f>
        <v>257.66104339896992</v>
      </c>
      <c r="FK90" s="59">
        <f t="shared" si="102"/>
        <v>254.79488636184996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37.528720806950531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37.528720806950531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7.1655555555555566</v>
      </c>
      <c r="FZ90" s="12">
        <f>IF('Données projet'!$A$244&gt;35,FZ89+FY90-GH89,IF(A90&lt;'Données projet'!$A$244,$FW$205^A90,IF(A90='Données projet'!$A$244,'Données projet'!$B$244,FZ89+FY90-GH89)))</f>
        <v>260.37666666666672</v>
      </c>
      <c r="GA90" s="17">
        <f>FZ90*VLOOKUP('Données projet'!$B$17,Paramètres!$A$1:$I$89,3,0)*VLOOKUP('Données projet'!$B$17,Paramètres!$A$1:$I$89,5,0)</f>
        <v>247.77443600000007</v>
      </c>
      <c r="GB90" s="13">
        <f t="shared" si="103"/>
        <v>60.109122079228108</v>
      </c>
      <c r="GC90" s="20">
        <f t="shared" si="79"/>
        <v>536.23053032132236</v>
      </c>
      <c r="GD90" s="59">
        <f t="shared" si="80"/>
        <v>809.5653328917972</v>
      </c>
      <c r="GE90" s="59">
        <f ca="1">AVERAGE(OFFSET($GD$3,0,0,'Données projet'!$E$17+1,1))-AVERAGE(OFFSET($H$3,0,0,'Données projet'!$E$17+1,1))</f>
        <v>536.1664221413339</v>
      </c>
      <c r="GF90" s="59">
        <f t="shared" si="104"/>
        <v>241.15939898336669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82.840195148423319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82.840195148423319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213.00000000000003</v>
      </c>
      <c r="GV90" s="17">
        <f>GU90*VLOOKUP('Données projet'!$B$18,Paramètres!$A$1:$I$89,3,0)*VLOOKUP('Données projet'!$B$18,Paramètres!$A$1:$I$89,5,0)</f>
        <v>186.07680000000005</v>
      </c>
      <c r="GW90" s="13">
        <f t="shared" si="105"/>
        <v>46.671538591528673</v>
      </c>
      <c r="GX90" s="20">
        <f t="shared" si="82"/>
        <v>405.37002304691242</v>
      </c>
      <c r="GY90" s="59">
        <f t="shared" si="83"/>
        <v>678.70482561738731</v>
      </c>
      <c r="GZ90" s="59">
        <f ca="1">AVERAGE(OFFSET($GY$3,0,0,'Données projet'!$E$18+1,1))-AVERAGE(OFFSET($H$3,0,0,'Données projet'!$E$18+1,1))</f>
        <v>285.8437404763045</v>
      </c>
      <c r="HA90" s="59">
        <f t="shared" si="106"/>
        <v>276.01618888357268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32.041079320987713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32.041079320987713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7.1655555555555566</v>
      </c>
      <c r="N91" s="13">
        <f>IF('Données projet'!$A$36&gt;35,N90+M91-V90,IF(A91&lt;'Données projet'!$A$36,$K$205^A91,IF(A91='Données projet'!$A$36,'Données projet'!$B$36,N90+M91-V90)))</f>
        <v>267.54222222222228</v>
      </c>
      <c r="O91" s="13">
        <f>N91*VLOOKUP('Données projet'!$B$9,Paramètres!$A$1:$I$89,3,0)*VLOOKUP('Données projet'!$B$9,Paramètres!$A$1:$I$89,5,0)</f>
        <v>242.0722026666667</v>
      </c>
      <c r="P91" s="13">
        <f t="shared" si="87"/>
        <v>58.885151656108263</v>
      </c>
      <c r="Q91" s="20">
        <f t="shared" si="54"/>
        <v>524.16739211216634</v>
      </c>
      <c r="R91" s="59">
        <f t="shared" si="55"/>
        <v>797.84912448136004</v>
      </c>
      <c r="S91" s="59">
        <f ca="1">AVERAGE(OFFSET($R$3,0,0,'Données projet'!$E$9+1,1))-AVERAGE(OFFSET($H$3,0,0,'Données projet'!$E$9+1,1))</f>
        <v>514.0255035951318</v>
      </c>
      <c r="T91" s="59">
        <f t="shared" si="88"/>
        <v>232.26614608014839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77.221532263071609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77.221532263071609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2.8</v>
      </c>
      <c r="AI91" s="13">
        <f>IF('Données projet'!$A$62&gt;35,AI90+AH91-AQ90,IF(A91&lt;'Données projet'!$A$62,$AF$205^A91,IF(A91='Données projet'!$A$62,'Données projet'!$B$62,AI90+AH91-AQ90)))</f>
        <v>209.4</v>
      </c>
      <c r="AJ91" s="13">
        <f>AI91*VLOOKUP('Données projet'!$B$10,Paramètres!$A$1:$I$89,3,0)*VLOOKUP('Données projet'!$B$10,Paramètres!$A$1:$I$89,5,0)</f>
        <v>182.93184000000002</v>
      </c>
      <c r="AK91" s="13">
        <f t="shared" si="89"/>
        <v>45.973851929814685</v>
      </c>
      <c r="AL91" s="20">
        <f t="shared" si="58"/>
        <v>398.67741344442726</v>
      </c>
      <c r="AM91" s="59">
        <f t="shared" si="59"/>
        <v>672.3591458136209</v>
      </c>
      <c r="AN91" s="59">
        <f ca="1">AVERAGE(OFFSET($AM$3,0,0,'Données projet'!$E$10+1,1))-AVERAGE(OFFSET($H$3,0,0,'Données projet'!$E$10+1,1))</f>
        <v>330.58463337575432</v>
      </c>
      <c r="AO91" s="59">
        <f t="shared" si="90"/>
        <v>285.43250599232192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40.179268994938724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40.179268994938724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7.1655555555555566</v>
      </c>
      <c r="BD91" s="12">
        <f>IF('Données projet'!$A$88&gt;35,BD90+BC91-BL90,IF(A91&lt;'Données projet'!$A$88,$BA$205^A91,IF(A91='Données projet'!$A$88,'Données projet'!$B$88,BD90+BC91-BL90)))</f>
        <v>267.54222222222228</v>
      </c>
      <c r="BE91" s="13">
        <f>BD91*VLOOKUP('Données projet'!$B$11,Paramètres!$A$1:$I$89,3,0)*VLOOKUP('Données projet'!$B$11,Paramètres!$A$1:$I$89,5,0)</f>
        <v>271.28781333333342</v>
      </c>
      <c r="BF91" s="13">
        <f t="shared" si="91"/>
        <v>65.12250004512164</v>
      </c>
      <c r="BG91" s="20">
        <f t="shared" si="61"/>
        <v>585.9146291341425</v>
      </c>
      <c r="BH91" s="59">
        <f t="shared" si="62"/>
        <v>859.5963615033362</v>
      </c>
      <c r="BI91" s="59">
        <f ca="1">AVERAGE(OFFSET($BH$3,0,0,'Données projet'!$E$11+1,1))-AVERAGE(OFFSET($H$3,0,0,'Données projet'!$E$11+1,1))</f>
        <v>565.65323074569903</v>
      </c>
      <c r="BJ91" s="59">
        <f t="shared" si="92"/>
        <v>253.00166490531203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86.541372363787161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86.541372363787161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735.03250928955595</v>
      </c>
      <c r="CD91" s="59">
        <f ca="1">AVERAGE(OFFSET($CC$3,0,0,'Données projet'!$E$12+1,1))-AVERAGE(OFFSET($H$3,0,0,'Données projet'!$E$12+1,1))</f>
        <v>323.01113210765487</v>
      </c>
      <c r="CE91" s="59">
        <f t="shared" si="94"/>
        <v>311.68541696405975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37.02972889716834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37.02972889716834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7.1655555555555566</v>
      </c>
      <c r="CT91" s="12">
        <f>IF('Données projet'!$A$140&gt;35,CT90+CS91-DB90,IF(A91&lt;'Données projet'!$A$140,$CQ$205^A91,IF(A91='Données projet'!$A$140,'Données projet'!$B$140,CT90+CS91-DB90)))</f>
        <v>267.54222222222228</v>
      </c>
      <c r="CU91" s="17">
        <f>CT91*VLOOKUP('Données projet'!$B$13,Paramètres!$A$1:$I$89,3,0)*VLOOKUP('Données projet'!$B$13,Paramètres!$A$1:$I$89,5,0)</f>
        <v>179.46732266666669</v>
      </c>
      <c r="CV91" s="13">
        <f t="shared" si="95"/>
        <v>45.203654839973233</v>
      </c>
      <c r="CW91" s="20">
        <f t="shared" si="67"/>
        <v>391.30195249073114</v>
      </c>
      <c r="CX91" s="59">
        <f t="shared" si="68"/>
        <v>664.98368485992478</v>
      </c>
      <c r="CY91" s="59">
        <f ca="1">AVERAGE(OFFSET($CX$3,0,0,'Données projet'!$E$13+1,1))-AVERAGE(OFFSET($H$3,0,0,'Données projet'!$E$13+1,1))</f>
        <v>402.93606094395136</v>
      </c>
      <c r="CZ91" s="59">
        <f t="shared" si="96"/>
        <v>187.62762320251036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70.564503619703387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70.564503619703387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210.25641025641013</v>
      </c>
      <c r="DP91" s="17">
        <f>DO91*VLOOKUP('Données projet'!$B$14,Paramètres!$A$1:$I$89,3,0)*VLOOKUP('Données projet'!$B$14,Paramètres!$A$1:$I$89,5,0)</f>
        <v>163.99999999999991</v>
      </c>
      <c r="DQ91" s="13">
        <f t="shared" si="97"/>
        <v>41.743425908362248</v>
      </c>
      <c r="DR91" s="20">
        <f t="shared" si="70"/>
        <v>358.33646679039742</v>
      </c>
      <c r="DS91" s="59">
        <f t="shared" si="71"/>
        <v>632.01819915959118</v>
      </c>
      <c r="DT91" s="59">
        <f ca="1">AVERAGE(OFFSET($DS$3,0,0,'Données projet'!$E$14+1,1))-AVERAGE(OFFSET($H$3,0,0,'Données projet'!$E$14+1,1))</f>
        <v>217.53602321474159</v>
      </c>
      <c r="DU91" s="59">
        <f t="shared" si="98"/>
        <v>215.75909414893025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22.167615669988574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22.167615669988574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7.8</v>
      </c>
      <c r="EJ91" s="12">
        <f>IF('Données projet'!$A$192&gt;35,EJ90+EI91-ER90,IF(A91&lt;'Données projet'!$A$192,$EG$205^A91,IF(A91='Données projet'!$A$192,'Données projet'!$B$192,EJ90+EI91-ER90)))</f>
        <v>361.39999999999981</v>
      </c>
      <c r="EK91" s="17">
        <f>EJ91*VLOOKUP('Données projet'!$B$15,Paramètres!$A$1:$I$89,3,0)*VLOOKUP('Données projet'!$B$15,Paramètres!$A$1:$I$89,5,0)</f>
        <v>310.08119999999985</v>
      </c>
      <c r="EL91" s="13">
        <f t="shared" si="99"/>
        <v>73.285787705139427</v>
      </c>
      <c r="EM91" s="20">
        <f t="shared" si="73"/>
        <v>667.69750358645092</v>
      </c>
      <c r="EN91" s="59">
        <f t="shared" si="74"/>
        <v>941.37923595564462</v>
      </c>
      <c r="EO91" s="59">
        <f ca="1">AVERAGE(OFFSET($EN$3,0,0,'Données projet'!$E$15+1,1))-AVERAGE(OFFSET($H$3,0,0,'Données projet'!$E$15+1,1))</f>
        <v>481.23392184981651</v>
      </c>
      <c r="EP91" s="59">
        <f t="shared" si="100"/>
        <v>275.88160405468193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92.877578673339571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92.877578673339571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3.4</v>
      </c>
      <c r="FE91" s="12">
        <f>IF('Données projet'!$A$218&gt;35,FE90+FD91-FM90,IF(A91&lt;'Données projet'!$A$218,$FB$205^A91,IF(A91='Données projet'!$A$218,'Données projet'!$B$218,FE90+FD91-FM90)))</f>
        <v>210.20000000000016</v>
      </c>
      <c r="FF91" s="17">
        <f>FE91*VLOOKUP('Données projet'!$B$16,Paramètres!$A$1:$I$89,3,0)*VLOOKUP('Données projet'!$B$16,Paramètres!$A$1:$I$89,5,0)</f>
        <v>137.72304000000011</v>
      </c>
      <c r="FG91" s="13">
        <f t="shared" si="101"/>
        <v>35.774889172094717</v>
      </c>
      <c r="FH91" s="20">
        <f t="shared" si="76"/>
        <v>302.17555997473181</v>
      </c>
      <c r="FI91" s="59">
        <f t="shared" si="77"/>
        <v>575.85729234392556</v>
      </c>
      <c r="FJ91" s="59">
        <f ca="1">AVERAGE(OFFSET($FI$3,0,0,'Données projet'!$E$16+1,1))-AVERAGE(OFFSET($H$3,0,0,'Données projet'!$E$16+1,1))</f>
        <v>257.66104339896992</v>
      </c>
      <c r="FK91" s="59">
        <f t="shared" si="102"/>
        <v>254.79488636184996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36.792805482185699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36.792805482185699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7.1655555555555566</v>
      </c>
      <c r="FZ91" s="12">
        <f>IF('Données projet'!$A$244&gt;35,FZ90+FY91-GH90,IF(A91&lt;'Données projet'!$A$244,$FW$205^A91,IF(A91='Données projet'!$A$244,'Données projet'!$B$244,FZ90+FY91-GH90)))</f>
        <v>267.54222222222228</v>
      </c>
      <c r="GA91" s="17">
        <f>FZ91*VLOOKUP('Données projet'!$B$17,Paramètres!$A$1:$I$89,3,0)*VLOOKUP('Données projet'!$B$17,Paramètres!$A$1:$I$89,5,0)</f>
        <v>254.59317866666672</v>
      </c>
      <c r="GB91" s="13">
        <f t="shared" si="103"/>
        <v>61.56845634211615</v>
      </c>
      <c r="GC91" s="20">
        <f t="shared" si="79"/>
        <v>550.64818097363013</v>
      </c>
      <c r="GD91" s="59">
        <f t="shared" si="80"/>
        <v>824.32991334282383</v>
      </c>
      <c r="GE91" s="59">
        <f ca="1">AVERAGE(OFFSET($GD$3,0,0,'Données projet'!$E$17+1,1))-AVERAGE(OFFSET($H$3,0,0,'Données projet'!$E$17+1,1))</f>
        <v>536.1664221413339</v>
      </c>
      <c r="GF91" s="59">
        <f t="shared" si="104"/>
        <v>241.15939898336669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81.215749449092598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81.215749449092598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213.00000000000003</v>
      </c>
      <c r="GV91" s="17">
        <f>GU91*VLOOKUP('Données projet'!$B$18,Paramètres!$A$1:$I$89,3,0)*VLOOKUP('Données projet'!$B$18,Paramètres!$A$1:$I$89,5,0)</f>
        <v>186.07680000000005</v>
      </c>
      <c r="GW91" s="13">
        <f t="shared" si="105"/>
        <v>46.671538591528673</v>
      </c>
      <c r="GX91" s="20">
        <f t="shared" si="82"/>
        <v>405.37002304691242</v>
      </c>
      <c r="GY91" s="59">
        <f t="shared" si="83"/>
        <v>679.05175541610606</v>
      </c>
      <c r="GZ91" s="59">
        <f ca="1">AVERAGE(OFFSET($GY$3,0,0,'Données projet'!$E$18+1,1))-AVERAGE(OFFSET($H$3,0,0,'Données projet'!$E$18+1,1))</f>
        <v>285.8437404763045</v>
      </c>
      <c r="HA91" s="59">
        <f t="shared" si="106"/>
        <v>276.01618888357268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31.412773298631805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31.412773298631805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7.1655555555555566</v>
      </c>
      <c r="N92" s="13">
        <f>IF('Données projet'!$A$36&gt;35,N91+M92-V91,IF(A92&lt;'Données projet'!$A$36,$K$205^A92,IF(A92='Données projet'!$A$36,'Données projet'!$B$36,N91+M92-V91)))</f>
        <v>274.70777777777784</v>
      </c>
      <c r="O92" s="13">
        <f>N92*VLOOKUP('Données projet'!$B$9,Paramètres!$A$1:$I$89,3,0)*VLOOKUP('Données projet'!$B$9,Paramètres!$A$1:$I$89,5,0)</f>
        <v>248.55559733333337</v>
      </c>
      <c r="P92" s="13">
        <f t="shared" si="87"/>
        <v>60.276539532887902</v>
      </c>
      <c r="Q92" s="20">
        <f t="shared" si="54"/>
        <v>537.88263837533532</v>
      </c>
      <c r="R92" s="59">
        <f t="shared" si="55"/>
        <v>811.90528208685896</v>
      </c>
      <c r="S92" s="59">
        <f ca="1">AVERAGE(OFFSET($R$3,0,0,'Données projet'!$E$9+1,1))-AVERAGE(OFFSET($H$3,0,0,'Données projet'!$E$9+1,1))</f>
        <v>514.0255035951318</v>
      </c>
      <c r="T92" s="59">
        <f t="shared" si="88"/>
        <v>232.26614608014839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75.707265115876666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75.707265115876666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2.8</v>
      </c>
      <c r="AI92" s="13">
        <f>IF('Données projet'!$A$62&gt;35,AI91+AH92-AQ91,IF(A92&lt;'Données projet'!$A$62,$AF$205^A92,IF(A92='Données projet'!$A$62,'Données projet'!$B$62,AI91+AH92-AQ91)))</f>
        <v>212.20000000000002</v>
      </c>
      <c r="AJ92" s="13">
        <f>AI92*VLOOKUP('Données projet'!$B$10,Paramètres!$A$1:$I$89,3,0)*VLOOKUP('Données projet'!$B$10,Paramètres!$A$1:$I$89,5,0)</f>
        <v>185.37792000000005</v>
      </c>
      <c r="AK92" s="13">
        <f t="shared" si="89"/>
        <v>46.516616531004161</v>
      </c>
      <c r="AL92" s="20">
        <f t="shared" si="58"/>
        <v>403.88298445816571</v>
      </c>
      <c r="AM92" s="59">
        <f t="shared" si="59"/>
        <v>677.90562816968929</v>
      </c>
      <c r="AN92" s="59">
        <f ca="1">AVERAGE(OFFSET($AM$3,0,0,'Données projet'!$E$10+1,1))-AVERAGE(OFFSET($H$3,0,0,'Données projet'!$E$10+1,1))</f>
        <v>330.58463337575432</v>
      </c>
      <c r="AO92" s="59">
        <f t="shared" si="90"/>
        <v>285.43250599232192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39.391378036882202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39.391378036882202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7.1655555555555566</v>
      </c>
      <c r="BD92" s="12">
        <f>IF('Données projet'!$A$88&gt;35,BD91+BC92-BL91,IF(A92&lt;'Données projet'!$A$88,$BA$205^A92,IF(A92='Données projet'!$A$88,'Données projet'!$B$88,BD91+BC92-BL91)))</f>
        <v>274.70777777777784</v>
      </c>
      <c r="BE92" s="13">
        <f>BD92*VLOOKUP('Données projet'!$B$11,Paramètres!$A$1:$I$89,3,0)*VLOOKUP('Données projet'!$B$11,Paramètres!$A$1:$I$89,5,0)</f>
        <v>278.55368666666675</v>
      </c>
      <c r="BF92" s="13">
        <f t="shared" si="91"/>
        <v>66.661269234297436</v>
      </c>
      <c r="BG92" s="20">
        <f t="shared" si="61"/>
        <v>601.24938152751258</v>
      </c>
      <c r="BH92" s="59">
        <f t="shared" si="62"/>
        <v>875.27202523903611</v>
      </c>
      <c r="BI92" s="59">
        <f ca="1">AVERAGE(OFFSET($BH$3,0,0,'Données projet'!$E$11+1,1))-AVERAGE(OFFSET($H$3,0,0,'Données projet'!$E$11+1,1))</f>
        <v>565.65323074569903</v>
      </c>
      <c r="BJ92" s="59">
        <f t="shared" si="92"/>
        <v>253.00166490531203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84.844348836758343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84.844348836758343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735.37342063188589</v>
      </c>
      <c r="CD92" s="59">
        <f ca="1">AVERAGE(OFFSET($CC$3,0,0,'Données projet'!$E$12+1,1))-AVERAGE(OFFSET($H$3,0,0,'Données projet'!$E$12+1,1))</f>
        <v>323.01113210765487</v>
      </c>
      <c r="CE92" s="59">
        <f t="shared" si="94"/>
        <v>311.68541696405975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36.303598499399321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36.303598499399321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7.1655555555555566</v>
      </c>
      <c r="CT92" s="12">
        <f>IF('Données projet'!$A$140&gt;35,CT91+CS92-DB91,IF(A92&lt;'Données projet'!$A$140,$CQ$205^A92,IF(A92='Données projet'!$A$140,'Données projet'!$B$140,CT91+CS92-DB91)))</f>
        <v>274.70777777777784</v>
      </c>
      <c r="CU92" s="17">
        <f>CT92*VLOOKUP('Données projet'!$B$13,Paramètres!$A$1:$I$89,3,0)*VLOOKUP('Données projet'!$B$13,Paramètres!$A$1:$I$89,5,0)</f>
        <v>184.27397733333336</v>
      </c>
      <c r="CV92" s="13">
        <f t="shared" si="95"/>
        <v>46.271764805924995</v>
      </c>
      <c r="CW92" s="20">
        <f t="shared" si="67"/>
        <v>401.53383422587495</v>
      </c>
      <c r="CX92" s="59">
        <f t="shared" si="68"/>
        <v>675.55647793739854</v>
      </c>
      <c r="CY92" s="59">
        <f ca="1">AVERAGE(OFFSET($CX$3,0,0,'Données projet'!$E$13+1,1))-AVERAGE(OFFSET($H$3,0,0,'Données projet'!$E$13+1,1))</f>
        <v>402.93606094395136</v>
      </c>
      <c r="CZ92" s="59">
        <f t="shared" si="96"/>
        <v>187.62762320251036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69.180776743818356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69.180776743818356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210.25641025641013</v>
      </c>
      <c r="DP92" s="17">
        <f>DO92*VLOOKUP('Données projet'!$B$14,Paramètres!$A$1:$I$89,3,0)*VLOOKUP('Données projet'!$B$14,Paramètres!$A$1:$I$89,5,0)</f>
        <v>163.99999999999991</v>
      </c>
      <c r="DQ92" s="13">
        <f t="shared" si="97"/>
        <v>41.743425908362248</v>
      </c>
      <c r="DR92" s="20">
        <f t="shared" si="70"/>
        <v>358.33646679039742</v>
      </c>
      <c r="DS92" s="59">
        <f t="shared" si="71"/>
        <v>632.35911050192101</v>
      </c>
      <c r="DT92" s="59">
        <f ca="1">AVERAGE(OFFSET($DS$3,0,0,'Données projet'!$E$14+1,1))-AVERAGE(OFFSET($H$3,0,0,'Données projet'!$E$14+1,1))</f>
        <v>217.53602321474159</v>
      </c>
      <c r="DU92" s="59">
        <f t="shared" si="98"/>
        <v>215.75909414893025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21.732922247610578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21.732922247610578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7.8</v>
      </c>
      <c r="EJ92" s="12">
        <f>IF('Données projet'!$A$192&gt;35,EJ91+EI92-ER91,IF(A92&lt;'Données projet'!$A$192,$EG$205^A92,IF(A92='Données projet'!$A$192,'Données projet'!$B$192,EJ91+EI92-ER91)))</f>
        <v>369.19999999999982</v>
      </c>
      <c r="EK92" s="17">
        <f>EJ92*VLOOKUP('Données projet'!$B$15,Paramètres!$A$1:$I$89,3,0)*VLOOKUP('Données projet'!$B$15,Paramètres!$A$1:$I$89,5,0)</f>
        <v>316.77359999999987</v>
      </c>
      <c r="EL92" s="13">
        <f t="shared" si="99"/>
        <v>74.681642981668006</v>
      </c>
      <c r="EM92" s="20">
        <f t="shared" si="73"/>
        <v>681.78454819307149</v>
      </c>
      <c r="EN92" s="59">
        <f t="shared" si="74"/>
        <v>955.80719190459513</v>
      </c>
      <c r="EO92" s="59">
        <f ca="1">AVERAGE(OFFSET($EN$3,0,0,'Données projet'!$E$15+1,1))-AVERAGE(OFFSET($H$3,0,0,'Données projet'!$E$15+1,1))</f>
        <v>481.23392184981651</v>
      </c>
      <c r="EP92" s="59">
        <f t="shared" si="100"/>
        <v>275.88160405468193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91.056306005284682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91.056306005284682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3.4</v>
      </c>
      <c r="FE92" s="12">
        <f>IF('Données projet'!$A$218&gt;35,FE91+FD92-FM91,IF(A92&lt;'Données projet'!$A$218,$FB$205^A92,IF(A92='Données projet'!$A$218,'Données projet'!$B$218,FE91+FD92-FM91)))</f>
        <v>213.60000000000016</v>
      </c>
      <c r="FF92" s="17">
        <f>FE92*VLOOKUP('Données projet'!$B$16,Paramètres!$A$1:$I$89,3,0)*VLOOKUP('Données projet'!$B$16,Paramètres!$A$1:$I$89,5,0)</f>
        <v>139.9507200000001</v>
      </c>
      <c r="FG92" s="13">
        <f t="shared" si="101"/>
        <v>36.285715907711953</v>
      </c>
      <c r="FH92" s="20">
        <f t="shared" si="76"/>
        <v>306.94512587259851</v>
      </c>
      <c r="FI92" s="59">
        <f t="shared" si="77"/>
        <v>580.96776958412215</v>
      </c>
      <c r="FJ92" s="59">
        <f ca="1">AVERAGE(OFFSET($FI$3,0,0,'Données projet'!$E$16+1,1))-AVERAGE(OFFSET($H$3,0,0,'Données projet'!$E$16+1,1))</f>
        <v>257.66104339896992</v>
      </c>
      <c r="FK92" s="59">
        <f t="shared" si="102"/>
        <v>254.79488636184996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36.071321008075479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36.071321008075479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7.1655555555555566</v>
      </c>
      <c r="FZ92" s="12">
        <f>IF('Données projet'!$A$244&gt;35,FZ91+FY92-GH91,IF(A92&lt;'Données projet'!$A$244,$FW$205^A92,IF(A92='Données projet'!$A$244,'Données projet'!$B$244,FZ91+FY92-GH91)))</f>
        <v>274.70777777777784</v>
      </c>
      <c r="GA92" s="17">
        <f>FZ92*VLOOKUP('Données projet'!$B$17,Paramètres!$A$1:$I$89,3,0)*VLOOKUP('Données projet'!$B$17,Paramètres!$A$1:$I$89,5,0)</f>
        <v>261.4119213333334</v>
      </c>
      <c r="GB92" s="13">
        <f t="shared" si="103"/>
        <v>63.023247598267517</v>
      </c>
      <c r="GC92" s="20">
        <f t="shared" si="79"/>
        <v>565.0579192225382</v>
      </c>
      <c r="GD92" s="59">
        <f t="shared" si="80"/>
        <v>839.08056293406185</v>
      </c>
      <c r="GE92" s="59">
        <f ca="1">AVERAGE(OFFSET($GD$3,0,0,'Données projet'!$E$17+1,1))-AVERAGE(OFFSET($H$3,0,0,'Données projet'!$E$17+1,1))</f>
        <v>536.1664221413339</v>
      </c>
      <c r="GF92" s="59">
        <f t="shared" si="104"/>
        <v>241.15939898336669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79.623158139111709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79.623158139111709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213.00000000000003</v>
      </c>
      <c r="GV92" s="17">
        <f>GU92*VLOOKUP('Données projet'!$B$18,Paramètres!$A$1:$I$89,3,0)*VLOOKUP('Données projet'!$B$18,Paramètres!$A$1:$I$89,5,0)</f>
        <v>186.07680000000005</v>
      </c>
      <c r="GW92" s="13">
        <f t="shared" si="105"/>
        <v>46.671538591528673</v>
      </c>
      <c r="GX92" s="20">
        <f t="shared" si="82"/>
        <v>405.37002304691242</v>
      </c>
      <c r="GY92" s="59">
        <f t="shared" si="83"/>
        <v>679.39266675843601</v>
      </c>
      <c r="GZ92" s="59">
        <f ca="1">AVERAGE(OFFSET($GY$3,0,0,'Données projet'!$E$18+1,1))-AVERAGE(OFFSET($H$3,0,0,'Données projet'!$E$18+1,1))</f>
        <v>285.8437404763045</v>
      </c>
      <c r="HA92" s="59">
        <f t="shared" si="106"/>
        <v>276.01618888357268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30.796787974145463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30.796787974145463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7.1655555555555566</v>
      </c>
      <c r="N93" s="13">
        <f>IF('Données projet'!$A$36&gt;35,N92+M93-V92,IF(A93&lt;'Données projet'!$A$36,$K$205^A93,IF(A93='Données projet'!$A$36,'Données projet'!$B$36,N92+M93-V92)))</f>
        <v>281.87333333333339</v>
      </c>
      <c r="O93" s="13">
        <f>N93*VLOOKUP('Données projet'!$B$9,Paramètres!$A$1:$I$89,3,0)*VLOOKUP('Données projet'!$B$9,Paramètres!$A$1:$I$89,5,0)</f>
        <v>255.03899200000006</v>
      </c>
      <c r="P93" s="13">
        <f t="shared" si="87"/>
        <v>61.663708764324099</v>
      </c>
      <c r="Q93" s="20">
        <f t="shared" si="54"/>
        <v>551.59053716453127</v>
      </c>
      <c r="R93" s="59">
        <f t="shared" si="55"/>
        <v>825.94817816875889</v>
      </c>
      <c r="S93" s="59">
        <f ca="1">AVERAGE(OFFSET($R$3,0,0,'Données projet'!$E$9+1,1))-AVERAGE(OFFSET($H$3,0,0,'Données projet'!$E$9+1,1))</f>
        <v>514.0255035951318</v>
      </c>
      <c r="T93" s="59">
        <f t="shared" si="88"/>
        <v>232.26614608014839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74.222691823826452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74.222691823826452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215</v>
      </c>
      <c r="AG93" s="12">
        <f>VLOOKUP(A93,'Données projet'!$A$61:$I$81,9,0)</f>
        <v>2.8</v>
      </c>
      <c r="AH93" s="12">
        <f t="array" ref="AH93">INDEX(AG:AG,MIN(IF(ISNUMBER(AG93:AG289),ROW(AG93:AG289),"")))</f>
        <v>2.8</v>
      </c>
      <c r="AI93" s="13">
        <f>IF('Données projet'!$A$62&gt;35,AI92+AH93-AQ92,IF(A93&lt;'Données projet'!$A$62,$AF$205^A93,IF(A93='Données projet'!$A$62,'Données projet'!$B$62,AI92+AH93-AQ92)))</f>
        <v>215.00000000000003</v>
      </c>
      <c r="AJ93" s="13">
        <f>AI93*VLOOKUP('Données projet'!$B$10,Paramètres!$A$1:$I$89,3,0)*VLOOKUP('Données projet'!$B$10,Paramètres!$A$1:$I$89,5,0)</f>
        <v>187.82400000000007</v>
      </c>
      <c r="AK93" s="13">
        <f t="shared" si="89"/>
        <v>47.05854810918273</v>
      </c>
      <c r="AL93" s="20">
        <f t="shared" si="58"/>
        <v>409.08710462349336</v>
      </c>
      <c r="AM93" s="59">
        <f t="shared" si="59"/>
        <v>683.44474562772098</v>
      </c>
      <c r="AN93" s="59">
        <f ca="1">AVERAGE(OFFSET($AM$3,0,0,'Données projet'!$E$10+1,1))-AVERAGE(OFFSET($H$3,0,0,'Données projet'!$E$10+1,1))</f>
        <v>330.58463337575432</v>
      </c>
      <c r="AO93" s="59">
        <f t="shared" si="90"/>
        <v>285.43250599232192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10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42.771614511255073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42.771614511255073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7.1655555555555566</v>
      </c>
      <c r="BD93" s="12">
        <f>IF('Données projet'!$A$88&gt;35,BD92+BC93-BL92,IF(A93&lt;'Données projet'!$A$88,$BA$205^A93,IF(A93='Données projet'!$A$88,'Données projet'!$B$88,BD92+BC93-BL92)))</f>
        <v>281.87333333333339</v>
      </c>
      <c r="BE93" s="13">
        <f>BD93*VLOOKUP('Données projet'!$B$11,Paramètres!$A$1:$I$89,3,0)*VLOOKUP('Données projet'!$B$11,Paramètres!$A$1:$I$89,5,0)</f>
        <v>285.81956000000008</v>
      </c>
      <c r="BF93" s="13">
        <f t="shared" si="91"/>
        <v>68.195372922513513</v>
      </c>
      <c r="BG93" s="20">
        <f t="shared" si="61"/>
        <v>616.57600817337777</v>
      </c>
      <c r="BH93" s="59">
        <f t="shared" si="62"/>
        <v>890.9336491776055</v>
      </c>
      <c r="BI93" s="59">
        <f ca="1">AVERAGE(OFFSET($BH$3,0,0,'Données projet'!$E$11+1,1))-AVERAGE(OFFSET($H$3,0,0,'Données projet'!$E$11+1,1))</f>
        <v>565.65323074569903</v>
      </c>
      <c r="BJ93" s="59">
        <f t="shared" si="92"/>
        <v>253.00166490531203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83.180602906012425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83.180602906012425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735.70841792458998</v>
      </c>
      <c r="CD93" s="59">
        <f ca="1">AVERAGE(OFFSET($CC$3,0,0,'Données projet'!$E$12+1,1))-AVERAGE(OFFSET($H$3,0,0,'Données projet'!$E$12+1,1))</f>
        <v>323.01113210765487</v>
      </c>
      <c r="CE93" s="59">
        <f t="shared" si="94"/>
        <v>311.68541696405975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35.591707075834748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35.591707075834748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7.1655555555555566</v>
      </c>
      <c r="CT93" s="12">
        <f>IF('Données projet'!$A$140&gt;35,CT92+CS93-DB92,IF(A93&lt;'Données projet'!$A$140,$CQ$205^A93,IF(A93='Données projet'!$A$140,'Données projet'!$B$140,CT92+CS93-DB92)))</f>
        <v>281.87333333333339</v>
      </c>
      <c r="CU93" s="17">
        <f>CT93*VLOOKUP('Données projet'!$B$13,Paramètres!$A$1:$I$89,3,0)*VLOOKUP('Données projet'!$B$13,Paramètres!$A$1:$I$89,5,0)</f>
        <v>189.08063200000007</v>
      </c>
      <c r="CV93" s="13">
        <f t="shared" si="95"/>
        <v>47.336636295238264</v>
      </c>
      <c r="CW93" s="20">
        <f t="shared" si="67"/>
        <v>411.7600756142067</v>
      </c>
      <c r="CX93" s="59">
        <f t="shared" si="68"/>
        <v>686.11771661843432</v>
      </c>
      <c r="CY93" s="59">
        <f ca="1">AVERAGE(OFFSET($CX$3,0,0,'Données projet'!$E$13+1,1))-AVERAGE(OFFSET($H$3,0,0,'Données projet'!$E$13+1,1))</f>
        <v>402.93606094395136</v>
      </c>
      <c r="CZ93" s="59">
        <f t="shared" si="96"/>
        <v>187.62762320251036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67.824183907979375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67.824183907979375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210.25641025641013</v>
      </c>
      <c r="DP93" s="17">
        <f>DO93*VLOOKUP('Données projet'!$B$14,Paramètres!$A$1:$I$89,3,0)*VLOOKUP('Données projet'!$B$14,Paramètres!$A$1:$I$89,5,0)</f>
        <v>163.99999999999991</v>
      </c>
      <c r="DQ93" s="13">
        <f t="shared" si="97"/>
        <v>41.743425908362248</v>
      </c>
      <c r="DR93" s="20">
        <f t="shared" si="70"/>
        <v>358.33646679039742</v>
      </c>
      <c r="DS93" s="59">
        <f t="shared" si="71"/>
        <v>632.6941077946251</v>
      </c>
      <c r="DT93" s="59">
        <f ca="1">AVERAGE(OFFSET($DS$3,0,0,'Données projet'!$E$14+1,1))-AVERAGE(OFFSET($H$3,0,0,'Données projet'!$E$14+1,1))</f>
        <v>217.53602321474159</v>
      </c>
      <c r="DU93" s="59">
        <f t="shared" si="98"/>
        <v>215.75909414893025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21.306752898108606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21.306752898108606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377</v>
      </c>
      <c r="EH93" s="12">
        <f>VLOOKUP(A93,'Données projet'!$A$191:$I$211,9,0)</f>
        <v>7.8</v>
      </c>
      <c r="EI93" s="12">
        <f t="array" ref="EI93">INDEX(EH:EH,MIN(IF(ISNUMBER(EH93:EH289),ROW(EH93:EH289),"")))</f>
        <v>7.8</v>
      </c>
      <c r="EJ93" s="12">
        <f>IF('Données projet'!$A$192&gt;35,EJ92+EI93-ER92,IF(A93&lt;'Données projet'!$A$192,$EG$205^A93,IF(A93='Données projet'!$A$192,'Données projet'!$B$192,EJ92+EI93-ER92)))</f>
        <v>376.99999999999983</v>
      </c>
      <c r="EK93" s="17">
        <f>EJ93*VLOOKUP('Données projet'!$B$15,Paramètres!$A$1:$I$89,3,0)*VLOOKUP('Données projet'!$B$15,Paramètres!$A$1:$I$89,5,0)</f>
        <v>323.46599999999989</v>
      </c>
      <c r="EL93" s="13">
        <f t="shared" si="99"/>
        <v>76.074069581431147</v>
      </c>
      <c r="EM93" s="20">
        <f t="shared" si="73"/>
        <v>695.86562118765903</v>
      </c>
      <c r="EN93" s="59">
        <f t="shared" si="74"/>
        <v>970.22326219188676</v>
      </c>
      <c r="EO93" s="59">
        <f ca="1">AVERAGE(OFFSET($EN$3,0,0,'Données projet'!$E$15+1,1))-AVERAGE(OFFSET($H$3,0,0,'Données projet'!$E$15+1,1))</f>
        <v>481.23392184981651</v>
      </c>
      <c r="EP93" s="59">
        <f t="shared" si="100"/>
        <v>275.88160405468193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26</v>
      </c>
      <c r="ES93" s="16">
        <f>IF(ISNA(VLOOKUP(A93,'Données projet'!$A$191:$I$211,5,0)),0%,VLOOKUP(A93,'Données projet'!$A$191:$I$211,5,0)*VLOOKUP('Données projet'!$B$15,Paramètres!$A$1:$I$89,7,0))</f>
        <v>0.53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102.34098899349287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102.34098899349287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217</v>
      </c>
      <c r="FC93" s="12">
        <f>VLOOKUP(A93,'Données projet'!$A$217:$I$237,9,0)</f>
        <v>3.4</v>
      </c>
      <c r="FD93" s="12">
        <f t="array" ref="FD93">INDEX(FC:FC,MIN(IF(ISNUMBER(FC93:FC289),ROW(FC93:FC289),"")))</f>
        <v>3.4</v>
      </c>
      <c r="FE93" s="12">
        <f>IF('Données projet'!$A$218&gt;35,FE92+FD93-FM92,IF(A93&lt;'Données projet'!$A$218,$FB$205^A93,IF(A93='Données projet'!$A$218,'Données projet'!$B$218,FE92+FD93-FM92)))</f>
        <v>217.00000000000017</v>
      </c>
      <c r="FF93" s="17">
        <f>FE93*VLOOKUP('Données projet'!$B$16,Paramètres!$A$1:$I$89,3,0)*VLOOKUP('Données projet'!$B$16,Paramètres!$A$1:$I$89,5,0)</f>
        <v>142.17840000000012</v>
      </c>
      <c r="FG93" s="13">
        <f t="shared" si="101"/>
        <v>36.795597013009385</v>
      </c>
      <c r="FH93" s="20">
        <f t="shared" si="76"/>
        <v>311.71304479765826</v>
      </c>
      <c r="FI93" s="59">
        <f t="shared" si="77"/>
        <v>586.07068580188593</v>
      </c>
      <c r="FJ93" s="59">
        <f ca="1">AVERAGE(OFFSET($FI$3,0,0,'Données projet'!$E$16+1,1))-AVERAGE(OFFSET($H$3,0,0,'Données projet'!$E$16+1,1))</f>
        <v>257.66104339896992</v>
      </c>
      <c r="FK93" s="59">
        <f t="shared" si="102"/>
        <v>254.79488636184996</v>
      </c>
      <c r="FL93" s="15">
        <f>IF(ISNA(VLOOKUP(A93,'Données projet'!$A$217:$I$237,3,0)),0,VLOOKUP(A93,'Données projet'!$A$217:$I$237,3,0))</f>
        <v>17</v>
      </c>
      <c r="FM93" s="15">
        <f>IF(ISNA(VLOOKUP(A93,'Données projet'!$A$217:$I$237,4,0)),0,VLOOKUP(A93,'Données projet'!$A$217:$I$237,4,0))</f>
        <v>13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39.41284484146572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39.41284484146572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7.1655555555555566</v>
      </c>
      <c r="FZ93" s="12">
        <f>IF('Données projet'!$A$244&gt;35,FZ92+FY93-GH92,IF(A93&lt;'Données projet'!$A$244,$FW$205^A93,IF(A93='Données projet'!$A$244,'Données projet'!$B$244,FZ92+FY93-GH92)))</f>
        <v>281.87333333333339</v>
      </c>
      <c r="GA93" s="17">
        <f>FZ93*VLOOKUP('Données projet'!$B$17,Paramètres!$A$1:$I$89,3,0)*VLOOKUP('Données projet'!$B$17,Paramètres!$A$1:$I$89,5,0)</f>
        <v>268.23066400000005</v>
      </c>
      <c r="GB93" s="13">
        <f t="shared" si="103"/>
        <v>64.473627971975077</v>
      </c>
      <c r="GC93" s="20">
        <f t="shared" si="79"/>
        <v>579.45997518452327</v>
      </c>
      <c r="GD93" s="59">
        <f t="shared" si="80"/>
        <v>853.81761618875089</v>
      </c>
      <c r="GE93" s="59">
        <f ca="1">AVERAGE(OFFSET($GD$3,0,0,'Données projet'!$E$17+1,1))-AVERAGE(OFFSET($H$3,0,0,'Données projet'!$E$17+1,1))</f>
        <v>536.1664221413339</v>
      </c>
      <c r="GF93" s="59">
        <f t="shared" si="104"/>
        <v>241.15939898336669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78.06179657333476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78.06179657333476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213.00000000000003</v>
      </c>
      <c r="GV93" s="17">
        <f>GU93*VLOOKUP('Données projet'!$B$18,Paramètres!$A$1:$I$89,3,0)*VLOOKUP('Données projet'!$B$18,Paramètres!$A$1:$I$89,5,0)</f>
        <v>186.07680000000005</v>
      </c>
      <c r="GW93" s="13">
        <f t="shared" si="105"/>
        <v>46.671538591528673</v>
      </c>
      <c r="GX93" s="20">
        <f t="shared" si="82"/>
        <v>405.37002304691242</v>
      </c>
      <c r="GY93" s="59">
        <f t="shared" si="83"/>
        <v>679.7276640511401</v>
      </c>
      <c r="GZ93" s="59">
        <f ca="1">AVERAGE(OFFSET($GY$3,0,0,'Données projet'!$E$18+1,1))-AVERAGE(OFFSET($H$3,0,0,'Données projet'!$E$18+1,1))</f>
        <v>285.8437404763045</v>
      </c>
      <c r="HA93" s="59">
        <f t="shared" si="106"/>
        <v>276.01618888357268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30.192881746158349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30.192881746158349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7.1655555555555566</v>
      </c>
      <c r="N94" s="13">
        <f>IF('Données projet'!$A$36&gt;35,N93+M94-V93,IF(A94&lt;'Données projet'!$A$36,$K$205^A94,IF(A94='Données projet'!$A$36,'Données projet'!$B$36,N93+M94-V93)))</f>
        <v>289.03888888888895</v>
      </c>
      <c r="O94" s="13">
        <f>N94*VLOOKUP('Données projet'!$B$9,Paramètres!$A$1:$I$89,3,0)*VLOOKUP('Données projet'!$B$9,Paramètres!$A$1:$I$89,5,0)</f>
        <v>261.5223866666667</v>
      </c>
      <c r="P94" s="13">
        <f t="shared" si="87"/>
        <v>63.046778925583041</v>
      </c>
      <c r="Q94" s="20">
        <f t="shared" si="54"/>
        <v>565.29129673983505</v>
      </c>
      <c r="R94" s="59">
        <f t="shared" si="55"/>
        <v>839.97812358268015</v>
      </c>
      <c r="S94" s="59">
        <f ca="1">AVERAGE(OFFSET($R$3,0,0,'Données projet'!$E$9+1,1))-AVERAGE(OFFSET($H$3,0,0,'Données projet'!$E$9+1,1))</f>
        <v>514.0255035951318</v>
      </c>
      <c r="T94" s="59">
        <f t="shared" si="88"/>
        <v>232.26614608014839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72.767230108533056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72.767230108533056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207.80000000000004</v>
      </c>
      <c r="AJ94" s="13">
        <f>AI94*VLOOKUP('Données projet'!$B$10,Paramètres!$A$1:$I$89,3,0)*VLOOKUP('Données projet'!$B$10,Paramètres!$A$1:$I$89,5,0)</f>
        <v>181.53408000000007</v>
      </c>
      <c r="AK94" s="13">
        <f t="shared" si="89"/>
        <v>45.663321943731901</v>
      </c>
      <c r="AL94" s="20">
        <f t="shared" si="58"/>
        <v>395.7021417186665</v>
      </c>
      <c r="AM94" s="59">
        <f t="shared" si="59"/>
        <v>670.38896856151155</v>
      </c>
      <c r="AN94" s="59">
        <f ca="1">AVERAGE(OFFSET($AM$3,0,0,'Données projet'!$E$10+1,1))-AVERAGE(OFFSET($H$3,0,0,'Données projet'!$E$10+1,1))</f>
        <v>330.58463337575432</v>
      </c>
      <c r="AO94" s="59">
        <f t="shared" si="90"/>
        <v>285.43250599232192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41.932889238798225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41.932889238798225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7.1655555555555566</v>
      </c>
      <c r="BD94" s="12">
        <f>IF('Données projet'!$A$88&gt;35,BD93+BC94-BL93,IF(A94&lt;'Données projet'!$A$88,$BA$205^A94,IF(A94='Données projet'!$A$88,'Données projet'!$B$88,BD93+BC94-BL93)))</f>
        <v>289.03888888888895</v>
      </c>
      <c r="BE94" s="13">
        <f>BD94*VLOOKUP('Données projet'!$B$11,Paramètres!$A$1:$I$89,3,0)*VLOOKUP('Données projet'!$B$11,Paramètres!$A$1:$I$89,5,0)</f>
        <v>293.08543333333341</v>
      </c>
      <c r="BF94" s="13">
        <f t="shared" si="91"/>
        <v>69.724943350810875</v>
      </c>
      <c r="BG94" s="20">
        <f t="shared" si="61"/>
        <v>631.8947393915513</v>
      </c>
      <c r="BH94" s="59">
        <f t="shared" si="62"/>
        <v>906.5815662343964</v>
      </c>
      <c r="BI94" s="59">
        <f ca="1">AVERAGE(OFFSET($BH$3,0,0,'Données projet'!$E$11+1,1))-AVERAGE(OFFSET($H$3,0,0,'Données projet'!$E$11+1,1))</f>
        <v>565.65323074569903</v>
      </c>
      <c r="BJ94" s="59">
        <f t="shared" si="92"/>
        <v>253.00166490531203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81.54948201818361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81.54948201818361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736.03760376320736</v>
      </c>
      <c r="CD94" s="59">
        <f ca="1">AVERAGE(OFFSET($CC$3,0,0,'Données projet'!$E$12+1,1))-AVERAGE(OFFSET($H$3,0,0,'Données projet'!$E$12+1,1))</f>
        <v>323.01113210765487</v>
      </c>
      <c r="CE94" s="59">
        <f t="shared" si="94"/>
        <v>311.68541696405975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34.893775408875378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34.893775408875378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7.1655555555555566</v>
      </c>
      <c r="CT94" s="12">
        <f>IF('Données projet'!$A$140&gt;35,CT93+CS94-DB93,IF(A94&lt;'Données projet'!$A$140,$CQ$205^A94,IF(A94='Données projet'!$A$140,'Données projet'!$B$140,CT93+CS94-DB93)))</f>
        <v>289.03888888888895</v>
      </c>
      <c r="CU94" s="17">
        <f>CT94*VLOOKUP('Données projet'!$B$13,Paramètres!$A$1:$I$89,3,0)*VLOOKUP('Données projet'!$B$13,Paramètres!$A$1:$I$89,5,0)</f>
        <v>193.88728666666671</v>
      </c>
      <c r="CV94" s="13">
        <f t="shared" si="95"/>
        <v>48.398361100739805</v>
      </c>
      <c r="CW94" s="20">
        <f t="shared" si="67"/>
        <v>421.98083652823306</v>
      </c>
      <c r="CX94" s="59">
        <f t="shared" si="68"/>
        <v>696.66766337107811</v>
      </c>
      <c r="CY94" s="59">
        <f ca="1">AVERAGE(OFFSET($CX$3,0,0,'Données projet'!$E$13+1,1))-AVERAGE(OFFSET($H$3,0,0,'Données projet'!$E$13+1,1))</f>
        <v>402.93606094395136</v>
      </c>
      <c r="CZ94" s="59">
        <f t="shared" si="96"/>
        <v>187.62762320251036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66.494193030211264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66.494193030211264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210.25641025641013</v>
      </c>
      <c r="DP94" s="17">
        <f>DO94*VLOOKUP('Données projet'!$B$14,Paramètres!$A$1:$I$89,3,0)*VLOOKUP('Données projet'!$B$14,Paramètres!$A$1:$I$89,5,0)</f>
        <v>163.99999999999991</v>
      </c>
      <c r="DQ94" s="13">
        <f t="shared" si="97"/>
        <v>41.743425908362248</v>
      </c>
      <c r="DR94" s="20">
        <f t="shared" si="70"/>
        <v>358.33646679039742</v>
      </c>
      <c r="DS94" s="59">
        <f t="shared" si="71"/>
        <v>633.02329363324247</v>
      </c>
      <c r="DT94" s="59">
        <f ca="1">AVERAGE(OFFSET($DS$3,0,0,'Données projet'!$E$14+1,1))-AVERAGE(OFFSET($H$3,0,0,'Données projet'!$E$14+1,1))</f>
        <v>217.53602321474159</v>
      </c>
      <c r="DU94" s="59">
        <f t="shared" si="98"/>
        <v>215.75909414893025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20.888940469612731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20.888940469612731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7.6</v>
      </c>
      <c r="EJ94" s="12">
        <f>IF('Données projet'!$A$192&gt;35,EJ93+EI94-ER93,IF(A94&lt;'Données projet'!$A$192,$EG$205^A94,IF(A94='Données projet'!$A$192,'Données projet'!$B$192,EJ93+EI94-ER93)))</f>
        <v>358.59999999999985</v>
      </c>
      <c r="EK94" s="17">
        <f>EJ94*VLOOKUP('Données projet'!$B$15,Paramètres!$A$1:$I$89,3,0)*VLOOKUP('Données projet'!$B$15,Paramètres!$A$1:$I$89,5,0)</f>
        <v>307.67879999999991</v>
      </c>
      <c r="EL94" s="13">
        <f t="shared" si="99"/>
        <v>72.783859383050768</v>
      </c>
      <c r="EM94" s="20">
        <f t="shared" si="73"/>
        <v>662.63913175881328</v>
      </c>
      <c r="EN94" s="59">
        <f t="shared" si="74"/>
        <v>937.32595860165839</v>
      </c>
      <c r="EO94" s="59">
        <f ca="1">AVERAGE(OFFSET($EN$3,0,0,'Données projet'!$E$15+1,1))-AVERAGE(OFFSET($H$3,0,0,'Données projet'!$E$15+1,1))</f>
        <v>481.23392184981651</v>
      </c>
      <c r="EP94" s="59">
        <f t="shared" si="100"/>
        <v>275.88160405468193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100.33414462117011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100.33414462117011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204.00000000000017</v>
      </c>
      <c r="FF94" s="17">
        <f>FE94*VLOOKUP('Données projet'!$B$16,Paramètres!$A$1:$I$89,3,0)*VLOOKUP('Données projet'!$B$16,Paramètres!$A$1:$I$89,5,0)</f>
        <v>133.66080000000011</v>
      </c>
      <c r="FG94" s="13">
        <f t="shared" si="101"/>
        <v>34.840890682716783</v>
      </c>
      <c r="FH94" s="20">
        <f t="shared" si="76"/>
        <v>293.4737779390652</v>
      </c>
      <c r="FI94" s="59">
        <f t="shared" si="77"/>
        <v>568.16060478191025</v>
      </c>
      <c r="FJ94" s="59">
        <f ca="1">AVERAGE(OFFSET($FI$3,0,0,'Données projet'!$E$16+1,1))-AVERAGE(OFFSET($H$3,0,0,'Données projet'!$E$16+1,1))</f>
        <v>257.66104339896992</v>
      </c>
      <c r="FK94" s="59">
        <f t="shared" si="102"/>
        <v>254.79488636184996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38.63998299358623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38.63998299358623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7.1655555555555566</v>
      </c>
      <c r="FZ94" s="12">
        <f>IF('Données projet'!$A$244&gt;35,FZ93+FY94-GH93,IF(A94&lt;'Données projet'!$A$244,$FW$205^A94,IF(A94='Données projet'!$A$244,'Données projet'!$B$244,FZ93+FY94-GH93)))</f>
        <v>289.03888888888895</v>
      </c>
      <c r="GA94" s="17">
        <f>FZ94*VLOOKUP('Données projet'!$B$17,Paramètres!$A$1:$I$89,3,0)*VLOOKUP('Données projet'!$B$17,Paramètres!$A$1:$I$89,5,0)</f>
        <v>275.0494066666667</v>
      </c>
      <c r="GB94" s="13">
        <f t="shared" si="103"/>
        <v>65.919722487258852</v>
      </c>
      <c r="GC94" s="20">
        <f t="shared" si="79"/>
        <v>593.85456660975365</v>
      </c>
      <c r="GD94" s="59">
        <f t="shared" si="80"/>
        <v>868.54139345259864</v>
      </c>
      <c r="GE94" s="59">
        <f ca="1">AVERAGE(OFFSET($GD$3,0,0,'Données projet'!$E$17+1,1))-AVERAGE(OFFSET($H$3,0,0,'Données projet'!$E$17+1,1))</f>
        <v>536.1664221413339</v>
      </c>
      <c r="GF94" s="59">
        <f t="shared" si="104"/>
        <v>241.15939898336669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76.531052355526185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76.531052355526185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213.00000000000003</v>
      </c>
      <c r="GV94" s="17">
        <f>GU94*VLOOKUP('Données projet'!$B$18,Paramètres!$A$1:$I$89,3,0)*VLOOKUP('Données projet'!$B$18,Paramètres!$A$1:$I$89,5,0)</f>
        <v>186.07680000000005</v>
      </c>
      <c r="GW94" s="13">
        <f t="shared" si="105"/>
        <v>46.671538591528673</v>
      </c>
      <c r="GX94" s="20">
        <f t="shared" si="82"/>
        <v>405.37002304691242</v>
      </c>
      <c r="GY94" s="59">
        <f t="shared" si="83"/>
        <v>680.05684988975747</v>
      </c>
      <c r="GZ94" s="59">
        <f ca="1">AVERAGE(OFFSET($GY$3,0,0,'Données projet'!$E$18+1,1))-AVERAGE(OFFSET($H$3,0,0,'Données projet'!$E$18+1,1))</f>
        <v>285.8437404763045</v>
      </c>
      <c r="HA94" s="59">
        <f t="shared" si="106"/>
        <v>276.01618888357268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29.600817750955635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29.600817750955635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7.1655555555555566</v>
      </c>
      <c r="N95" s="13">
        <f>IF('Données projet'!$A$36&gt;35,N94+M95-V94,IF(A95&lt;'Données projet'!$A$36,$K$205^A95,IF(A95='Données projet'!$A$36,'Données projet'!$B$36,N94+M95-V94)))</f>
        <v>296.2044444444445</v>
      </c>
      <c r="O95" s="13">
        <f>N95*VLOOKUP('Données projet'!$B$9,Paramètres!$A$1:$I$89,3,0)*VLOOKUP('Données projet'!$B$9,Paramètres!$A$1:$I$89,5,0)</f>
        <v>268.0057813333334</v>
      </c>
      <c r="P95" s="13">
        <f t="shared" si="87"/>
        <v>64.425863325115259</v>
      </c>
      <c r="Q95" s="20">
        <f t="shared" si="54"/>
        <v>578.98511444679809</v>
      </c>
      <c r="R95" s="59">
        <f t="shared" si="55"/>
        <v>853.99541648990976</v>
      </c>
      <c r="S95" s="59">
        <f ca="1">AVERAGE(OFFSET($R$3,0,0,'Données projet'!$E$9+1,1))-AVERAGE(OFFSET($H$3,0,0,'Données projet'!$E$9+1,1))</f>
        <v>514.0255035951318</v>
      </c>
      <c r="T95" s="59">
        <f t="shared" si="88"/>
        <v>232.26614608014839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71.340309109732573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71.340309109732573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210.60000000000005</v>
      </c>
      <c r="AJ95" s="13">
        <f>AI95*VLOOKUP('Données projet'!$B$10,Paramètres!$A$1:$I$89,3,0)*VLOOKUP('Données projet'!$B$10,Paramètres!$A$1:$I$89,5,0)</f>
        <v>183.98016000000007</v>
      </c>
      <c r="AK95" s="13">
        <f t="shared" si="89"/>
        <v>46.206568123393758</v>
      </c>
      <c r="AL95" s="20">
        <f t="shared" si="58"/>
        <v>400.9085514815776</v>
      </c>
      <c r="AM95" s="59">
        <f t="shared" si="59"/>
        <v>675.91885352468933</v>
      </c>
      <c r="AN95" s="59">
        <f ca="1">AVERAGE(OFFSET($AM$3,0,0,'Données projet'!$E$10+1,1))-AVERAGE(OFFSET($H$3,0,0,'Données projet'!$E$10+1,1))</f>
        <v>330.58463337575432</v>
      </c>
      <c r="AO95" s="59">
        <f t="shared" si="90"/>
        <v>285.43250599232192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41.110610857362353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41.110610857362353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7.1655555555555566</v>
      </c>
      <c r="BD95" s="12">
        <f>IF('Données projet'!$A$88&gt;35,BD94+BC95-BL94,IF(A95&lt;'Données projet'!$A$88,$BA$205^A95,IF(A95='Données projet'!$A$88,'Données projet'!$B$88,BD94+BC95-BL94)))</f>
        <v>296.2044444444445</v>
      </c>
      <c r="BE95" s="13">
        <f>BD95*VLOOKUP('Données projet'!$B$11,Paramètres!$A$1:$I$89,3,0)*VLOOKUP('Données projet'!$B$11,Paramètres!$A$1:$I$89,5,0)</f>
        <v>300.35130666666674</v>
      </c>
      <c r="BF95" s="13">
        <f t="shared" si="91"/>
        <v>71.250105829719942</v>
      </c>
      <c r="BG95" s="20">
        <f t="shared" si="61"/>
        <v>647.20579343120664</v>
      </c>
      <c r="BH95" s="59">
        <f t="shared" si="62"/>
        <v>922.21609547431831</v>
      </c>
      <c r="BI95" s="59">
        <f ca="1">AVERAGE(OFFSET($BH$3,0,0,'Données projet'!$E$11+1,1))-AVERAGE(OFFSET($H$3,0,0,'Données projet'!$E$11+1,1))</f>
        <v>565.65323074569903</v>
      </c>
      <c r="BJ95" s="59">
        <f t="shared" si="92"/>
        <v>253.00166490531203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79.950346416079611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79.950346416079611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736.36107896347403</v>
      </c>
      <c r="CD95" s="59">
        <f ca="1">AVERAGE(OFFSET($CC$3,0,0,'Données projet'!$E$12+1,1))-AVERAGE(OFFSET($H$3,0,0,'Données projet'!$E$12+1,1))</f>
        <v>323.01113210765487</v>
      </c>
      <c r="CE95" s="59">
        <f t="shared" si="94"/>
        <v>311.68541696405975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34.209529756208802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34.209529756208802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7.1655555555555566</v>
      </c>
      <c r="CT95" s="12">
        <f>IF('Données projet'!$A$140&gt;35,CT94+CS95-DB94,IF(A95&lt;'Données projet'!$A$140,$CQ$205^A95,IF(A95='Données projet'!$A$140,'Données projet'!$B$140,CT94+CS95-DB94)))</f>
        <v>296.2044444444445</v>
      </c>
      <c r="CU95" s="17">
        <f>CT95*VLOOKUP('Données projet'!$B$13,Paramètres!$A$1:$I$89,3,0)*VLOOKUP('Données projet'!$B$13,Paramètres!$A$1:$I$89,5,0)</f>
        <v>198.69394133333338</v>
      </c>
      <c r="CV95" s="13">
        <f t="shared" si="95"/>
        <v>49.45702620456283</v>
      </c>
      <c r="CW95" s="20">
        <f t="shared" si="67"/>
        <v>432.19626846183587</v>
      </c>
      <c r="CX95" s="59">
        <f t="shared" si="68"/>
        <v>707.20657050494765</v>
      </c>
      <c r="CY95" s="59">
        <f ca="1">AVERAGE(OFFSET($CX$3,0,0,'Données projet'!$E$13+1,1))-AVERAGE(OFFSET($H$3,0,0,'Données projet'!$E$13+1,1))</f>
        <v>402.93606094395136</v>
      </c>
      <c r="CZ95" s="59">
        <f t="shared" si="96"/>
        <v>187.62762320251036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65.190282462341855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65.190282462341855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210.25641025641013</v>
      </c>
      <c r="DP95" s="17">
        <f>DO95*VLOOKUP('Données projet'!$B$14,Paramètres!$A$1:$I$89,3,0)*VLOOKUP('Données projet'!$B$14,Paramètres!$A$1:$I$89,5,0)</f>
        <v>163.99999999999991</v>
      </c>
      <c r="DQ95" s="13">
        <f t="shared" si="97"/>
        <v>41.743425908362248</v>
      </c>
      <c r="DR95" s="20">
        <f t="shared" si="70"/>
        <v>358.33646679039742</v>
      </c>
      <c r="DS95" s="59">
        <f t="shared" si="71"/>
        <v>633.34676883350915</v>
      </c>
      <c r="DT95" s="59">
        <f ca="1">AVERAGE(OFFSET($DS$3,0,0,'Données projet'!$E$14+1,1))-AVERAGE(OFFSET($H$3,0,0,'Données projet'!$E$14+1,1))</f>
        <v>217.53602321474159</v>
      </c>
      <c r="DU95" s="59">
        <f t="shared" si="98"/>
        <v>215.75909414893025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20.479321087999242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20.479321087999242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7.6</v>
      </c>
      <c r="EJ95" s="12">
        <f>IF('Données projet'!$A$192&gt;35,EJ94+EI95-ER94,IF(A95&lt;'Données projet'!$A$192,$EG$205^A95,IF(A95='Données projet'!$A$192,'Données projet'!$B$192,EJ94+EI95-ER94)))</f>
        <v>366.19999999999987</v>
      </c>
      <c r="EK95" s="17">
        <f>EJ95*VLOOKUP('Données projet'!$B$15,Paramètres!$A$1:$I$89,3,0)*VLOOKUP('Données projet'!$B$15,Paramètres!$A$1:$I$89,5,0)</f>
        <v>314.19959999999992</v>
      </c>
      <c r="EL95" s="13">
        <f t="shared" si="99"/>
        <v>74.145185764564587</v>
      </c>
      <c r="EM95" s="20">
        <f t="shared" si="73"/>
        <v>676.36716853994983</v>
      </c>
      <c r="EN95" s="59">
        <f t="shared" si="74"/>
        <v>951.37747058306149</v>
      </c>
      <c r="EO95" s="59">
        <f ca="1">AVERAGE(OFFSET($EN$3,0,0,'Données projet'!$E$15+1,1))-AVERAGE(OFFSET($H$3,0,0,'Données projet'!$E$15+1,1))</f>
        <v>481.23392184981651</v>
      </c>
      <c r="EP95" s="59">
        <f t="shared" si="100"/>
        <v>275.88160405468193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98.366653242934404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98.366653242934404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204.00000000000017</v>
      </c>
      <c r="FF95" s="17">
        <f>FE95*VLOOKUP('Données projet'!$B$16,Paramètres!$A$1:$I$89,3,0)*VLOOKUP('Données projet'!$B$16,Paramètres!$A$1:$I$89,5,0)</f>
        <v>133.66080000000011</v>
      </c>
      <c r="FG95" s="13">
        <f t="shared" si="101"/>
        <v>34.840890682716783</v>
      </c>
      <c r="FH95" s="20">
        <f t="shared" si="76"/>
        <v>293.4737779390652</v>
      </c>
      <c r="FI95" s="59">
        <f t="shared" si="77"/>
        <v>568.48407998217692</v>
      </c>
      <c r="FJ95" s="59">
        <f ca="1">AVERAGE(OFFSET($FI$3,0,0,'Données projet'!$E$16+1,1))-AVERAGE(OFFSET($H$3,0,0,'Données projet'!$E$16+1,1))</f>
        <v>257.66104339896992</v>
      </c>
      <c r="FK95" s="59">
        <f t="shared" si="102"/>
        <v>254.79488636184996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37.882276495144474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37.882276495144474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7.1655555555555566</v>
      </c>
      <c r="FZ95" s="12">
        <f>IF('Données projet'!$A$244&gt;35,FZ94+FY95-GH94,IF(A95&lt;'Données projet'!$A$244,$FW$205^A95,IF(A95='Données projet'!$A$244,'Données projet'!$B$244,FZ94+FY95-GH94)))</f>
        <v>296.2044444444445</v>
      </c>
      <c r="GA95" s="17">
        <f>FZ95*VLOOKUP('Données projet'!$B$17,Paramètres!$A$1:$I$89,3,0)*VLOOKUP('Données projet'!$B$17,Paramètres!$A$1:$I$89,5,0)</f>
        <v>281.86814933333341</v>
      </c>
      <c r="GB95" s="13">
        <f t="shared" si="103"/>
        <v>67.361649615859278</v>
      </c>
      <c r="GC95" s="20">
        <f t="shared" si="79"/>
        <v>608.24189983651058</v>
      </c>
      <c r="GD95" s="59">
        <f t="shared" si="80"/>
        <v>883.25220187962236</v>
      </c>
      <c r="GE95" s="59">
        <f ca="1">AVERAGE(OFFSET($GD$3,0,0,'Données projet'!$E$17+1,1))-AVERAGE(OFFSET($H$3,0,0,'Données projet'!$E$17+1,1))</f>
        <v>536.1664221413339</v>
      </c>
      <c r="GF95" s="59">
        <f t="shared" si="104"/>
        <v>241.15939898336669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75.030325098167054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75.030325098167054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213.00000000000003</v>
      </c>
      <c r="GV95" s="17">
        <f>GU95*VLOOKUP('Données projet'!$B$18,Paramètres!$A$1:$I$89,3,0)*VLOOKUP('Données projet'!$B$18,Paramètres!$A$1:$I$89,5,0)</f>
        <v>186.07680000000005</v>
      </c>
      <c r="GW95" s="13">
        <f t="shared" si="105"/>
        <v>46.671538591528673</v>
      </c>
      <c r="GX95" s="20">
        <f t="shared" si="82"/>
        <v>405.37002304691242</v>
      </c>
      <c r="GY95" s="59">
        <f t="shared" si="83"/>
        <v>680.38032509002414</v>
      </c>
      <c r="GZ95" s="59">
        <f ca="1">AVERAGE(OFFSET($GY$3,0,0,'Données projet'!$E$18+1,1))-AVERAGE(OFFSET($H$3,0,0,'Données projet'!$E$18+1,1))</f>
        <v>285.8437404763045</v>
      </c>
      <c r="HA95" s="59">
        <f t="shared" si="106"/>
        <v>276.01618888357268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29.020363769575468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29.020363769575468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303.37</v>
      </c>
      <c r="L96" s="12">
        <f>VLOOKUP(A96,'Données projet'!$A$35:$I$55,9,0)</f>
        <v>7.1655555555555566</v>
      </c>
      <c r="M96" s="12">
        <f t="array" ref="M96">INDEX(L:L,MIN(IF(ISNUMBER(L96:L292),ROW(L96:L292),"")))</f>
        <v>7.1655555555555566</v>
      </c>
      <c r="N96" s="13">
        <f>IF('Données projet'!$A$36&gt;35,N95+M96-V95,IF(A96&lt;'Données projet'!$A$36,$K$205^A96,IF(A96='Données projet'!$A$36,'Données projet'!$B$36,N95+M96-V95)))</f>
        <v>303.37000000000006</v>
      </c>
      <c r="O96" s="13">
        <f>N96*VLOOKUP('Données projet'!$B$9,Paramètres!$A$1:$I$89,3,0)*VLOOKUP('Données projet'!$B$9,Paramètres!$A$1:$I$89,5,0)</f>
        <v>274.48917600000004</v>
      </c>
      <c r="P96" s="13">
        <f t="shared" si="87"/>
        <v>65.801069476622075</v>
      </c>
      <c r="Q96" s="20">
        <f t="shared" si="54"/>
        <v>592.67217753845</v>
      </c>
      <c r="R96" s="59">
        <f t="shared" si="55"/>
        <v>868.00034321028602</v>
      </c>
      <c r="S96" s="59">
        <f ca="1">AVERAGE(OFFSET($R$3,0,0,'Données projet'!$E$9+1,1))-AVERAGE(OFFSET($H$3,0,0,'Données projet'!$E$9+1,1))</f>
        <v>514.0255035951318</v>
      </c>
      <c r="T96" s="59">
        <f t="shared" si="88"/>
        <v>232.26614608014839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38.57</v>
      </c>
      <c r="W96" s="16">
        <f>IF(ISNA(VLOOKUP(A96,'Données projet'!$A$35:$I$55,5,0)),0%,VLOOKUP(A96,'Données projet'!$A$35:$I$55,5,0)*VLOOKUP('Données projet'!$B$9,Paramètres!$A$1:$I$89,7,0))</f>
        <v>0.43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86.530277090415069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86.530277090415069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213.40000000000006</v>
      </c>
      <c r="AJ96" s="13">
        <f>AI96*VLOOKUP('Données projet'!$B$10,Paramètres!$A$1:$I$89,3,0)*VLOOKUP('Données projet'!$B$10,Paramètres!$A$1:$I$89,5,0)</f>
        <v>186.42624000000009</v>
      </c>
      <c r="AK96" s="13">
        <f t="shared" si="89"/>
        <v>46.748974211060826</v>
      </c>
      <c r="AL96" s="20">
        <f t="shared" si="58"/>
        <v>406.11349808426439</v>
      </c>
      <c r="AM96" s="59">
        <f t="shared" si="59"/>
        <v>681.4416637561003</v>
      </c>
      <c r="AN96" s="59">
        <f ca="1">AVERAGE(OFFSET($AM$3,0,0,'Données projet'!$E$10+1,1))-AVERAGE(OFFSET($H$3,0,0,'Données projet'!$E$10+1,1))</f>
        <v>330.58463337575432</v>
      </c>
      <c r="AO96" s="59">
        <f t="shared" si="90"/>
        <v>285.43250599232192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40.304456853446148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40.304456853446148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7.1655555555555566</v>
      </c>
      <c r="BC96" s="12">
        <f t="array" ref="BC96">INDEX(BB:BB,MIN(IF(ISNUMBER(BB96:BB292),ROW(BB96:BB292),"")))</f>
        <v>7.1655555555555566</v>
      </c>
      <c r="BD96" s="12">
        <f>IF('Données projet'!$A$88&gt;35,BD95+BC96-BL95,IF(A96&lt;'Données projet'!$A$88,$BA$205^A96,IF(A96='Données projet'!$A$88,'Données projet'!$B$88,BD95+BC96-BL95)))</f>
        <v>303.37000000000006</v>
      </c>
      <c r="BE96" s="13">
        <f>BD96*VLOOKUP('Données projet'!$B$11,Paramètres!$A$1:$I$89,3,0)*VLOOKUP('Données projet'!$B$11,Paramètres!$A$1:$I$89,5,0)</f>
        <v>307.61718000000008</v>
      </c>
      <c r="BF96" s="13">
        <f t="shared" si="91"/>
        <v>72.770979261218784</v>
      </c>
      <c r="BG96" s="20">
        <f t="shared" si="61"/>
        <v>662.50937737995605</v>
      </c>
      <c r="BH96" s="59">
        <f t="shared" si="62"/>
        <v>937.83754305179195</v>
      </c>
      <c r="BI96" s="59">
        <f ca="1">AVERAGE(OFFSET($BH$3,0,0,'Données projet'!$E$11+1,1))-AVERAGE(OFFSET($H$3,0,0,'Données projet'!$E$11+1,1))</f>
        <v>565.65323074569903</v>
      </c>
      <c r="BJ96" s="59">
        <f t="shared" si="92"/>
        <v>253.00166490531203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38.57</v>
      </c>
      <c r="BM96" s="16">
        <f>IF(ISNA(VLOOKUP(A96,'Données projet'!$A$87:$I$107,5,0)),0%,VLOOKUP(A96,'Données projet'!$A$87:$I$107,5,0)*VLOOKUP('Données projet'!$B$11,Paramètres!$A$1:$I$89,7,0))</f>
        <v>0.43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96.973586394430697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96.973586394430697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736.67894259219827</v>
      </c>
      <c r="CD96" s="59">
        <f ca="1">AVERAGE(OFFSET($CC$3,0,0,'Données projet'!$E$12+1,1))-AVERAGE(OFFSET($H$3,0,0,'Données projet'!$E$12+1,1))</f>
        <v>323.01113210765487</v>
      </c>
      <c r="CE96" s="59">
        <f t="shared" si="94"/>
        <v>311.68541696405975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33.538701743442374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33.538701743442374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303.37</v>
      </c>
      <c r="CR96" s="12">
        <f>VLOOKUP(A96,'Données projet'!$A$139:$I$159,9,0)</f>
        <v>7.1655555555555566</v>
      </c>
      <c r="CS96" s="12">
        <f t="array" ref="CS96">INDEX(CR:CR,MIN(IF(ISNUMBER(CR96:CR292),ROW(CR96:CR292),"")))</f>
        <v>7.1655555555555566</v>
      </c>
      <c r="CT96" s="12">
        <f>IF('Données projet'!$A$140&gt;35,CT95+CS96-DB95,IF(A96&lt;'Données projet'!$A$140,$CQ$205^A96,IF(A96='Données projet'!$A$140,'Données projet'!$B$140,CT95+CS96-DB95)))</f>
        <v>303.37000000000006</v>
      </c>
      <c r="CU96" s="17">
        <f>CT96*VLOOKUP('Données projet'!$B$13,Paramètres!$A$1:$I$89,3,0)*VLOOKUP('Données projet'!$B$13,Paramètres!$A$1:$I$89,5,0)</f>
        <v>203.50059600000003</v>
      </c>
      <c r="CV96" s="13">
        <f t="shared" si="95"/>
        <v>50.512714140454804</v>
      </c>
      <c r="CW96" s="20">
        <f t="shared" si="67"/>
        <v>442.40651516129219</v>
      </c>
      <c r="CX96" s="59">
        <f t="shared" si="68"/>
        <v>717.7346808331281</v>
      </c>
      <c r="CY96" s="59">
        <f ca="1">AVERAGE(OFFSET($CX$3,0,0,'Données projet'!$E$13+1,1))-AVERAGE(OFFSET($H$3,0,0,'Données projet'!$E$13+1,1))</f>
        <v>402.93606094395136</v>
      </c>
      <c r="CZ96" s="59">
        <f t="shared" si="96"/>
        <v>187.62762320251036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38.57</v>
      </c>
      <c r="DC96" s="16">
        <f>IF(ISNA(VLOOKUP(A96,'Données projet'!$A$139:$I$159,5,0)),0%,VLOOKUP(A96,'Données projet'!$A$139:$I$159,5,0)*VLOOKUP('Données projet'!$B$13,Paramètres!$A$1:$I$89,7,0))</f>
        <v>0.53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79.070770444689657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79.070770444689657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210.25641025641013</v>
      </c>
      <c r="DP96" s="17">
        <f>DO96*VLOOKUP('Données projet'!$B$14,Paramètres!$A$1:$I$89,3,0)*VLOOKUP('Données projet'!$B$14,Paramètres!$A$1:$I$89,5,0)</f>
        <v>163.99999999999991</v>
      </c>
      <c r="DQ96" s="13">
        <f t="shared" si="97"/>
        <v>41.743425908362248</v>
      </c>
      <c r="DR96" s="20">
        <f t="shared" si="70"/>
        <v>358.33646679039742</v>
      </c>
      <c r="DS96" s="59">
        <f t="shared" si="71"/>
        <v>633.66463246223339</v>
      </c>
      <c r="DT96" s="59">
        <f ca="1">AVERAGE(OFFSET($DS$3,0,0,'Données projet'!$E$14+1,1))-AVERAGE(OFFSET($H$3,0,0,'Données projet'!$E$14+1,1))</f>
        <v>217.53602321474159</v>
      </c>
      <c r="DU96" s="59">
        <f t="shared" si="98"/>
        <v>215.75909414893025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20.077734092616041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20.077734092616041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7.6</v>
      </c>
      <c r="EJ96" s="12">
        <f>IF('Données projet'!$A$192&gt;35,EJ95+EI96-ER95,IF(A96&lt;'Données projet'!$A$192,$EG$205^A96,IF(A96='Données projet'!$A$192,'Données projet'!$B$192,EJ95+EI96-ER95)))</f>
        <v>373.7999999999999</v>
      </c>
      <c r="EK96" s="17">
        <f>EJ96*VLOOKUP('Données projet'!$B$15,Paramètres!$A$1:$I$89,3,0)*VLOOKUP('Données projet'!$B$15,Paramètres!$A$1:$I$89,5,0)</f>
        <v>320.72039999999993</v>
      </c>
      <c r="EL96" s="13">
        <f t="shared" si="99"/>
        <v>75.503227270035708</v>
      </c>
      <c r="EM96" s="20">
        <f t="shared" si="73"/>
        <v>690.0894841619787</v>
      </c>
      <c r="EN96" s="59">
        <f t="shared" si="74"/>
        <v>965.41764983381472</v>
      </c>
      <c r="EO96" s="59">
        <f ca="1">AVERAGE(OFFSET($EN$3,0,0,'Données projet'!$E$15+1,1))-AVERAGE(OFFSET($H$3,0,0,'Données projet'!$E$15+1,1))</f>
        <v>481.23392184981651</v>
      </c>
      <c r="EP96" s="59">
        <f t="shared" si="100"/>
        <v>275.88160405468193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96.437743170574649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96.437743170574649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204.00000000000017</v>
      </c>
      <c r="FF96" s="17">
        <f>FE96*VLOOKUP('Données projet'!$B$16,Paramètres!$A$1:$I$89,3,0)*VLOOKUP('Données projet'!$B$16,Paramètres!$A$1:$I$89,5,0)</f>
        <v>133.66080000000011</v>
      </c>
      <c r="FG96" s="13">
        <f t="shared" si="101"/>
        <v>34.840890682716783</v>
      </c>
      <c r="FH96" s="20">
        <f t="shared" si="76"/>
        <v>293.4737779390652</v>
      </c>
      <c r="FI96" s="59">
        <f t="shared" si="77"/>
        <v>568.80194361090116</v>
      </c>
      <c r="FJ96" s="59">
        <f ca="1">AVERAGE(OFFSET($FI$3,0,0,'Données projet'!$E$16+1,1))-AVERAGE(OFFSET($H$3,0,0,'Données projet'!$E$16+1,1))</f>
        <v>257.66104339896992</v>
      </c>
      <c r="FK96" s="59">
        <f t="shared" si="102"/>
        <v>254.79488636184996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37.139428158981836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37.139428158981836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303.37</v>
      </c>
      <c r="FX96" s="12">
        <f>VLOOKUP(A96,'Données projet'!$A$243:$I$263,9,0)</f>
        <v>7.1655555555555566</v>
      </c>
      <c r="FY96" s="12">
        <f t="array" ref="FY96">INDEX(FX:FX,MIN(IF(ISNUMBER(FX96:FX292),ROW(FX96:FX292),"")))</f>
        <v>7.1655555555555566</v>
      </c>
      <c r="FZ96" s="12">
        <f>IF('Données projet'!$A$244&gt;35,FZ95+FY96-GH95,IF(A96&lt;'Données projet'!$A$244,$FW$205^A96,IF(A96='Données projet'!$A$244,'Données projet'!$B$244,FZ95+FY96-GH95)))</f>
        <v>303.37000000000006</v>
      </c>
      <c r="GA96" s="17">
        <f>FZ96*VLOOKUP('Données projet'!$B$17,Paramètres!$A$1:$I$89,3,0)*VLOOKUP('Données projet'!$B$17,Paramètres!$A$1:$I$89,5,0)</f>
        <v>288.68689200000006</v>
      </c>
      <c r="GB96" s="13">
        <f t="shared" si="103"/>
        <v>68.799521770709674</v>
      </c>
      <c r="GC96" s="20">
        <f t="shared" si="79"/>
        <v>622.62217065065283</v>
      </c>
      <c r="GD96" s="59">
        <f t="shared" si="80"/>
        <v>897.95033632248874</v>
      </c>
      <c r="GE96" s="59">
        <f ca="1">AVERAGE(OFFSET($GD$3,0,0,'Données projet'!$E$17+1,1))-AVERAGE(OFFSET($H$3,0,0,'Données projet'!$E$17+1,1))</f>
        <v>536.1664221413339</v>
      </c>
      <c r="GF96" s="59">
        <f t="shared" si="104"/>
        <v>241.15939898336669</v>
      </c>
      <c r="GG96" s="15">
        <f>IF(ISNA(VLOOKUP(A96,'Données projet'!$A$243:$I$263,3,0)),0,VLOOKUP(A96,'Données projet'!$A$243:$I$263,3,0))</f>
        <v>7</v>
      </c>
      <c r="GH96" s="15">
        <f>IF(ISNA(VLOOKUP(A96,'Données projet'!$A$243:$I$263,4,0)),0,VLOOKUP(A96,'Données projet'!$A$243:$I$263,4,0))</f>
        <v>38.57</v>
      </c>
      <c r="GI96" s="16">
        <f>IF(ISNA(VLOOKUP(A96,'Données projet'!$A$243:$I$263,5,0)),0%,VLOOKUP(A96,'Données projet'!$A$243:$I$263,5,0)*VLOOKUP('Données projet'!$B$17,Paramètres!$A$1:$I$89,7,0))</f>
        <v>0.43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91.005981077850379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91.005981077850379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213.00000000000003</v>
      </c>
      <c r="GV96" s="17">
        <f>GU96*VLOOKUP('Données projet'!$B$18,Paramètres!$A$1:$I$89,3,0)*VLOOKUP('Données projet'!$B$18,Paramètres!$A$1:$I$89,5,0)</f>
        <v>186.07680000000005</v>
      </c>
      <c r="GW96" s="13">
        <f t="shared" si="105"/>
        <v>46.671538591528673</v>
      </c>
      <c r="GX96" s="20">
        <f t="shared" si="82"/>
        <v>405.37002304691242</v>
      </c>
      <c r="GY96" s="59">
        <f t="shared" si="83"/>
        <v>680.69818871874838</v>
      </c>
      <c r="GZ96" s="59">
        <f ca="1">AVERAGE(OFFSET($GY$3,0,0,'Données projet'!$E$18+1,1))-AVERAGE(OFFSET($H$3,0,0,'Données projet'!$E$18+1,1))</f>
        <v>285.8437404763045</v>
      </c>
      <c r="HA96" s="59">
        <f t="shared" si="106"/>
        <v>276.01618888357268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28.451292136728195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28.451292136728195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7.2909999999999968</v>
      </c>
      <c r="N97" s="13">
        <f>IF('Données projet'!$A$36&gt;35,N96+M97-V96,IF(A97&lt;'Données projet'!$A$36,$K$205^A97,IF(A97='Données projet'!$A$36,'Données projet'!$B$36,N96+M97-V96)))</f>
        <v>272.09100000000007</v>
      </c>
      <c r="O97" s="13">
        <f>N97*VLOOKUP('Données projet'!$B$9,Paramètres!$A$1:$I$89,3,0)*VLOOKUP('Données projet'!$B$9,Paramètres!$A$1:$I$89,5,0)</f>
        <v>246.18793680000005</v>
      </c>
      <c r="P97" s="13">
        <f t="shared" si="87"/>
        <v>59.768916327504719</v>
      </c>
      <c r="Q97" s="20">
        <f t="shared" si="54"/>
        <v>532.87485253040416</v>
      </c>
      <c r="R97" s="59">
        <f t="shared" si="55"/>
        <v>808.5153676076427</v>
      </c>
      <c r="S97" s="59">
        <f ca="1">AVERAGE(OFFSET($R$3,0,0,'Données projet'!$E$9+1,1))-AVERAGE(OFFSET($H$3,0,0,'Données projet'!$E$9+1,1))</f>
        <v>514.0255035951318</v>
      </c>
      <c r="T97" s="59">
        <f t="shared" si="88"/>
        <v>232.26614608014839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84.833471134929638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84.833471134929638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216.20000000000007</v>
      </c>
      <c r="AJ97" s="13">
        <f>AI97*VLOOKUP('Données projet'!$B$10,Paramètres!$A$1:$I$89,3,0)*VLOOKUP('Données projet'!$B$10,Paramètres!$A$1:$I$89,5,0)</f>
        <v>188.87232000000009</v>
      </c>
      <c r="AK97" s="13">
        <f t="shared" si="89"/>
        <v>47.290552503862891</v>
      </c>
      <c r="AL97" s="20">
        <f t="shared" si="58"/>
        <v>411.31700294422802</v>
      </c>
      <c r="AM97" s="59">
        <f t="shared" si="59"/>
        <v>686.95751802146651</v>
      </c>
      <c r="AN97" s="59">
        <f ca="1">AVERAGE(OFFSET($AM$3,0,0,'Données projet'!$E$10+1,1))-AVERAGE(OFFSET($H$3,0,0,'Données projet'!$E$10+1,1))</f>
        <v>330.58463337575432</v>
      </c>
      <c r="AO97" s="59">
        <f t="shared" si="90"/>
        <v>285.43250599232192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39.514111037841353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39.514111037841353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7.2909999999999968</v>
      </c>
      <c r="BD97" s="12">
        <f>IF('Données projet'!$A$88&gt;35,BD96+BC97-BL96,IF(A97&lt;'Données projet'!$A$88,$BA$205^A97,IF(A97='Données projet'!$A$88,'Données projet'!$B$88,BD96+BC97-BL96)))</f>
        <v>272.09100000000007</v>
      </c>
      <c r="BE97" s="13">
        <f>BD97*VLOOKUP('Données projet'!$B$11,Paramètres!$A$1:$I$89,3,0)*VLOOKUP('Données projet'!$B$11,Paramètres!$A$1:$I$89,5,0)</f>
        <v>275.90027400000008</v>
      </c>
      <c r="BF97" s="13">
        <f t="shared" si="91"/>
        <v>66.099876569326042</v>
      </c>
      <c r="BG97" s="20">
        <f t="shared" si="61"/>
        <v>595.65026224157634</v>
      </c>
      <c r="BH97" s="59">
        <f t="shared" si="62"/>
        <v>871.29077731881489</v>
      </c>
      <c r="BI97" s="59">
        <f ca="1">AVERAGE(OFFSET($BH$3,0,0,'Données projet'!$E$11+1,1))-AVERAGE(OFFSET($H$3,0,0,'Données projet'!$E$11+1,1))</f>
        <v>565.65323074569903</v>
      </c>
      <c r="BJ97" s="59">
        <f t="shared" si="92"/>
        <v>253.00166490531203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95.071993513283232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95.071993513283232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736.9912919976008</v>
      </c>
      <c r="CD97" s="59">
        <f ca="1">AVERAGE(OFFSET($CC$3,0,0,'Données projet'!$E$12+1,1))-AVERAGE(OFFSET($H$3,0,0,'Données projet'!$E$12+1,1))</f>
        <v>323.01113210765487</v>
      </c>
      <c r="CE97" s="59">
        <f t="shared" si="94"/>
        <v>311.68541696405975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32.88102825884161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32.88102825884161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7.2909999999999968</v>
      </c>
      <c r="CT97" s="12">
        <f>IF('Données projet'!$A$140&gt;35,CT96+CS97-DB96,IF(A97&lt;'Données projet'!$A$140,$CQ$205^A97,IF(A97='Données projet'!$A$140,'Données projet'!$B$140,CT96+CS97-DB96)))</f>
        <v>272.09100000000007</v>
      </c>
      <c r="CU97" s="17">
        <f>CT97*VLOOKUP('Données projet'!$B$13,Paramètres!$A$1:$I$89,3,0)*VLOOKUP('Données projet'!$B$13,Paramètres!$A$1:$I$89,5,0)</f>
        <v>182.51864280000004</v>
      </c>
      <c r="CV97" s="13">
        <f t="shared" si="95"/>
        <v>45.882083816413278</v>
      </c>
      <c r="CW97" s="20">
        <f t="shared" si="67"/>
        <v>397.79793219025322</v>
      </c>
      <c r="CX97" s="59">
        <f t="shared" si="68"/>
        <v>673.43844726749171</v>
      </c>
      <c r="CY97" s="59">
        <f ca="1">AVERAGE(OFFSET($CX$3,0,0,'Données projet'!$E$13+1,1))-AVERAGE(OFFSET($H$3,0,0,'Données projet'!$E$13+1,1))</f>
        <v>402.93606094395136</v>
      </c>
      <c r="CZ97" s="59">
        <f t="shared" si="96"/>
        <v>187.62762320251036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77.520240864677106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77.520240864677106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210.25641025641013</v>
      </c>
      <c r="DP97" s="17">
        <f>DO97*VLOOKUP('Données projet'!$B$14,Paramètres!$A$1:$I$89,3,0)*VLOOKUP('Données projet'!$B$14,Paramètres!$A$1:$I$89,5,0)</f>
        <v>163.99999999999991</v>
      </c>
      <c r="DQ97" s="13">
        <f t="shared" si="97"/>
        <v>41.743425908362248</v>
      </c>
      <c r="DR97" s="20">
        <f t="shared" si="70"/>
        <v>358.33646679039742</v>
      </c>
      <c r="DS97" s="59">
        <f t="shared" si="71"/>
        <v>633.97698186763591</v>
      </c>
      <c r="DT97" s="59">
        <f ca="1">AVERAGE(OFFSET($DS$3,0,0,'Données projet'!$E$14+1,1))-AVERAGE(OFFSET($H$3,0,0,'Données projet'!$E$14+1,1))</f>
        <v>217.53602321474159</v>
      </c>
      <c r="DU97" s="59">
        <f t="shared" si="98"/>
        <v>215.75909414893025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19.684021973268425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19.684021973268425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7.6</v>
      </c>
      <c r="EJ97" s="12">
        <f>IF('Données projet'!$A$192&gt;35,EJ96+EI97-ER96,IF(A97&lt;'Données projet'!$A$192,$EG$205^A97,IF(A97='Données projet'!$A$192,'Données projet'!$B$192,EJ96+EI97-ER96)))</f>
        <v>381.39999999999992</v>
      </c>
      <c r="EK97" s="17">
        <f>EJ97*VLOOKUP('Données projet'!$B$15,Paramètres!$A$1:$I$89,3,0)*VLOOKUP('Données projet'!$B$15,Paramètres!$A$1:$I$89,5,0)</f>
        <v>327.24119999999999</v>
      </c>
      <c r="EL97" s="13">
        <f t="shared" si="99"/>
        <v>76.85805838290122</v>
      </c>
      <c r="EM97" s="20">
        <f t="shared" si="73"/>
        <v>703.80620835021955</v>
      </c>
      <c r="EN97" s="59">
        <f t="shared" si="74"/>
        <v>979.44672342745798</v>
      </c>
      <c r="EO97" s="59">
        <f ca="1">AVERAGE(OFFSET($EN$3,0,0,'Données projet'!$E$15+1,1))-AVERAGE(OFFSET($H$3,0,0,'Données projet'!$E$15+1,1))</f>
        <v>481.23392184981651</v>
      </c>
      <c r="EP97" s="59">
        <f t="shared" si="100"/>
        <v>275.88160405468193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94.546657848214906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94.546657848214906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204.00000000000017</v>
      </c>
      <c r="FF97" s="17">
        <f>FE97*VLOOKUP('Données projet'!$B$16,Paramètres!$A$1:$I$89,3,0)*VLOOKUP('Données projet'!$B$16,Paramètres!$A$1:$I$89,5,0)</f>
        <v>133.66080000000011</v>
      </c>
      <c r="FG97" s="13">
        <f t="shared" si="101"/>
        <v>34.840890682716783</v>
      </c>
      <c r="FH97" s="20">
        <f t="shared" si="76"/>
        <v>293.4737779390652</v>
      </c>
      <c r="FI97" s="59">
        <f t="shared" si="77"/>
        <v>569.11429301630369</v>
      </c>
      <c r="FJ97" s="59">
        <f ca="1">AVERAGE(OFFSET($FI$3,0,0,'Données projet'!$E$16+1,1))-AVERAGE(OFFSET($H$3,0,0,'Données projet'!$E$16+1,1))</f>
        <v>257.66104339896992</v>
      </c>
      <c r="FK97" s="59">
        <f t="shared" si="102"/>
        <v>254.79488636184996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36.411146625598597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36.411146625598597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7.2909999999999968</v>
      </c>
      <c r="FZ97" s="12">
        <f>IF('Données projet'!$A$244&gt;35,FZ96+FY97-GH96,IF(A97&lt;'Données projet'!$A$244,$FW$205^A97,IF(A97='Données projet'!$A$244,'Données projet'!$B$244,FZ96+FY97-GH96)))</f>
        <v>272.09100000000007</v>
      </c>
      <c r="GA97" s="17">
        <f>FZ97*VLOOKUP('Données projet'!$B$17,Paramètres!$A$1:$I$89,3,0)*VLOOKUP('Données projet'!$B$17,Paramètres!$A$1:$I$89,5,0)</f>
        <v>258.92179560000005</v>
      </c>
      <c r="GB97" s="13">
        <f t="shared" si="103"/>
        <v>62.492492793704926</v>
      </c>
      <c r="GC97" s="20">
        <f t="shared" si="79"/>
        <v>559.79655228570277</v>
      </c>
      <c r="GD97" s="59">
        <f t="shared" si="80"/>
        <v>835.43706736294121</v>
      </c>
      <c r="GE97" s="59">
        <f ca="1">AVERAGE(OFFSET($GD$3,0,0,'Données projet'!$E$17+1,1))-AVERAGE(OFFSET($H$3,0,0,'Données projet'!$E$17+1,1))</f>
        <v>536.1664221413339</v>
      </c>
      <c r="GF97" s="59">
        <f t="shared" si="104"/>
        <v>241.15939898336669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89.221409297081209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89.221409297081209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213.00000000000003</v>
      </c>
      <c r="GV97" s="17">
        <f>GU97*VLOOKUP('Données projet'!$B$18,Paramètres!$A$1:$I$89,3,0)*VLOOKUP('Données projet'!$B$18,Paramètres!$A$1:$I$89,5,0)</f>
        <v>186.07680000000005</v>
      </c>
      <c r="GW97" s="13">
        <f t="shared" si="105"/>
        <v>46.671538591528673</v>
      </c>
      <c r="GX97" s="20">
        <f t="shared" si="82"/>
        <v>405.37002304691242</v>
      </c>
      <c r="GY97" s="59">
        <f t="shared" si="83"/>
        <v>681.01053812415091</v>
      </c>
      <c r="GZ97" s="59">
        <f ca="1">AVERAGE(OFFSET($GY$3,0,0,'Données projet'!$E$18+1,1))-AVERAGE(OFFSET($H$3,0,0,'Données projet'!$E$18+1,1))</f>
        <v>285.8437404763045</v>
      </c>
      <c r="HA97" s="59">
        <f t="shared" si="106"/>
        <v>276.01618888357268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27.893379651501636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27.893379651501636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7.2909999999999968</v>
      </c>
      <c r="N98" s="13">
        <f>IF('Données projet'!$A$36&gt;35,N97+M98-V97,IF(A98&lt;'Données projet'!$A$36,$K$205^A98,IF(A98='Données projet'!$A$36,'Données projet'!$B$36,N97+M98-V97)))</f>
        <v>279.38200000000006</v>
      </c>
      <c r="O98" s="13">
        <f>N98*VLOOKUP('Données projet'!$B$9,Paramètres!$A$1:$I$89,3,0)*VLOOKUP('Données projet'!$B$9,Paramètres!$A$1:$I$89,5,0)</f>
        <v>252.78483360000007</v>
      </c>
      <c r="P98" s="13">
        <f t="shared" si="87"/>
        <v>61.181886041057645</v>
      </c>
      <c r="Q98" s="20">
        <f t="shared" si="54"/>
        <v>546.82537004150879</v>
      </c>
      <c r="R98" s="59">
        <f t="shared" si="55"/>
        <v>822.77281596027478</v>
      </c>
      <c r="S98" s="59">
        <f ca="1">AVERAGE(OFFSET($R$3,0,0,'Données projet'!$E$9+1,1))-AVERAGE(OFFSET($H$3,0,0,'Données projet'!$E$9+1,1))</f>
        <v>514.0255035951318</v>
      </c>
      <c r="T98" s="59">
        <f t="shared" si="88"/>
        <v>232.26614608014839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83.169938509281835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83.169938509281835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219</v>
      </c>
      <c r="AG98" s="12">
        <f>VLOOKUP(A98,'Données projet'!$A$61:$I$81,9,0)</f>
        <v>2.8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219.00000000000009</v>
      </c>
      <c r="AJ98" s="13">
        <f>AI98*VLOOKUP('Données projet'!$B$10,Paramètres!$A$1:$I$89,3,0)*VLOOKUP('Données projet'!$B$10,Paramètres!$A$1:$I$89,5,0)</f>
        <v>191.31840000000008</v>
      </c>
      <c r="AK98" s="13">
        <f t="shared" si="89"/>
        <v>47.831314962098396</v>
      </c>
      <c r="AL98" s="20">
        <f t="shared" si="58"/>
        <v>416.51908689232147</v>
      </c>
      <c r="AM98" s="59">
        <f t="shared" si="59"/>
        <v>692.4665328110874</v>
      </c>
      <c r="AN98" s="59">
        <f ca="1">AVERAGE(OFFSET($AM$3,0,0,'Données projet'!$E$10+1,1))-AVERAGE(OFFSET($H$3,0,0,'Données projet'!$E$10+1,1))</f>
        <v>330.58463337575432</v>
      </c>
      <c r="AO98" s="59">
        <f t="shared" si="90"/>
        <v>285.43250599232192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11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43.307208530055945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43.307208530055945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7.2909999999999968</v>
      </c>
      <c r="BD98" s="12">
        <f>IF('Données projet'!$A$88&gt;35,BD97+BC98-BL97,IF(A98&lt;'Données projet'!$A$88,$BA$205^A98,IF(A98='Données projet'!$A$88,'Données projet'!$B$88,BD97+BC98-BL97)))</f>
        <v>279.38200000000006</v>
      </c>
      <c r="BE98" s="13">
        <f>BD98*VLOOKUP('Données projet'!$B$11,Paramètres!$A$1:$I$89,3,0)*VLOOKUP('Données projet'!$B$11,Paramètres!$A$1:$I$89,5,0)</f>
        <v>283.29334800000009</v>
      </c>
      <c r="BF98" s="13">
        <f t="shared" si="91"/>
        <v>67.662513628868325</v>
      </c>
      <c r="BG98" s="20">
        <f t="shared" si="61"/>
        <v>611.24812567027914</v>
      </c>
      <c r="BH98" s="59">
        <f t="shared" si="62"/>
        <v>887.19557158904513</v>
      </c>
      <c r="BI98" s="59">
        <f ca="1">AVERAGE(OFFSET($BH$3,0,0,'Données projet'!$E$11+1,1))-AVERAGE(OFFSET($H$3,0,0,'Données projet'!$E$11+1,1))</f>
        <v>565.65323074569903</v>
      </c>
      <c r="BJ98" s="59">
        <f t="shared" si="92"/>
        <v>253.00166490531203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93.207689708677933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93.207689708677933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737.29822283912824</v>
      </c>
      <c r="CD98" s="59">
        <f ca="1">AVERAGE(OFFSET($CC$3,0,0,'Données projet'!$E$12+1,1))-AVERAGE(OFFSET($H$3,0,0,'Données projet'!$E$12+1,1))</f>
        <v>323.01113210765487</v>
      </c>
      <c r="CE98" s="59">
        <f t="shared" si="94"/>
        <v>311.68541696405975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32.236251350132655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32.236251350132655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7.2909999999999968</v>
      </c>
      <c r="CT98" s="12">
        <f>IF('Données projet'!$A$140&gt;35,CT97+CS98-DB97,IF(A98&lt;'Données projet'!$A$140,$CQ$205^A98,IF(A98='Données projet'!$A$140,'Données projet'!$B$140,CT97+CS98-DB97)))</f>
        <v>279.38200000000006</v>
      </c>
      <c r="CU98" s="17">
        <f>CT98*VLOOKUP('Données projet'!$B$13,Paramètres!$A$1:$I$89,3,0)*VLOOKUP('Données projet'!$B$13,Paramètres!$A$1:$I$89,5,0)</f>
        <v>187.40944560000005</v>
      </c>
      <c r="CV98" s="13">
        <f t="shared" si="95"/>
        <v>46.966761250952146</v>
      </c>
      <c r="CW98" s="20">
        <f t="shared" si="67"/>
        <v>408.20522693207505</v>
      </c>
      <c r="CX98" s="59">
        <f t="shared" si="68"/>
        <v>684.15267285084099</v>
      </c>
      <c r="CY98" s="59">
        <f ca="1">AVERAGE(OFFSET($CX$3,0,0,'Données projet'!$E$13+1,1))-AVERAGE(OFFSET($H$3,0,0,'Données projet'!$E$13+1,1))</f>
        <v>402.93606094395136</v>
      </c>
      <c r="CZ98" s="59">
        <f t="shared" si="96"/>
        <v>187.62762320251036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76.000116223998944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76.000116223998944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210.25641025641013</v>
      </c>
      <c r="DP98" s="17">
        <f>DO98*VLOOKUP('Données projet'!$B$14,Paramètres!$A$1:$I$89,3,0)*VLOOKUP('Données projet'!$B$14,Paramètres!$A$1:$I$89,5,0)</f>
        <v>163.99999999999991</v>
      </c>
      <c r="DQ98" s="13">
        <f t="shared" si="97"/>
        <v>41.743425908362248</v>
      </c>
      <c r="DR98" s="20">
        <f t="shared" si="70"/>
        <v>358.33646679039742</v>
      </c>
      <c r="DS98" s="59">
        <f t="shared" si="71"/>
        <v>634.28391270916336</v>
      </c>
      <c r="DT98" s="59">
        <f ca="1">AVERAGE(OFFSET($DS$3,0,0,'Données projet'!$E$14+1,1))-AVERAGE(OFFSET($H$3,0,0,'Données projet'!$E$14+1,1))</f>
        <v>217.53602321474159</v>
      </c>
      <c r="DU98" s="59">
        <f t="shared" si="98"/>
        <v>215.75909414893025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19.298030308440534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19.298030308440534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389</v>
      </c>
      <c r="EH98" s="12">
        <f>VLOOKUP(A98,'Données projet'!$A$191:$I$211,9,0)</f>
        <v>7.6</v>
      </c>
      <c r="EI98" s="12">
        <f t="array" ref="EI98">INDEX(EH:EH,MIN(IF(ISNUMBER(EH98:EH294),ROW(EH98:EH294),"")))</f>
        <v>7.6</v>
      </c>
      <c r="EJ98" s="12">
        <f>IF('Données projet'!$A$192&gt;35,EJ97+EI98-ER97,IF(A98&lt;'Données projet'!$A$192,$EG$205^A98,IF(A98='Données projet'!$A$192,'Données projet'!$B$192,EJ97+EI98-ER97)))</f>
        <v>388.99999999999994</v>
      </c>
      <c r="EK98" s="17">
        <f>EJ98*VLOOKUP('Données projet'!$B$15,Paramètres!$A$1:$I$89,3,0)*VLOOKUP('Données projet'!$B$15,Paramètres!$A$1:$I$89,5,0)</f>
        <v>333.762</v>
      </c>
      <c r="EL98" s="13">
        <f t="shared" si="99"/>
        <v>78.209750448453065</v>
      </c>
      <c r="EM98" s="20">
        <f t="shared" si="73"/>
        <v>717.51746536438895</v>
      </c>
      <c r="EN98" s="59">
        <f t="shared" si="74"/>
        <v>993.46491128315483</v>
      </c>
      <c r="EO98" s="59">
        <f ca="1">AVERAGE(OFFSET($EN$3,0,0,'Données projet'!$E$15+1,1))-AVERAGE(OFFSET($H$3,0,0,'Données projet'!$E$15+1,1))</f>
        <v>481.23392184981651</v>
      </c>
      <c r="EP98" s="59">
        <f t="shared" si="100"/>
        <v>275.88160405468193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25</v>
      </c>
      <c r="ES98" s="16">
        <f>IF(ISNA(VLOOKUP(A98,'Données projet'!$A$191:$I$211,5,0)),0%,VLOOKUP(A98,'Données projet'!$A$191:$I$211,5,0)*VLOOKUP('Données projet'!$B$15,Paramètres!$A$1:$I$89,7,0))</f>
        <v>0.53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105.26019556529883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105.26019556529883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204.00000000000017</v>
      </c>
      <c r="FF98" s="17">
        <f>FE98*VLOOKUP('Données projet'!$B$16,Paramètres!$A$1:$I$89,3,0)*VLOOKUP('Données projet'!$B$16,Paramètres!$A$1:$I$89,5,0)</f>
        <v>133.66080000000011</v>
      </c>
      <c r="FG98" s="13">
        <f t="shared" si="101"/>
        <v>34.840890682716783</v>
      </c>
      <c r="FH98" s="20">
        <f t="shared" si="76"/>
        <v>293.4737779390652</v>
      </c>
      <c r="FI98" s="59">
        <f t="shared" si="77"/>
        <v>569.42122385783114</v>
      </c>
      <c r="FJ98" s="59">
        <f ca="1">AVERAGE(OFFSET($FI$3,0,0,'Données projet'!$E$16+1,1))-AVERAGE(OFFSET($H$3,0,0,'Données projet'!$E$16+1,1))</f>
        <v>257.66104339896992</v>
      </c>
      <c r="FK98" s="59">
        <f t="shared" si="102"/>
        <v>254.79488636184996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35.697146248877132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35.697146248877132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7.2909999999999968</v>
      </c>
      <c r="FZ98" s="12">
        <f>IF('Données projet'!$A$244&gt;35,FZ97+FY98-GH97,IF(A98&lt;'Données projet'!$A$244,$FW$205^A98,IF(A98='Données projet'!$A$244,'Données projet'!$B$244,FZ97+FY98-GH97)))</f>
        <v>279.38200000000006</v>
      </c>
      <c r="GA98" s="17">
        <f>FZ98*VLOOKUP('Données projet'!$B$17,Paramètres!$A$1:$I$89,3,0)*VLOOKUP('Données projet'!$B$17,Paramètres!$A$1:$I$89,5,0)</f>
        <v>265.85991120000006</v>
      </c>
      <c r="GB98" s="13">
        <f t="shared" si="103"/>
        <v>63.969849337331794</v>
      </c>
      <c r="GC98" s="20">
        <f t="shared" si="79"/>
        <v>574.45349960251963</v>
      </c>
      <c r="GD98" s="59">
        <f t="shared" si="80"/>
        <v>850.40094552128562</v>
      </c>
      <c r="GE98" s="59">
        <f ca="1">AVERAGE(OFFSET($GD$3,0,0,'Données projet'!$E$17+1,1))-AVERAGE(OFFSET($H$3,0,0,'Données projet'!$E$17+1,1))</f>
        <v>536.1664221413339</v>
      </c>
      <c r="GF98" s="59">
        <f t="shared" si="104"/>
        <v>241.15939898336669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87.471831880451617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87.471831880451617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213.00000000000003</v>
      </c>
      <c r="GV98" s="17">
        <f>GU98*VLOOKUP('Données projet'!$B$18,Paramètres!$A$1:$I$89,3,0)*VLOOKUP('Données projet'!$B$18,Paramètres!$A$1:$I$89,5,0)</f>
        <v>186.07680000000005</v>
      </c>
      <c r="GW98" s="13">
        <f t="shared" si="105"/>
        <v>46.671538591528673</v>
      </c>
      <c r="GX98" s="20">
        <f t="shared" si="82"/>
        <v>405.37002304691242</v>
      </c>
      <c r="GY98" s="59">
        <f t="shared" si="83"/>
        <v>681.31746896567836</v>
      </c>
      <c r="GZ98" s="59">
        <f ca="1">AVERAGE(OFFSET($GY$3,0,0,'Données projet'!$E$18+1,1))-AVERAGE(OFFSET($H$3,0,0,'Données projet'!$E$18+1,1))</f>
        <v>285.8437404763045</v>
      </c>
      <c r="HA98" s="59">
        <f t="shared" si="106"/>
        <v>276.01618888357268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27.346407489817356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27.346407489817356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7.2909999999999968</v>
      </c>
      <c r="N99" s="13">
        <f>IF('Données projet'!$A$36&gt;35,N98+M99-V98,IF(A99&lt;'Données projet'!$A$36,$K$205^A99,IF(A99='Données projet'!$A$36,'Données projet'!$B$36,N98+M99-V98)))</f>
        <v>286.67300000000006</v>
      </c>
      <c r="O99" s="13">
        <f>N99*VLOOKUP('Données projet'!$B$9,Paramètres!$A$1:$I$89,3,0)*VLOOKUP('Données projet'!$B$9,Paramètres!$A$1:$I$89,5,0)</f>
        <v>259.38173040000004</v>
      </c>
      <c r="P99" s="13">
        <f t="shared" si="87"/>
        <v>62.590569606732842</v>
      </c>
      <c r="Q99" s="20">
        <f t="shared" ref="Q99:Q130" si="107">(O99+P99)*0.475*44/12</f>
        <v>560.76842251172638</v>
      </c>
      <c r="R99" s="59">
        <f t="shared" si="55"/>
        <v>837.01747470811381</v>
      </c>
      <c r="S99" s="59">
        <f ca="1">AVERAGE(OFFSET($R$3,0,0,'Données projet'!$E$9+1,1))-AVERAGE(OFFSET($H$3,0,0,'Données projet'!$E$9+1,1))</f>
        <v>514.0255035951318</v>
      </c>
      <c r="T99" s="59">
        <f t="shared" si="88"/>
        <v>232.26614608014839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81.539026743768275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81.539026743768275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</v>
      </c>
      <c r="AI99" s="13">
        <f>IF('Données projet'!$A$62&gt;35,AI98+AH99-AQ98,IF(A99&lt;'Données projet'!$A$62,$AF$205^A99,IF(A99='Données projet'!$A$62,'Données projet'!$B$62,AI98+AH99-AQ98)))</f>
        <v>211.00000000000009</v>
      </c>
      <c r="AJ99" s="13">
        <f>AI99*VLOOKUP('Données projet'!$B$10,Paramètres!$A$1:$I$89,3,0)*VLOOKUP('Données projet'!$B$10,Paramètres!$A$1:$I$89,5,0)</f>
        <v>184.32960000000008</v>
      </c>
      <c r="AK99" s="13">
        <f t="shared" si="89"/>
        <v>46.284105851003098</v>
      </c>
      <c r="AL99" s="20">
        <f t="shared" si="58"/>
        <v>401.65220435716384</v>
      </c>
      <c r="AM99" s="59">
        <f t="shared" si="59"/>
        <v>677.90125655355132</v>
      </c>
      <c r="AN99" s="59">
        <f ca="1">AVERAGE(OFFSET($AM$3,0,0,'Données projet'!$E$10+1,1))-AVERAGE(OFFSET($H$3,0,0,'Données projet'!$E$10+1,1))</f>
        <v>330.58463337575432</v>
      </c>
      <c r="AO99" s="59">
        <f t="shared" si="90"/>
        <v>285.43250599232192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42.45798058557051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42.45798058557051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7.2909999999999968</v>
      </c>
      <c r="BD99" s="12">
        <f>IF('Données projet'!$A$88&gt;35,BD98+BC99-BL98,IF(A99&lt;'Données projet'!$A$88,$BA$205^A99,IF(A99='Données projet'!$A$88,'Données projet'!$B$88,BD98+BC99-BL98)))</f>
        <v>286.67300000000006</v>
      </c>
      <c r="BE99" s="13">
        <f>BD99*VLOOKUP('Données projet'!$B$11,Paramètres!$A$1:$I$89,3,0)*VLOOKUP('Données projet'!$B$11,Paramètres!$A$1:$I$89,5,0)</f>
        <v>290.68642200000011</v>
      </c>
      <c r="BF99" s="13">
        <f t="shared" si="91"/>
        <v>69.220410534780981</v>
      </c>
      <c r="BG99" s="20">
        <f t="shared" si="61"/>
        <v>626.83773333141039</v>
      </c>
      <c r="BH99" s="59">
        <f t="shared" si="62"/>
        <v>903.08678552779782</v>
      </c>
      <c r="BI99" s="59">
        <f ca="1">AVERAGE(OFFSET($BH$3,0,0,'Données projet'!$E$11+1,1))-AVERAGE(OFFSET($H$3,0,0,'Données projet'!$E$11+1,1))</f>
        <v>565.65323074569903</v>
      </c>
      <c r="BJ99" s="59">
        <f t="shared" si="92"/>
        <v>253.00166490531203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91.379943764567898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91.379943764567898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737.59982911674979</v>
      </c>
      <c r="CD99" s="59">
        <f ca="1">AVERAGE(OFFSET($CC$3,0,0,'Données projet'!$E$12+1,1))-AVERAGE(OFFSET($H$3,0,0,'Données projet'!$E$12+1,1))</f>
        <v>323.01113210765487</v>
      </c>
      <c r="CE99" s="59">
        <f t="shared" si="94"/>
        <v>311.68541696405975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31.604118123328398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31.604118123328398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7.2909999999999968</v>
      </c>
      <c r="CT99" s="12">
        <f>IF('Données projet'!$A$140&gt;35,CT98+CS99-DB98,IF(A99&lt;'Données projet'!$A$140,$CQ$205^A99,IF(A99='Données projet'!$A$140,'Données projet'!$B$140,CT98+CS99-DB98)))</f>
        <v>286.67300000000006</v>
      </c>
      <c r="CU99" s="17">
        <f>CT99*VLOOKUP('Données projet'!$B$13,Paramètres!$A$1:$I$89,3,0)*VLOOKUP('Données projet'!$B$13,Paramètres!$A$1:$I$89,5,0)</f>
        <v>192.30024840000004</v>
      </c>
      <c r="CV99" s="13">
        <f t="shared" si="95"/>
        <v>48.048148389995397</v>
      </c>
      <c r="CW99" s="20">
        <f t="shared" si="67"/>
        <v>418.60679107590869</v>
      </c>
      <c r="CX99" s="59">
        <f t="shared" si="68"/>
        <v>694.85584327229617</v>
      </c>
      <c r="CY99" s="59">
        <f ca="1">AVERAGE(OFFSET($CX$3,0,0,'Données projet'!$E$13+1,1))-AVERAGE(OFFSET($H$3,0,0,'Données projet'!$E$13+1,1))</f>
        <v>402.93606094395136</v>
      </c>
      <c r="CZ99" s="59">
        <f t="shared" si="96"/>
        <v>187.62762320251036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74.50980030033999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74.50980030033999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210.25641025641013</v>
      </c>
      <c r="DP99" s="17">
        <f>DO99*VLOOKUP('Données projet'!$B$14,Paramètres!$A$1:$I$89,3,0)*VLOOKUP('Données projet'!$B$14,Paramètres!$A$1:$I$89,5,0)</f>
        <v>163.99999999999991</v>
      </c>
      <c r="DQ99" s="13">
        <f t="shared" si="97"/>
        <v>41.743425908362248</v>
      </c>
      <c r="DR99" s="20">
        <f t="shared" si="70"/>
        <v>358.33646679039742</v>
      </c>
      <c r="DS99" s="59">
        <f t="shared" si="71"/>
        <v>634.58551898678479</v>
      </c>
      <c r="DT99" s="59">
        <f ca="1">AVERAGE(OFFSET($DS$3,0,0,'Données projet'!$E$14+1,1))-AVERAGE(OFFSET($H$3,0,0,'Données projet'!$E$14+1,1))</f>
        <v>217.53602321474159</v>
      </c>
      <c r="DU99" s="59">
        <f t="shared" si="98"/>
        <v>215.75909414893025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18.91960770472825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18.91960770472825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7.2</v>
      </c>
      <c r="EJ99" s="12">
        <f>IF('Données projet'!$A$192&gt;35,EJ98+EI99-ER98,IF(A99&lt;'Données projet'!$A$192,$EG$205^A99,IF(A99='Données projet'!$A$192,'Données projet'!$B$192,EJ98+EI99-ER98)))</f>
        <v>371.19999999999993</v>
      </c>
      <c r="EK99" s="17">
        <f>EJ99*VLOOKUP('Données projet'!$B$15,Paramètres!$A$1:$I$89,3,0)*VLOOKUP('Données projet'!$B$15,Paramètres!$A$1:$I$89,5,0)</f>
        <v>318.48959999999994</v>
      </c>
      <c r="EL99" s="13">
        <f t="shared" si="99"/>
        <v>75.038999086150227</v>
      </c>
      <c r="EM99" s="20">
        <f t="shared" si="73"/>
        <v>685.39564340837808</v>
      </c>
      <c r="EN99" s="59">
        <f t="shared" si="74"/>
        <v>961.6446956047655</v>
      </c>
      <c r="EO99" s="59">
        <f ca="1">AVERAGE(OFFSET($EN$3,0,0,'Données projet'!$E$15+1,1))-AVERAGE(OFFSET($H$3,0,0,'Données projet'!$E$15+1,1))</f>
        <v>481.23392184981651</v>
      </c>
      <c r="EP99" s="59">
        <f t="shared" si="100"/>
        <v>275.88160405468193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103.19610733264315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103.19610733264315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204.00000000000017</v>
      </c>
      <c r="FF99" s="17">
        <f>FE99*VLOOKUP('Données projet'!$B$16,Paramètres!$A$1:$I$89,3,0)*VLOOKUP('Données projet'!$B$16,Paramètres!$A$1:$I$89,5,0)</f>
        <v>133.66080000000011</v>
      </c>
      <c r="FG99" s="13">
        <f t="shared" si="101"/>
        <v>34.840890682716783</v>
      </c>
      <c r="FH99" s="20">
        <f t="shared" si="76"/>
        <v>293.4737779390652</v>
      </c>
      <c r="FI99" s="59">
        <f t="shared" si="77"/>
        <v>569.72283013545257</v>
      </c>
      <c r="FJ99" s="59">
        <f ca="1">AVERAGE(OFFSET($FI$3,0,0,'Données projet'!$E$16+1,1))-AVERAGE(OFFSET($H$3,0,0,'Données projet'!$E$16+1,1))</f>
        <v>257.66104339896992</v>
      </c>
      <c r="FK99" s="59">
        <f t="shared" si="102"/>
        <v>254.79488636184996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34.997146984045948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34.997146984045948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7.2909999999999968</v>
      </c>
      <c r="FZ99" s="12">
        <f>IF('Données projet'!$A$244&gt;35,FZ98+FY99-GH98,IF(A99&lt;'Données projet'!$A$244,$FW$205^A99,IF(A99='Données projet'!$A$244,'Données projet'!$B$244,FZ98+FY99-GH98)))</f>
        <v>286.67300000000006</v>
      </c>
      <c r="GA99" s="17">
        <f>FZ99*VLOOKUP('Données projet'!$B$17,Paramètres!$A$1:$I$89,3,0)*VLOOKUP('Données projet'!$B$17,Paramètres!$A$1:$I$89,5,0)</f>
        <v>272.79802680000006</v>
      </c>
      <c r="GB99" s="13">
        <f t="shared" si="103"/>
        <v>65.44272441999513</v>
      </c>
      <c r="GC99" s="20">
        <f t="shared" si="79"/>
        <v>589.10264170815833</v>
      </c>
      <c r="GD99" s="59">
        <f t="shared" si="80"/>
        <v>865.35169390454575</v>
      </c>
      <c r="GE99" s="59">
        <f ca="1">AVERAGE(OFFSET($GD$3,0,0,'Données projet'!$E$17+1,1))-AVERAGE(OFFSET($H$3,0,0,'Données projet'!$E$17+1,1))</f>
        <v>536.1664221413339</v>
      </c>
      <c r="GF99" s="59">
        <f t="shared" si="104"/>
        <v>241.15939898336669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85.756562609825281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85.756562609825281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213.00000000000003</v>
      </c>
      <c r="GV99" s="17">
        <f>GU99*VLOOKUP('Données projet'!$B$18,Paramètres!$A$1:$I$89,3,0)*VLOOKUP('Données projet'!$B$18,Paramètres!$A$1:$I$89,5,0)</f>
        <v>186.07680000000005</v>
      </c>
      <c r="GW99" s="13">
        <f t="shared" si="105"/>
        <v>46.671538591528673</v>
      </c>
      <c r="GX99" s="20">
        <f t="shared" si="82"/>
        <v>405.37002304691242</v>
      </c>
      <c r="GY99" s="59">
        <f t="shared" si="83"/>
        <v>681.6190752432999</v>
      </c>
      <c r="GZ99" s="59">
        <f ca="1">AVERAGE(OFFSET($GY$3,0,0,'Données projet'!$E$18+1,1))-AVERAGE(OFFSET($H$3,0,0,'Données projet'!$E$18+1,1))</f>
        <v>285.8437404763045</v>
      </c>
      <c r="HA99" s="59">
        <f t="shared" si="106"/>
        <v>276.01618888357268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26.810161118603627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26.810161118603627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7.2909999999999968</v>
      </c>
      <c r="N100" s="13">
        <f>IF('Données projet'!$A$36&gt;35,N99+M100-V99,IF(A100&lt;'Données projet'!$A$36,$K$205^A100,IF(A100='Données projet'!$A$36,'Données projet'!$B$36,N99+M100-V99)))</f>
        <v>293.96400000000006</v>
      </c>
      <c r="O100" s="13">
        <f>N100*VLOOKUP('Données projet'!$B$9,Paramètres!$A$1:$I$89,3,0)*VLOOKUP('Données projet'!$B$9,Paramètres!$A$1:$I$89,5,0)</f>
        <v>265.97862720000006</v>
      </c>
      <c r="P100" s="13">
        <f t="shared" si="87"/>
        <v>63.995088570159361</v>
      </c>
      <c r="Q100" s="20">
        <f t="shared" si="107"/>
        <v>574.7042216330276</v>
      </c>
      <c r="R100" s="59">
        <f t="shared" si="55"/>
        <v>851.24964791241041</v>
      </c>
      <c r="S100" s="59">
        <f ca="1">AVERAGE(OFFSET($R$3,0,0,'Données projet'!$E$9+1,1))-AVERAGE(OFFSET($H$3,0,0,'Données projet'!$E$9+1,1))</f>
        <v>514.0255035951318</v>
      </c>
      <c r="T100" s="59">
        <f t="shared" si="88"/>
        <v>232.26614608014839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79.940096163218485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79.940096163218485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</v>
      </c>
      <c r="AI100" s="13">
        <f>IF('Données projet'!$A$62&gt;35,AI99+AH100-AQ99,IF(A100&lt;'Données projet'!$A$62,$AF$205^A100,IF(A100='Données projet'!$A$62,'Données projet'!$B$62,AI99+AH100-AQ99)))</f>
        <v>214.00000000000009</v>
      </c>
      <c r="AJ100" s="13">
        <f>AI100*VLOOKUP('Données projet'!$B$10,Paramètres!$A$1:$I$89,3,0)*VLOOKUP('Données projet'!$B$10,Paramètres!$A$1:$I$89,5,0)</f>
        <v>186.95040000000009</v>
      </c>
      <c r="AK100" s="13">
        <f t="shared" si="89"/>
        <v>46.865095976617653</v>
      </c>
      <c r="AL100" s="20">
        <f t="shared" si="58"/>
        <v>407.22865549260922</v>
      </c>
      <c r="AM100" s="59">
        <f t="shared" si="59"/>
        <v>683.77408177199209</v>
      </c>
      <c r="AN100" s="59">
        <f ca="1">AVERAGE(OFFSET($AM$3,0,0,'Données projet'!$E$10+1,1))-AVERAGE(OFFSET($H$3,0,0,'Données projet'!$E$10+1,1))</f>
        <v>330.58463337575432</v>
      </c>
      <c r="AO100" s="59">
        <f t="shared" si="90"/>
        <v>285.43250599232192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41.625405483098532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41.625405483098532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7.2909999999999968</v>
      </c>
      <c r="BD100" s="12">
        <f>IF('Données projet'!$A$88&gt;35,BD99+BC100-BL99,IF(A100&lt;'Données projet'!$A$88,$BA$205^A100,IF(A100='Données projet'!$A$88,'Données projet'!$B$88,BD99+BC100-BL99)))</f>
        <v>293.96400000000006</v>
      </c>
      <c r="BE100" s="13">
        <f>BD100*VLOOKUP('Données projet'!$B$11,Paramètres!$A$1:$I$89,3,0)*VLOOKUP('Données projet'!$B$11,Paramètres!$A$1:$I$89,5,0)</f>
        <v>298.07949600000006</v>
      </c>
      <c r="BF100" s="13">
        <f t="shared" si="91"/>
        <v>70.773701707287046</v>
      </c>
      <c r="BG100" s="20">
        <f t="shared" si="61"/>
        <v>642.41931934019169</v>
      </c>
      <c r="BH100" s="59">
        <f t="shared" si="62"/>
        <v>918.9647456195745</v>
      </c>
      <c r="BI100" s="59">
        <f ca="1">AVERAGE(OFFSET($BH$3,0,0,'Données projet'!$E$11+1,1))-AVERAGE(OFFSET($H$3,0,0,'Données projet'!$E$11+1,1))</f>
        <v>565.65323074569903</v>
      </c>
      <c r="BJ100" s="59">
        <f t="shared" si="92"/>
        <v>253.00166490531203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89.588038803606921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89.588038803606921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737.89620319974506</v>
      </c>
      <c r="CD100" s="59">
        <f ca="1">AVERAGE(OFFSET($CC$3,0,0,'Données projet'!$E$12+1,1))-AVERAGE(OFFSET($H$3,0,0,'Données projet'!$E$12+1,1))</f>
        <v>323.01113210765487</v>
      </c>
      <c r="CE100" s="59">
        <f t="shared" si="94"/>
        <v>311.68541696405975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30.984380643538575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30.984380643538575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7.2909999999999968</v>
      </c>
      <c r="CT100" s="12">
        <f>IF('Données projet'!$A$140&gt;35,CT99+CS100-DB99,IF(A100&lt;'Données projet'!$A$140,$CQ$205^A100,IF(A100='Données projet'!$A$140,'Données projet'!$B$140,CT99+CS100-DB99)))</f>
        <v>293.96400000000006</v>
      </c>
      <c r="CU100" s="17">
        <f>CT100*VLOOKUP('Données projet'!$B$13,Paramètres!$A$1:$I$89,3,0)*VLOOKUP('Données projet'!$B$13,Paramètres!$A$1:$I$89,5,0)</f>
        <v>197.19105120000003</v>
      </c>
      <c r="CV100" s="13">
        <f t="shared" si="95"/>
        <v>49.126338539011357</v>
      </c>
      <c r="CW100" s="20">
        <f t="shared" si="67"/>
        <v>429.00278712877815</v>
      </c>
      <c r="CX100" s="59">
        <f t="shared" si="68"/>
        <v>705.54821340816102</v>
      </c>
      <c r="CY100" s="59">
        <f ca="1">AVERAGE(OFFSET($CX$3,0,0,'Données projet'!$E$13+1,1))-AVERAGE(OFFSET($H$3,0,0,'Données projet'!$E$13+1,1))</f>
        <v>402.93606094395136</v>
      </c>
      <c r="CZ100" s="59">
        <f t="shared" si="96"/>
        <v>187.62762320251036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73.048708562941044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73.048708562941044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210.25641025641013</v>
      </c>
      <c r="DP100" s="17">
        <f>DO100*VLOOKUP('Données projet'!$B$14,Paramètres!$A$1:$I$89,3,0)*VLOOKUP('Données projet'!$B$14,Paramètres!$A$1:$I$89,5,0)</f>
        <v>163.99999999999991</v>
      </c>
      <c r="DQ100" s="13">
        <f t="shared" si="97"/>
        <v>41.743425908362248</v>
      </c>
      <c r="DR100" s="20">
        <f t="shared" si="70"/>
        <v>358.33646679039742</v>
      </c>
      <c r="DS100" s="59">
        <f t="shared" si="71"/>
        <v>634.88189306978029</v>
      </c>
      <c r="DT100" s="59">
        <f ca="1">AVERAGE(OFFSET($DS$3,0,0,'Données projet'!$E$14+1,1))-AVERAGE(OFFSET($H$3,0,0,'Données projet'!$E$14+1,1))</f>
        <v>217.53602321474159</v>
      </c>
      <c r="DU100" s="59">
        <f t="shared" si="98"/>
        <v>215.75909414893025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18.548605737459766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18.548605737459766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7.2</v>
      </c>
      <c r="EJ100" s="12">
        <f>IF('Données projet'!$A$192&gt;35,EJ99+EI100-ER99,IF(A100&lt;'Données projet'!$A$192,$EG$205^A100,IF(A100='Données projet'!$A$192,'Données projet'!$B$192,EJ99+EI100-ER99)))</f>
        <v>378.39999999999992</v>
      </c>
      <c r="EK100" s="17">
        <f>EJ100*VLOOKUP('Données projet'!$B$15,Paramètres!$A$1:$I$89,3,0)*VLOOKUP('Données projet'!$B$15,Paramètres!$A$1:$I$89,5,0)</f>
        <v>324.66719999999998</v>
      </c>
      <c r="EL100" s="13">
        <f t="shared" si="99"/>
        <v>76.323635512638404</v>
      </c>
      <c r="EM100" s="20">
        <f t="shared" si="73"/>
        <v>698.39237185117838</v>
      </c>
      <c r="EN100" s="59">
        <f t="shared" si="74"/>
        <v>974.93779813056119</v>
      </c>
      <c r="EO100" s="59">
        <f ca="1">AVERAGE(OFFSET($EN$3,0,0,'Données projet'!$E$15+1,1))-AVERAGE(OFFSET($H$3,0,0,'Données projet'!$E$15+1,1))</f>
        <v>481.23392184981651</v>
      </c>
      <c r="EP100" s="59">
        <f t="shared" si="100"/>
        <v>275.88160405468193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101.17249461126035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101.17249461126035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204.00000000000017</v>
      </c>
      <c r="FF100" s="17">
        <f>FE100*VLOOKUP('Données projet'!$B$16,Paramètres!$A$1:$I$89,3,0)*VLOOKUP('Données projet'!$B$16,Paramètres!$A$1:$I$89,5,0)</f>
        <v>133.66080000000011</v>
      </c>
      <c r="FG100" s="13">
        <f t="shared" si="101"/>
        <v>34.840890682716783</v>
      </c>
      <c r="FH100" s="20">
        <f t="shared" si="76"/>
        <v>293.4737779390652</v>
      </c>
      <c r="FI100" s="59">
        <f t="shared" si="77"/>
        <v>570.01920421844807</v>
      </c>
      <c r="FJ100" s="59">
        <f ca="1">AVERAGE(OFFSET($FI$3,0,0,'Données projet'!$E$16+1,1))-AVERAGE(OFFSET($H$3,0,0,'Données projet'!$E$16+1,1))</f>
        <v>257.66104339896992</v>
      </c>
      <c r="FK100" s="59">
        <f t="shared" si="102"/>
        <v>254.79488636184996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34.310874277840711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34.310874277840711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7.2909999999999968</v>
      </c>
      <c r="FZ100" s="12">
        <f>IF('Données projet'!$A$244&gt;35,FZ99+FY100-GH99,IF(A100&lt;'Données projet'!$A$244,$FW$205^A100,IF(A100='Données projet'!$A$244,'Données projet'!$B$244,FZ99+FY100-GH99)))</f>
        <v>293.96400000000006</v>
      </c>
      <c r="GA100" s="17">
        <f>FZ100*VLOOKUP('Données projet'!$B$17,Paramètres!$A$1:$I$89,3,0)*VLOOKUP('Données projet'!$B$17,Paramètres!$A$1:$I$89,5,0)</f>
        <v>279.73614240000006</v>
      </c>
      <c r="GB100" s="13">
        <f t="shared" si="103"/>
        <v>66.911245125968819</v>
      </c>
      <c r="GC100" s="20">
        <f t="shared" si="79"/>
        <v>603.74419994106245</v>
      </c>
      <c r="GD100" s="59">
        <f t="shared" si="80"/>
        <v>880.28962622044526</v>
      </c>
      <c r="GE100" s="59">
        <f ca="1">AVERAGE(OFFSET($GD$3,0,0,'Données projet'!$E$17+1,1))-AVERAGE(OFFSET($H$3,0,0,'Données projet'!$E$17+1,1))</f>
        <v>536.1664221413339</v>
      </c>
      <c r="GF100" s="59">
        <f t="shared" si="104"/>
        <v>241.15939898336669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84.074928723384971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84.074928723384971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213.00000000000003</v>
      </c>
      <c r="GV100" s="17">
        <f>GU100*VLOOKUP('Données projet'!$B$18,Paramètres!$A$1:$I$89,3,0)*VLOOKUP('Données projet'!$B$18,Paramètres!$A$1:$I$89,5,0)</f>
        <v>186.07680000000005</v>
      </c>
      <c r="GW100" s="13">
        <f t="shared" si="105"/>
        <v>46.671538591528673</v>
      </c>
      <c r="GX100" s="20">
        <f t="shared" si="82"/>
        <v>405.37002304691242</v>
      </c>
      <c r="GY100" s="59">
        <f t="shared" si="83"/>
        <v>681.91544932629517</v>
      </c>
      <c r="GZ100" s="59">
        <f ca="1">AVERAGE(OFFSET($GY$3,0,0,'Données projet'!$E$18+1,1))-AVERAGE(OFFSET($H$3,0,0,'Données projet'!$E$18+1,1))</f>
        <v>285.8437404763045</v>
      </c>
      <c r="HA100" s="59">
        <f t="shared" si="106"/>
        <v>276.01618888357268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26.284430211651408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26.284430211651408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7.2909999999999968</v>
      </c>
      <c r="N101" s="13">
        <f>IF('Données projet'!$A$36&gt;35,N100+M101-V100,IF(A101&lt;'Données projet'!$A$36,$K$205^A101,IF(A101='Données projet'!$A$36,'Données projet'!$B$36,N100+M101-V100)))</f>
        <v>301.25500000000005</v>
      </c>
      <c r="O101" s="13">
        <f>N101*VLOOKUP('Données projet'!$B$9,Paramètres!$A$1:$I$89,3,0)*VLOOKUP('Données projet'!$B$9,Paramètres!$A$1:$I$89,5,0)</f>
        <v>272.57552400000003</v>
      </c>
      <c r="P101" s="13">
        <f t="shared" si="87"/>
        <v>65.395558104059802</v>
      </c>
      <c r="Q101" s="20">
        <f t="shared" si="107"/>
        <v>588.6329679979043</v>
      </c>
      <c r="R101" s="59">
        <f t="shared" si="55"/>
        <v>865.46962693253568</v>
      </c>
      <c r="S101" s="59">
        <f ca="1">AVERAGE(OFFSET($R$3,0,0,'Données projet'!$E$9+1,1))-AVERAGE(OFFSET($H$3,0,0,'Données projet'!$E$9+1,1))</f>
        <v>514.0255035951318</v>
      </c>
      <c r="T101" s="59">
        <f t="shared" si="88"/>
        <v>232.26614608014839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78.372519636101913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78.372519636101913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</v>
      </c>
      <c r="AI101" s="13">
        <f>IF('Données projet'!$A$62&gt;35,AI100+AH101-AQ100,IF(A101&lt;'Données projet'!$A$62,$AF$205^A101,IF(A101='Données projet'!$A$62,'Données projet'!$B$62,AI100+AH101-AQ100)))</f>
        <v>217.00000000000009</v>
      </c>
      <c r="AJ101" s="13">
        <f>AI101*VLOOKUP('Données projet'!$B$10,Paramètres!$A$1:$I$89,3,0)*VLOOKUP('Données projet'!$B$10,Paramètres!$A$1:$I$89,5,0)</f>
        <v>189.57120000000009</v>
      </c>
      <c r="AK101" s="13">
        <f t="shared" si="89"/>
        <v>47.445138796932483</v>
      </c>
      <c r="AL101" s="20">
        <f t="shared" si="58"/>
        <v>412.80345673799087</v>
      </c>
      <c r="AM101" s="59">
        <f t="shared" si="59"/>
        <v>689.64011567262219</v>
      </c>
      <c r="AN101" s="59">
        <f ca="1">AVERAGE(OFFSET($AM$3,0,0,'Données projet'!$E$10+1,1))-AVERAGE(OFFSET($H$3,0,0,'Données projet'!$E$10+1,1))</f>
        <v>330.58463337575432</v>
      </c>
      <c r="AO101" s="59">
        <f t="shared" si="90"/>
        <v>285.43250599232192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40.809156670565358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40.809156670565358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7.2909999999999968</v>
      </c>
      <c r="BD101" s="12">
        <f>IF('Données projet'!$A$88&gt;35,BD100+BC101-BL100,IF(A101&lt;'Données projet'!$A$88,$BA$205^A101,IF(A101='Données projet'!$A$88,'Données projet'!$B$88,BD100+BC101-BL100)))</f>
        <v>301.25500000000005</v>
      </c>
      <c r="BE101" s="13">
        <f>BD101*VLOOKUP('Données projet'!$B$11,Paramètres!$A$1:$I$89,3,0)*VLOOKUP('Données projet'!$B$11,Paramètres!$A$1:$I$89,5,0)</f>
        <v>305.47257000000008</v>
      </c>
      <c r="BF101" s="13">
        <f t="shared" si="91"/>
        <v>72.322514518660114</v>
      </c>
      <c r="BG101" s="20">
        <f t="shared" si="61"/>
        <v>657.99310553666646</v>
      </c>
      <c r="BH101" s="59">
        <f t="shared" si="62"/>
        <v>934.82976447129784</v>
      </c>
      <c r="BI101" s="59">
        <f ca="1">AVERAGE(OFFSET($BH$3,0,0,'Données projet'!$E$11+1,1))-AVERAGE(OFFSET($H$3,0,0,'Données projet'!$E$11+1,1))</f>
        <v>565.65323074569903</v>
      </c>
      <c r="BJ101" s="59">
        <f t="shared" si="92"/>
        <v>253.00166490531203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87.831272005976274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87.831272005976274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738.18743585499374</v>
      </c>
      <c r="CD101" s="59">
        <f ca="1">AVERAGE(OFFSET($CC$3,0,0,'Données projet'!$E$12+1,1))-AVERAGE(OFFSET($H$3,0,0,'Données projet'!$E$12+1,1))</f>
        <v>323.01113210765487</v>
      </c>
      <c r="CE101" s="59">
        <f t="shared" si="94"/>
        <v>311.68541696405975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30.376795837724895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30.376795837724895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7.2909999999999968</v>
      </c>
      <c r="CT101" s="12">
        <f>IF('Données projet'!$A$140&gt;35,CT100+CS101-DB100,IF(A101&lt;'Données projet'!$A$140,$CQ$205^A101,IF(A101='Données projet'!$A$140,'Données projet'!$B$140,CT100+CS101-DB100)))</f>
        <v>301.25500000000005</v>
      </c>
      <c r="CU101" s="17">
        <f>CT101*VLOOKUP('Données projet'!$B$13,Paramètres!$A$1:$I$89,3,0)*VLOOKUP('Données projet'!$B$13,Paramètres!$A$1:$I$89,5,0)</f>
        <v>202.08185400000005</v>
      </c>
      <c r="CV101" s="13">
        <f t="shared" si="95"/>
        <v>50.201420111256397</v>
      </c>
      <c r="CW101" s="20">
        <f t="shared" si="67"/>
        <v>439.39336907710498</v>
      </c>
      <c r="CX101" s="59">
        <f t="shared" si="68"/>
        <v>716.23002801173629</v>
      </c>
      <c r="CY101" s="59">
        <f ca="1">AVERAGE(OFFSET($CX$3,0,0,'Données projet'!$E$13+1,1))-AVERAGE(OFFSET($H$3,0,0,'Données projet'!$E$13+1,1))</f>
        <v>402.93606094395136</v>
      </c>
      <c r="CZ101" s="59">
        <f t="shared" si="96"/>
        <v>187.62762320251036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71.61626794333452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71.61626794333452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210.25641025641013</v>
      </c>
      <c r="DP101" s="17">
        <f>DO101*VLOOKUP('Données projet'!$B$14,Paramètres!$A$1:$I$89,3,0)*VLOOKUP('Données projet'!$B$14,Paramètres!$A$1:$I$89,5,0)</f>
        <v>163.99999999999991</v>
      </c>
      <c r="DQ101" s="13">
        <f t="shared" si="97"/>
        <v>41.743425908362248</v>
      </c>
      <c r="DR101" s="20">
        <f t="shared" si="70"/>
        <v>358.33646679039742</v>
      </c>
      <c r="DS101" s="59">
        <f t="shared" si="71"/>
        <v>635.17312572502874</v>
      </c>
      <c r="DT101" s="59">
        <f ca="1">AVERAGE(OFFSET($DS$3,0,0,'Données projet'!$E$14+1,1))-AVERAGE(OFFSET($H$3,0,0,'Données projet'!$E$14+1,1))</f>
        <v>217.53602321474159</v>
      </c>
      <c r="DU101" s="59">
        <f t="shared" si="98"/>
        <v>215.75909414893025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18.184878892480562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18.184878892480562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7.2</v>
      </c>
      <c r="EJ101" s="12">
        <f>IF('Données projet'!$A$192&gt;35,EJ100+EI101-ER100,IF(A101&lt;'Données projet'!$A$192,$EG$205^A101,IF(A101='Données projet'!$A$192,'Données projet'!$B$192,EJ100+EI101-ER100)))</f>
        <v>385.59999999999991</v>
      </c>
      <c r="EK101" s="17">
        <f>EJ101*VLOOKUP('Données projet'!$B$15,Paramètres!$A$1:$I$89,3,0)*VLOOKUP('Données projet'!$B$15,Paramètres!$A$1:$I$89,5,0)</f>
        <v>330.84479999999996</v>
      </c>
      <c r="EL101" s="13">
        <f t="shared" si="99"/>
        <v>77.605429694617001</v>
      </c>
      <c r="EM101" s="20">
        <f t="shared" si="73"/>
        <v>711.38415005145782</v>
      </c>
      <c r="EN101" s="59">
        <f t="shared" si="74"/>
        <v>988.2208089860892</v>
      </c>
      <c r="EO101" s="59">
        <f ca="1">AVERAGE(OFFSET($EN$3,0,0,'Données projet'!$E$15+1,1))-AVERAGE(OFFSET($H$3,0,0,'Données projet'!$E$15+1,1))</f>
        <v>481.23392184981651</v>
      </c>
      <c r="EP101" s="59">
        <f t="shared" si="100"/>
        <v>275.88160405468193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99.18856370106198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99.18856370106198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204.00000000000017</v>
      </c>
      <c r="FF101" s="17">
        <f>FE101*VLOOKUP('Données projet'!$B$16,Paramètres!$A$1:$I$89,3,0)*VLOOKUP('Données projet'!$B$16,Paramètres!$A$1:$I$89,5,0)</f>
        <v>133.66080000000011</v>
      </c>
      <c r="FG101" s="13">
        <f t="shared" si="101"/>
        <v>34.840890682716783</v>
      </c>
      <c r="FH101" s="20">
        <f t="shared" si="76"/>
        <v>293.4737779390652</v>
      </c>
      <c r="FI101" s="59">
        <f t="shared" si="77"/>
        <v>570.31043687369652</v>
      </c>
      <c r="FJ101" s="59">
        <f ca="1">AVERAGE(OFFSET($FI$3,0,0,'Données projet'!$E$16+1,1))-AVERAGE(OFFSET($H$3,0,0,'Données projet'!$E$16+1,1))</f>
        <v>257.66104339896992</v>
      </c>
      <c r="FK101" s="59">
        <f t="shared" si="102"/>
        <v>254.79488636184996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33.638058960819137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33.638058960819137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7.2909999999999968</v>
      </c>
      <c r="FZ101" s="12">
        <f>IF('Données projet'!$A$244&gt;35,FZ100+FY101-GH100,IF(A101&lt;'Données projet'!$A$244,$FW$205^A101,IF(A101='Données projet'!$A$244,'Données projet'!$B$244,FZ100+FY101-GH100)))</f>
        <v>301.25500000000005</v>
      </c>
      <c r="GA101" s="17">
        <f>FZ101*VLOOKUP('Données projet'!$B$17,Paramètres!$A$1:$I$89,3,0)*VLOOKUP('Données projet'!$B$17,Paramètres!$A$1:$I$89,5,0)</f>
        <v>286.67425800000007</v>
      </c>
      <c r="GB101" s="13">
        <f t="shared" si="103"/>
        <v>68.37553187621738</v>
      </c>
      <c r="GC101" s="20">
        <f t="shared" si="79"/>
        <v>618.37838403441208</v>
      </c>
      <c r="GD101" s="59">
        <f t="shared" si="80"/>
        <v>895.21504296904345</v>
      </c>
      <c r="GE101" s="59">
        <f ca="1">AVERAGE(OFFSET($GD$3,0,0,'Données projet'!$E$17+1,1))-AVERAGE(OFFSET($H$3,0,0,'Données projet'!$E$17+1,1))</f>
        <v>536.1664221413339</v>
      </c>
      <c r="GF101" s="59">
        <f t="shared" si="104"/>
        <v>241.15939898336669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82.426270651762366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82.426270651762366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213.00000000000003</v>
      </c>
      <c r="GV101" s="17">
        <f>GU101*VLOOKUP('Données projet'!$B$18,Paramètres!$A$1:$I$89,3,0)*VLOOKUP('Données projet'!$B$18,Paramètres!$A$1:$I$89,5,0)</f>
        <v>186.07680000000005</v>
      </c>
      <c r="GW101" s="13">
        <f t="shared" si="105"/>
        <v>46.671538591528673</v>
      </c>
      <c r="GX101" s="20">
        <f t="shared" si="82"/>
        <v>405.37002304691242</v>
      </c>
      <c r="GY101" s="59">
        <f t="shared" si="83"/>
        <v>682.20668198154385</v>
      </c>
      <c r="GZ101" s="59">
        <f ca="1">AVERAGE(OFFSET($GY$3,0,0,'Données projet'!$E$18+1,1))-AVERAGE(OFFSET($H$3,0,0,'Données projet'!$E$18+1,1))</f>
        <v>285.8437404763045</v>
      </c>
      <c r="HA101" s="59">
        <f t="shared" si="106"/>
        <v>276.01618888357268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25.769008567120331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25.769008567120331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7.2909999999999968</v>
      </c>
      <c r="N102" s="13">
        <f>IF('Données projet'!$A$36&gt;35,N101+M102-V101,IF(A102&lt;'Données projet'!$A$36,$K$205^A102,IF(A102='Données projet'!$A$36,'Données projet'!$B$36,N101+M102-V101)))</f>
        <v>308.54600000000005</v>
      </c>
      <c r="O102" s="13">
        <f>N102*VLOOKUP('Données projet'!$B$9,Paramètres!$A$1:$I$89,3,0)*VLOOKUP('Données projet'!$B$9,Paramètres!$A$1:$I$89,5,0)</f>
        <v>279.1724208</v>
      </c>
      <c r="P102" s="13">
        <f t="shared" si="87"/>
        <v>66.792087488429431</v>
      </c>
      <c r="Q102" s="20">
        <f t="shared" si="107"/>
        <v>602.5548519356812</v>
      </c>
      <c r="R102" s="59">
        <f t="shared" si="55"/>
        <v>879.67769129009139</v>
      </c>
      <c r="S102" s="59">
        <f ca="1">AVERAGE(OFFSET($R$3,0,0,'Données projet'!$E$9+1,1))-AVERAGE(OFFSET($H$3,0,0,'Données projet'!$E$9+1,1))</f>
        <v>514.0255035951318</v>
      </c>
      <c r="T102" s="59">
        <f t="shared" si="88"/>
        <v>232.26614608014839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76.835682328554824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76.835682328554824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</v>
      </c>
      <c r="AI102" s="13">
        <f>IF('Données projet'!$A$62&gt;35,AI101+AH102-AQ101,IF(A102&lt;'Données projet'!$A$62,$AF$205^A102,IF(A102='Données projet'!$A$62,'Données projet'!$B$62,AI101+AH102-AQ101)))</f>
        <v>220.00000000000009</v>
      </c>
      <c r="AJ102" s="13">
        <f>AI102*VLOOKUP('Données projet'!$B$10,Paramètres!$A$1:$I$89,3,0)*VLOOKUP('Données projet'!$B$10,Paramètres!$A$1:$I$89,5,0)</f>
        <v>192.19200000000009</v>
      </c>
      <c r="AK102" s="13">
        <f t="shared" si="89"/>
        <v>48.024248921932482</v>
      </c>
      <c r="AL102" s="20">
        <f t="shared" si="58"/>
        <v>418.37663353903253</v>
      </c>
      <c r="AM102" s="59">
        <f t="shared" si="59"/>
        <v>695.49947289344266</v>
      </c>
      <c r="AN102" s="59">
        <f ca="1">AVERAGE(OFFSET($AM$3,0,0,'Données projet'!$E$10+1,1))-AVERAGE(OFFSET($H$3,0,0,'Données projet'!$E$10+1,1))</f>
        <v>330.58463337575432</v>
      </c>
      <c r="AO102" s="59">
        <f t="shared" si="90"/>
        <v>285.43250599232192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40.008913999383346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40.008913999383346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7.2909999999999968</v>
      </c>
      <c r="BD102" s="12">
        <f>IF('Données projet'!$A$88&gt;35,BD101+BC102-BL101,IF(A102&lt;'Données projet'!$A$88,$BA$205^A102,IF(A102='Données projet'!$A$88,'Données projet'!$B$88,BD101+BC102-BL101)))</f>
        <v>308.54600000000005</v>
      </c>
      <c r="BE102" s="13">
        <f>BD102*VLOOKUP('Données projet'!$B$11,Paramètres!$A$1:$I$89,3,0)*VLOOKUP('Données projet'!$B$11,Paramètres!$A$1:$I$89,5,0)</f>
        <v>312.86564400000009</v>
      </c>
      <c r="BF102" s="13">
        <f t="shared" si="91"/>
        <v>73.866969824265013</v>
      </c>
      <c r="BG102" s="20">
        <f t="shared" si="61"/>
        <v>673.55930241059502</v>
      </c>
      <c r="BH102" s="59">
        <f t="shared" si="62"/>
        <v>950.6821417650051</v>
      </c>
      <c r="BI102" s="59">
        <f ca="1">AVERAGE(OFFSET($BH$3,0,0,'Données projet'!$E$11+1,1))-AVERAGE(OFFSET($H$3,0,0,'Données projet'!$E$11+1,1))</f>
        <v>565.65323074569903</v>
      </c>
      <c r="BJ102" s="59">
        <f t="shared" si="92"/>
        <v>253.00166490531203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86.108954333725222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86.108954333725222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738.47361627477244</v>
      </c>
      <c r="CD102" s="59">
        <f ca="1">AVERAGE(OFFSET($CC$3,0,0,'Données projet'!$E$12+1,1))-AVERAGE(OFFSET($H$3,0,0,'Données projet'!$E$12+1,1))</f>
        <v>323.01113210765487</v>
      </c>
      <c r="CE102" s="59">
        <f t="shared" si="94"/>
        <v>311.68541696405975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29.781125399363081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29.781125399363081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7.2909999999999968</v>
      </c>
      <c r="CT102" s="12">
        <f>IF('Données projet'!$A$140&gt;35,CT101+CS102-DB101,IF(A102&lt;'Données projet'!$A$140,$CQ$205^A102,IF(A102='Données projet'!$A$140,'Données projet'!$B$140,CT101+CS102-DB101)))</f>
        <v>308.54600000000005</v>
      </c>
      <c r="CU102" s="17">
        <f>CT102*VLOOKUP('Données projet'!$B$13,Paramètres!$A$1:$I$89,3,0)*VLOOKUP('Données projet'!$B$13,Paramètres!$A$1:$I$89,5,0)</f>
        <v>206.97265680000004</v>
      </c>
      <c r="CV102" s="13">
        <f t="shared" si="95"/>
        <v>51.273476996387586</v>
      </c>
      <c r="CW102" s="20">
        <f t="shared" si="67"/>
        <v>449.77868302870849</v>
      </c>
      <c r="CX102" s="59">
        <f t="shared" si="68"/>
        <v>726.90152238311862</v>
      </c>
      <c r="CY102" s="59">
        <f ca="1">AVERAGE(OFFSET($CX$3,0,0,'Données projet'!$E$13+1,1))-AVERAGE(OFFSET($H$3,0,0,'Données projet'!$E$13+1,1))</f>
        <v>402.93606094395136</v>
      </c>
      <c r="CZ102" s="59">
        <f t="shared" si="96"/>
        <v>187.62762320251036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70.211916610575969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70.211916610575969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210.25641025641013</v>
      </c>
      <c r="DP102" s="17">
        <f>DO102*VLOOKUP('Données projet'!$B$14,Paramètres!$A$1:$I$89,3,0)*VLOOKUP('Données projet'!$B$14,Paramètres!$A$1:$I$89,5,0)</f>
        <v>163.99999999999991</v>
      </c>
      <c r="DQ102" s="13">
        <f t="shared" si="97"/>
        <v>41.743425908362248</v>
      </c>
      <c r="DR102" s="20">
        <f t="shared" si="70"/>
        <v>358.33646679039742</v>
      </c>
      <c r="DS102" s="59">
        <f t="shared" si="71"/>
        <v>635.45930614480756</v>
      </c>
      <c r="DT102" s="59">
        <f ca="1">AVERAGE(OFFSET($DS$3,0,0,'Données projet'!$E$14+1,1))-AVERAGE(OFFSET($H$3,0,0,'Données projet'!$E$14+1,1))</f>
        <v>217.53602321474159</v>
      </c>
      <c r="DU102" s="59">
        <f t="shared" si="98"/>
        <v>215.75909414893025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17.828284509079928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17.828284509079928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7.2</v>
      </c>
      <c r="EJ102" s="12">
        <f>IF('Données projet'!$A$192&gt;35,EJ101+EI102-ER101,IF(A102&lt;'Données projet'!$A$192,$EG$205^A102,IF(A102='Données projet'!$A$192,'Données projet'!$B$192,EJ101+EI102-ER101)))</f>
        <v>392.7999999999999</v>
      </c>
      <c r="EK102" s="17">
        <f>EJ102*VLOOKUP('Données projet'!$B$15,Paramètres!$A$1:$I$89,3,0)*VLOOKUP('Données projet'!$B$15,Paramètres!$A$1:$I$89,5,0)</f>
        <v>337.02239999999995</v>
      </c>
      <c r="EL102" s="13">
        <f t="shared" si="99"/>
        <v>78.884440823098231</v>
      </c>
      <c r="EM102" s="20">
        <f t="shared" si="73"/>
        <v>724.37108110022928</v>
      </c>
      <c r="EN102" s="59">
        <f t="shared" si="74"/>
        <v>1001.4939204546395</v>
      </c>
      <c r="EO102" s="59">
        <f ca="1">AVERAGE(OFFSET($EN$3,0,0,'Données projet'!$E$15+1,1))-AVERAGE(OFFSET($H$3,0,0,'Données projet'!$E$15+1,1))</f>
        <v>481.23392184981651</v>
      </c>
      <c r="EP102" s="59">
        <f t="shared" si="100"/>
        <v>275.88160405468193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97.243536465934227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97.243536465934227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204.00000000000017</v>
      </c>
      <c r="FF102" s="17">
        <f>FE102*VLOOKUP('Données projet'!$B$16,Paramètres!$A$1:$I$89,3,0)*VLOOKUP('Données projet'!$B$16,Paramètres!$A$1:$I$89,5,0)</f>
        <v>133.66080000000011</v>
      </c>
      <c r="FG102" s="13">
        <f t="shared" si="101"/>
        <v>34.840890682716783</v>
      </c>
      <c r="FH102" s="20">
        <f t="shared" si="76"/>
        <v>293.4737779390652</v>
      </c>
      <c r="FI102" s="59">
        <f t="shared" si="77"/>
        <v>570.59661729347533</v>
      </c>
      <c r="FJ102" s="59">
        <f ca="1">AVERAGE(OFFSET($FI$3,0,0,'Données projet'!$E$16+1,1))-AVERAGE(OFFSET($H$3,0,0,'Données projet'!$E$16+1,1))</f>
        <v>257.66104339896992</v>
      </c>
      <c r="FK102" s="59">
        <f t="shared" si="102"/>
        <v>254.79488636184996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32.978437141787538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32.978437141787538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7.2909999999999968</v>
      </c>
      <c r="FZ102" s="12">
        <f>IF('Données projet'!$A$244&gt;35,FZ101+FY102-GH101,IF(A102&lt;'Données projet'!$A$244,$FW$205^A102,IF(A102='Données projet'!$A$244,'Données projet'!$B$244,FZ101+FY102-GH101)))</f>
        <v>308.54600000000005</v>
      </c>
      <c r="GA102" s="17">
        <f>FZ102*VLOOKUP('Données projet'!$B$17,Paramètres!$A$1:$I$89,3,0)*VLOOKUP('Données projet'!$B$17,Paramètres!$A$1:$I$89,5,0)</f>
        <v>293.61237360000001</v>
      </c>
      <c r="GB102" s="13">
        <f t="shared" si="103"/>
        <v>69.835698930455166</v>
      </c>
      <c r="GC102" s="20">
        <f t="shared" si="79"/>
        <v>633.00539299054276</v>
      </c>
      <c r="GD102" s="59">
        <f t="shared" si="80"/>
        <v>910.12823234495295</v>
      </c>
      <c r="GE102" s="59">
        <f ca="1">AVERAGE(OFFSET($GD$3,0,0,'Données projet'!$E$17+1,1))-AVERAGE(OFFSET($H$3,0,0,'Données projet'!$E$17+1,1))</f>
        <v>536.1664221413339</v>
      </c>
      <c r="GF102" s="59">
        <f t="shared" si="104"/>
        <v>241.15939898336669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80.809941759342152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80.809941759342152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213.00000000000003</v>
      </c>
      <c r="GV102" s="17">
        <f>GU102*VLOOKUP('Données projet'!$B$18,Paramètres!$A$1:$I$89,3,0)*VLOOKUP('Données projet'!$B$18,Paramètres!$A$1:$I$89,5,0)</f>
        <v>186.07680000000005</v>
      </c>
      <c r="GW102" s="13">
        <f t="shared" si="105"/>
        <v>46.671538591528673</v>
      </c>
      <c r="GX102" s="20">
        <f t="shared" si="82"/>
        <v>405.37002304691242</v>
      </c>
      <c r="GY102" s="59">
        <f t="shared" si="83"/>
        <v>682.49286240132255</v>
      </c>
      <c r="GZ102" s="59">
        <f ca="1">AVERAGE(OFFSET($GY$3,0,0,'Données projet'!$E$18+1,1))-AVERAGE(OFFSET($H$3,0,0,'Données projet'!$E$18+1,1))</f>
        <v>285.8437404763045</v>
      </c>
      <c r="HA102" s="59">
        <f t="shared" si="106"/>
        <v>276.01618888357268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25.26369402666235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25.26369402666235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7.2909999999999968</v>
      </c>
      <c r="N103" s="13">
        <f>IF('Données projet'!$A$36&gt;35,N102+M103-V102,IF(A103&lt;'Données projet'!$A$36,$K$205^A103,IF(A103='Données projet'!$A$36,'Données projet'!$B$36,N102+M103-V102)))</f>
        <v>315.83700000000005</v>
      </c>
      <c r="O103" s="13">
        <f>N103*VLOOKUP('Données projet'!$B$9,Paramètres!$A$1:$I$89,3,0)*VLOOKUP('Données projet'!$B$9,Paramètres!$A$1:$I$89,5,0)</f>
        <v>285.76931760000002</v>
      </c>
      <c r="P103" s="13">
        <f t="shared" si="87"/>
        <v>68.184780544049019</v>
      </c>
      <c r="Q103" s="20">
        <f t="shared" si="107"/>
        <v>616.47005426755209</v>
      </c>
      <c r="R103" s="59">
        <f t="shared" si="55"/>
        <v>893.87410945126135</v>
      </c>
      <c r="S103" s="59">
        <f ca="1">AVERAGE(OFFSET($R$3,0,0,'Données projet'!$E$9+1,1))-AVERAGE(OFFSET($H$3,0,0,'Données projet'!$E$9+1,1))</f>
        <v>514.0255035951318</v>
      </c>
      <c r="T103" s="59">
        <f t="shared" si="88"/>
        <v>232.26614608014839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75.328981463230534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75.328981463230534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223</v>
      </c>
      <c r="AG103" s="12">
        <f>VLOOKUP(A103,'Données projet'!$A$61:$I$81,9,0)</f>
        <v>3</v>
      </c>
      <c r="AH103" s="12">
        <f t="array" ref="AH103">INDEX(AG:AG,MIN(IF(ISNUMBER(AG103:AG299),ROW(AG103:AG299),"")))</f>
        <v>3</v>
      </c>
      <c r="AI103" s="13">
        <f>IF('Données projet'!$A$62&gt;35,AI102+AH103-AQ102,IF(A103&lt;'Données projet'!$A$62,$AF$205^A103,IF(A103='Données projet'!$A$62,'Données projet'!$B$62,AI102+AH103-AQ102)))</f>
        <v>223.00000000000009</v>
      </c>
      <c r="AJ103" s="13">
        <f>AI103*VLOOKUP('Données projet'!$B$10,Paramètres!$A$1:$I$89,3,0)*VLOOKUP('Données projet'!$B$10,Paramètres!$A$1:$I$89,5,0)</f>
        <v>194.81280000000012</v>
      </c>
      <c r="AK103" s="13">
        <f t="shared" si="89"/>
        <v>48.602440540253902</v>
      </c>
      <c r="AL103" s="20">
        <f t="shared" si="58"/>
        <v>423.9482106076091</v>
      </c>
      <c r="AM103" s="59">
        <f t="shared" si="59"/>
        <v>701.35226579131836</v>
      </c>
      <c r="AN103" s="59">
        <f ca="1">AVERAGE(OFFSET($AM$3,0,0,'Données projet'!$E$10+1,1))-AVERAGE(OFFSET($H$3,0,0,'Données projet'!$E$10+1,1))</f>
        <v>330.58463337575432</v>
      </c>
      <c r="AO103" s="59">
        <f t="shared" si="90"/>
        <v>285.43250599232192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11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43.792308707322107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43.792308707322107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7.2909999999999968</v>
      </c>
      <c r="BD103" s="12">
        <f>IF('Données projet'!$A$88&gt;35,BD102+BC103-BL102,IF(A103&lt;'Données projet'!$A$88,$BA$205^A103,IF(A103='Données projet'!$A$88,'Données projet'!$B$88,BD102+BC103-BL102)))</f>
        <v>315.83700000000005</v>
      </c>
      <c r="BE103" s="13">
        <f>BD103*VLOOKUP('Données projet'!$B$11,Paramètres!$A$1:$I$89,3,0)*VLOOKUP('Données projet'!$B$11,Paramètres!$A$1:$I$89,5,0)</f>
        <v>320.25871800000004</v>
      </c>
      <c r="BF103" s="13">
        <f t="shared" si="91"/>
        <v>75.407182441990599</v>
      </c>
      <c r="BG103" s="20">
        <f t="shared" si="61"/>
        <v>689.11810993646702</v>
      </c>
      <c r="BH103" s="59">
        <f t="shared" si="62"/>
        <v>966.52216512017617</v>
      </c>
      <c r="BI103" s="59">
        <f ca="1">AVERAGE(OFFSET($BH$3,0,0,'Données projet'!$E$11+1,1))-AVERAGE(OFFSET($H$3,0,0,'Données projet'!$E$11+1,1))</f>
        <v>565.65323074569903</v>
      </c>
      <c r="BJ103" s="59">
        <f t="shared" si="92"/>
        <v>253.00166490531203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84.420410260516974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84.420410260516974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738.75483210407151</v>
      </c>
      <c r="CD103" s="59">
        <f ca="1">AVERAGE(OFFSET($CC$3,0,0,'Données projet'!$E$12+1,1))-AVERAGE(OFFSET($H$3,0,0,'Données projet'!$E$12+1,1))</f>
        <v>323.01113210765487</v>
      </c>
      <c r="CE103" s="59">
        <f t="shared" si="94"/>
        <v>311.68541696405975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29.197135694974449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29.197135694974449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7.2909999999999968</v>
      </c>
      <c r="CT103" s="12">
        <f>IF('Données projet'!$A$140&gt;35,CT102+CS103-DB102,IF(A103&lt;'Données projet'!$A$140,$CQ$205^A103,IF(A103='Données projet'!$A$140,'Données projet'!$B$140,CT102+CS103-DB102)))</f>
        <v>315.83700000000005</v>
      </c>
      <c r="CU103" s="17">
        <f>CT103*VLOOKUP('Données projet'!$B$13,Paramètres!$A$1:$I$89,3,0)*VLOOKUP('Données projet'!$B$13,Paramètres!$A$1:$I$89,5,0)</f>
        <v>211.86345960000006</v>
      </c>
      <c r="CV103" s="13">
        <f t="shared" si="95"/>
        <v>52.342588893252717</v>
      </c>
      <c r="CW103" s="20">
        <f t="shared" si="67"/>
        <v>460.15886779241515</v>
      </c>
      <c r="CX103" s="59">
        <f t="shared" si="68"/>
        <v>737.56292297612436</v>
      </c>
      <c r="CY103" s="59">
        <f ca="1">AVERAGE(OFFSET($CX$3,0,0,'Données projet'!$E$13+1,1))-AVERAGE(OFFSET($H$3,0,0,'Données projet'!$E$13+1,1))</f>
        <v>402.93606094395136</v>
      </c>
      <c r="CZ103" s="59">
        <f t="shared" si="96"/>
        <v>187.62762320251036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68.835103750883079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68.835103750883079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210.25641025641013</v>
      </c>
      <c r="DP103" s="17">
        <f>DO103*VLOOKUP('Données projet'!$B$14,Paramètres!$A$1:$I$89,3,0)*VLOOKUP('Données projet'!$B$14,Paramètres!$A$1:$I$89,5,0)</f>
        <v>163.99999999999991</v>
      </c>
      <c r="DQ103" s="13">
        <f t="shared" si="97"/>
        <v>41.743425908362248</v>
      </c>
      <c r="DR103" s="20">
        <f t="shared" si="70"/>
        <v>358.33646679039742</v>
      </c>
      <c r="DS103" s="59">
        <f t="shared" si="71"/>
        <v>635.74052197410663</v>
      </c>
      <c r="DT103" s="59">
        <f ca="1">AVERAGE(OFFSET($DS$3,0,0,'Données projet'!$E$14+1,1))-AVERAGE(OFFSET($H$3,0,0,'Données projet'!$E$14+1,1))</f>
        <v>217.53602321474159</v>
      </c>
      <c r="DU103" s="59">
        <f t="shared" si="98"/>
        <v>215.75909414893025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17.478682724036684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17.478682724036684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400</v>
      </c>
      <c r="EH103" s="12">
        <f>VLOOKUP(A103,'Données projet'!$A$191:$I$211,9,0)</f>
        <v>7.2</v>
      </c>
      <c r="EI103" s="12">
        <f t="array" ref="EI103">INDEX(EH:EH,MIN(IF(ISNUMBER(EH103:EH299),ROW(EH103:EH299),"")))</f>
        <v>7.2</v>
      </c>
      <c r="EJ103" s="12">
        <f>IF('Données projet'!$A$192&gt;35,EJ102+EI103-ER102,IF(A103&lt;'Données projet'!$A$192,$EG$205^A103,IF(A103='Données projet'!$A$192,'Données projet'!$B$192,EJ102+EI103-ER102)))</f>
        <v>399.99999999999989</v>
      </c>
      <c r="EK103" s="17">
        <f>EJ103*VLOOKUP('Données projet'!$B$15,Paramètres!$A$1:$I$89,3,0)*VLOOKUP('Données projet'!$B$15,Paramètres!$A$1:$I$89,5,0)</f>
        <v>343.19999999999993</v>
      </c>
      <c r="EL103" s="13">
        <f t="shared" si="99"/>
        <v>80.160725794932105</v>
      </c>
      <c r="EM103" s="20">
        <f t="shared" si="73"/>
        <v>737.35326409283982</v>
      </c>
      <c r="EN103" s="59">
        <f t="shared" si="74"/>
        <v>1014.757319276549</v>
      </c>
      <c r="EO103" s="59">
        <f ca="1">AVERAGE(OFFSET($EN$3,0,0,'Données projet'!$E$15+1,1))-AVERAGE(OFFSET($H$3,0,0,'Données projet'!$E$15+1,1))</f>
        <v>481.23392184981651</v>
      </c>
      <c r="EP103" s="59">
        <f t="shared" si="100"/>
        <v>275.88160405468193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24</v>
      </c>
      <c r="ES103" s="16">
        <f>IF(ISNA(VLOOKUP(A103,'Données projet'!$A$191:$I$211,5,0)),0%,VLOOKUP(A103,'Données projet'!$A$191:$I$211,5,0)*VLOOKUP('Données projet'!$B$15,Paramètres!$A$1:$I$89,7,0))</f>
        <v>0.53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107.40148843786939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107.40148843786939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204.00000000000017</v>
      </c>
      <c r="FF103" s="17">
        <f>FE103*VLOOKUP('Données projet'!$B$16,Paramètres!$A$1:$I$89,3,0)*VLOOKUP('Données projet'!$B$16,Paramètres!$A$1:$I$89,5,0)</f>
        <v>133.66080000000011</v>
      </c>
      <c r="FG103" s="13">
        <f t="shared" si="101"/>
        <v>34.840890682716783</v>
      </c>
      <c r="FH103" s="20">
        <f t="shared" si="76"/>
        <v>293.4737779390652</v>
      </c>
      <c r="FI103" s="59">
        <f t="shared" si="77"/>
        <v>570.8778331227744</v>
      </c>
      <c r="FJ103" s="59">
        <f ca="1">AVERAGE(OFFSET($FI$3,0,0,'Données projet'!$E$16+1,1))-AVERAGE(OFFSET($H$3,0,0,'Données projet'!$E$16+1,1))</f>
        <v>257.66104339896992</v>
      </c>
      <c r="FK103" s="59">
        <f t="shared" si="102"/>
        <v>254.79488636184996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32.331750104297562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32.331750104297562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7.2909999999999968</v>
      </c>
      <c r="FZ103" s="12">
        <f>IF('Données projet'!$A$244&gt;35,FZ102+FY103-GH102,IF(A103&lt;'Données projet'!$A$244,$FW$205^A103,IF(A103='Données projet'!$A$244,'Données projet'!$B$244,FZ102+FY103-GH102)))</f>
        <v>315.83700000000005</v>
      </c>
      <c r="GA103" s="17">
        <f>FZ103*VLOOKUP('Données projet'!$B$17,Paramètres!$A$1:$I$89,3,0)*VLOOKUP('Données projet'!$B$17,Paramètres!$A$1:$I$89,5,0)</f>
        <v>300.55048920000007</v>
      </c>
      <c r="GB103" s="13">
        <f t="shared" si="103"/>
        <v>71.291854840414302</v>
      </c>
      <c r="GC103" s="20">
        <f t="shared" si="79"/>
        <v>647.62541587038834</v>
      </c>
      <c r="GD103" s="59">
        <f t="shared" si="80"/>
        <v>925.02947105409748</v>
      </c>
      <c r="GE103" s="59">
        <f ca="1">AVERAGE(OFFSET($GD$3,0,0,'Données projet'!$E$17+1,1))-AVERAGE(OFFSET($H$3,0,0,'Données projet'!$E$17+1,1))</f>
        <v>536.1664221413339</v>
      </c>
      <c r="GF103" s="59">
        <f t="shared" si="104"/>
        <v>241.15939898336669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79.225308090639018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79.225308090639018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213.00000000000003</v>
      </c>
      <c r="GV103" s="17">
        <f>GU103*VLOOKUP('Données projet'!$B$18,Paramètres!$A$1:$I$89,3,0)*VLOOKUP('Données projet'!$B$18,Paramètres!$A$1:$I$89,5,0)</f>
        <v>186.07680000000005</v>
      </c>
      <c r="GW103" s="13">
        <f t="shared" si="105"/>
        <v>46.671538591528673</v>
      </c>
      <c r="GX103" s="20">
        <f t="shared" si="82"/>
        <v>405.37002304691242</v>
      </c>
      <c r="GY103" s="59">
        <f t="shared" si="83"/>
        <v>682.77407823062163</v>
      </c>
      <c r="GZ103" s="59">
        <f ca="1">AVERAGE(OFFSET($GY$3,0,0,'Données projet'!$E$18+1,1))-AVERAGE(OFFSET($H$3,0,0,'Données projet'!$E$18+1,1))</f>
        <v>285.8437404763045</v>
      </c>
      <c r="HA103" s="59">
        <f t="shared" si="106"/>
        <v>276.01618888357268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24.768288396131311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24.768288396131311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7.2909999999999968</v>
      </c>
      <c r="N104" s="13">
        <f>IF('Données projet'!$A$36&gt;35,N103+M104-V103,IF(A104&lt;'Données projet'!$A$36,$K$205^A104,IF(A104='Données projet'!$A$36,'Données projet'!$B$36,N103+M104-V103)))</f>
        <v>323.12800000000004</v>
      </c>
      <c r="O104" s="13">
        <f>N104*VLOOKUP('Données projet'!$B$9,Paramètres!$A$1:$I$89,3,0)*VLOOKUP('Données projet'!$B$9,Paramètres!$A$1:$I$89,5,0)</f>
        <v>292.36621440000005</v>
      </c>
      <c r="P104" s="13">
        <f t="shared" si="87"/>
        <v>69.573736024839775</v>
      </c>
      <c r="Q104" s="20">
        <f t="shared" si="107"/>
        <v>630.37874698992925</v>
      </c>
      <c r="R104" s="59">
        <f t="shared" si="55"/>
        <v>908.0591395370036</v>
      </c>
      <c r="S104" s="59">
        <f ca="1">AVERAGE(OFFSET($R$3,0,0,'Données projet'!$E$9+1,1))-AVERAGE(OFFSET($H$3,0,0,'Données projet'!$E$9+1,1))</f>
        <v>514.0255035951318</v>
      </c>
      <c r="T104" s="59">
        <f t="shared" si="88"/>
        <v>232.26614608014839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73.851826082878475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73.851826082878475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212.00000000000009</v>
      </c>
      <c r="AJ104" s="13">
        <f>AI104*VLOOKUP('Données projet'!$B$10,Paramètres!$A$1:$I$89,3,0)*VLOOKUP('Données projet'!$B$10,Paramètres!$A$1:$I$89,5,0)</f>
        <v>185.20320000000009</v>
      </c>
      <c r="AK104" s="13">
        <f t="shared" si="89"/>
        <v>46.477875402099386</v>
      </c>
      <c r="AL104" s="20">
        <f t="shared" si="58"/>
        <v>403.5112063253232</v>
      </c>
      <c r="AM104" s="59">
        <f t="shared" si="59"/>
        <v>681.19159887239766</v>
      </c>
      <c r="AN104" s="59">
        <f ca="1">AVERAGE(OFFSET($AM$3,0,0,'Données projet'!$E$10+1,1))-AVERAGE(OFFSET($H$3,0,0,'Données projet'!$E$10+1,1))</f>
        <v>330.58463337575432</v>
      </c>
      <c r="AO104" s="59">
        <f t="shared" si="90"/>
        <v>285.43250599232192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42.933568244242373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42.933568244242373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7.2909999999999968</v>
      </c>
      <c r="BD104" s="12">
        <f>IF('Données projet'!$A$88&gt;35,BD103+BC104-BL103,IF(A104&lt;'Données projet'!$A$88,$BA$205^A104,IF(A104='Données projet'!$A$88,'Données projet'!$B$88,BD103+BC104-BL103)))</f>
        <v>323.12800000000004</v>
      </c>
      <c r="BE104" s="13">
        <f>BD104*VLOOKUP('Données projet'!$B$11,Paramètres!$A$1:$I$89,3,0)*VLOOKUP('Données projet'!$B$11,Paramètres!$A$1:$I$89,5,0)</f>
        <v>327.65179200000006</v>
      </c>
      <c r="BF104" s="13">
        <f t="shared" si="91"/>
        <v>76.94326158616461</v>
      </c>
      <c r="BG104" s="20">
        <f t="shared" si="61"/>
        <v>704.66971832923673</v>
      </c>
      <c r="BH104" s="59">
        <f t="shared" si="62"/>
        <v>982.35011087631119</v>
      </c>
      <c r="BI104" s="59">
        <f ca="1">AVERAGE(OFFSET($BH$3,0,0,'Données projet'!$E$11+1,1))-AVERAGE(OFFSET($H$3,0,0,'Données projet'!$E$11+1,1))</f>
        <v>565.65323074569903</v>
      </c>
      <c r="BJ104" s="59">
        <f t="shared" si="92"/>
        <v>253.00166490531203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82.764977506674143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82.764977506674143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739.03116946743671</v>
      </c>
      <c r="CD104" s="59">
        <f ca="1">AVERAGE(OFFSET($CC$3,0,0,'Données projet'!$E$12+1,1))-AVERAGE(OFFSET($H$3,0,0,'Données projet'!$E$12+1,1))</f>
        <v>323.01113210765487</v>
      </c>
      <c r="CE104" s="59">
        <f t="shared" si="94"/>
        <v>311.68541696405975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28.624597672490331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28.624597672490331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7.2909999999999968</v>
      </c>
      <c r="CT104" s="12">
        <f>IF('Données projet'!$A$140&gt;35,CT103+CS104-DB103,IF(A104&lt;'Données projet'!$A$140,$CQ$205^A104,IF(A104='Données projet'!$A$140,'Données projet'!$B$140,CT103+CS104-DB103)))</f>
        <v>323.12800000000004</v>
      </c>
      <c r="CU104" s="17">
        <f>CT104*VLOOKUP('Données projet'!$B$13,Paramètres!$A$1:$I$89,3,0)*VLOOKUP('Données projet'!$B$13,Paramètres!$A$1:$I$89,5,0)</f>
        <v>216.75426240000002</v>
      </c>
      <c r="CV104" s="13">
        <f t="shared" si="95"/>
        <v>53.408831611084693</v>
      </c>
      <c r="CW104" s="20">
        <f t="shared" si="67"/>
        <v>470.53405540263913</v>
      </c>
      <c r="CX104" s="59">
        <f t="shared" si="68"/>
        <v>748.21444794971353</v>
      </c>
      <c r="CY104" s="59">
        <f ca="1">AVERAGE(OFFSET($CX$3,0,0,'Données projet'!$E$13+1,1))-AVERAGE(OFFSET($H$3,0,0,'Données projet'!$E$13+1,1))</f>
        <v>402.93606094395136</v>
      </c>
      <c r="CZ104" s="59">
        <f t="shared" si="96"/>
        <v>187.62762320251036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67.485289351595853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67.485289351595853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210.25641025641013</v>
      </c>
      <c r="DP104" s="17">
        <f>DO104*VLOOKUP('Données projet'!$B$14,Paramètres!$A$1:$I$89,3,0)*VLOOKUP('Données projet'!$B$14,Paramètres!$A$1:$I$89,5,0)</f>
        <v>163.99999999999991</v>
      </c>
      <c r="DQ104" s="13">
        <f t="shared" si="97"/>
        <v>41.743425908362248</v>
      </c>
      <c r="DR104" s="20">
        <f t="shared" si="70"/>
        <v>358.33646679039742</v>
      </c>
      <c r="DS104" s="59">
        <f t="shared" si="71"/>
        <v>636.01685933747183</v>
      </c>
      <c r="DT104" s="59">
        <f ca="1">AVERAGE(OFFSET($DS$3,0,0,'Données projet'!$E$14+1,1))-AVERAGE(OFFSET($H$3,0,0,'Données projet'!$E$14+1,1))</f>
        <v>217.53602321474159</v>
      </c>
      <c r="DU104" s="59">
        <f t="shared" si="98"/>
        <v>215.75909414893025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17.135936416762107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17.135936416762107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6.6</v>
      </c>
      <c r="EJ104" s="12">
        <f>IF('Données projet'!$A$192&gt;35,EJ103+EI104-ER103,IF(A104&lt;'Données projet'!$A$192,$EG$205^A104,IF(A104='Données projet'!$A$192,'Données projet'!$B$192,EJ103+EI104-ER103)))</f>
        <v>382.59999999999991</v>
      </c>
      <c r="EK104" s="17">
        <f>EJ104*VLOOKUP('Données projet'!$B$15,Paramètres!$A$1:$I$89,3,0)*VLOOKUP('Données projet'!$B$15,Paramètres!$A$1:$I$89,5,0)</f>
        <v>328.27079999999995</v>
      </c>
      <c r="EL104" s="13">
        <f t="shared" si="99"/>
        <v>77.071690347038668</v>
      </c>
      <c r="EM104" s="20">
        <f t="shared" si="73"/>
        <v>705.97150402109219</v>
      </c>
      <c r="EN104" s="59">
        <f t="shared" si="74"/>
        <v>983.65189656816665</v>
      </c>
      <c r="EO104" s="59">
        <f ca="1">AVERAGE(OFFSET($EN$3,0,0,'Données projet'!$E$15+1,1))-AVERAGE(OFFSET($H$3,0,0,'Données projet'!$E$15+1,1))</f>
        <v>481.23392184981651</v>
      </c>
      <c r="EP104" s="59">
        <f t="shared" si="100"/>
        <v>275.88160405468193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105.29541075804229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105.29541075804229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204.00000000000017</v>
      </c>
      <c r="FF104" s="17">
        <f>FE104*VLOOKUP('Données projet'!$B$16,Paramètres!$A$1:$I$89,3,0)*VLOOKUP('Données projet'!$B$16,Paramètres!$A$1:$I$89,5,0)</f>
        <v>133.66080000000011</v>
      </c>
      <c r="FG104" s="13">
        <f t="shared" si="101"/>
        <v>34.840890682716783</v>
      </c>
      <c r="FH104" s="20">
        <f t="shared" si="76"/>
        <v>293.4737779390652</v>
      </c>
      <c r="FI104" s="59">
        <f t="shared" si="77"/>
        <v>571.15417048613961</v>
      </c>
      <c r="FJ104" s="59">
        <f ca="1">AVERAGE(OFFSET($FI$3,0,0,'Données projet'!$E$16+1,1))-AVERAGE(OFFSET($H$3,0,0,'Données projet'!$E$16+1,1))</f>
        <v>257.66104339896992</v>
      </c>
      <c r="FK104" s="59">
        <f t="shared" si="102"/>
        <v>254.79488636184996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31.697744205172622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31.697744205172622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7.2909999999999968</v>
      </c>
      <c r="FZ104" s="12">
        <f>IF('Données projet'!$A$244&gt;35,FZ103+FY104-GH103,IF(A104&lt;'Données projet'!$A$244,$FW$205^A104,IF(A104='Données projet'!$A$244,'Données projet'!$B$244,FZ103+FY104-GH103)))</f>
        <v>323.12800000000004</v>
      </c>
      <c r="GA104" s="17">
        <f>FZ104*VLOOKUP('Données projet'!$B$17,Paramètres!$A$1:$I$89,3,0)*VLOOKUP('Données projet'!$B$17,Paramètres!$A$1:$I$89,5,0)</f>
        <v>307.48860480000008</v>
      </c>
      <c r="GB104" s="13">
        <f t="shared" si="103"/>
        <v>72.744102860078485</v>
      </c>
      <c r="GC104" s="20">
        <f t="shared" si="79"/>
        <v>662.23863250797024</v>
      </c>
      <c r="GD104" s="59">
        <f t="shared" si="80"/>
        <v>939.91902505504459</v>
      </c>
      <c r="GE104" s="59">
        <f ca="1">AVERAGE(OFFSET($GD$3,0,0,'Données projet'!$E$17+1,1))-AVERAGE(OFFSET($H$3,0,0,'Données projet'!$E$17+1,1))</f>
        <v>536.1664221413339</v>
      </c>
      <c r="GF104" s="59">
        <f t="shared" si="104"/>
        <v>241.15939898336669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77.671748121648051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77.671748121648051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213.00000000000003</v>
      </c>
      <c r="GV104" s="17">
        <f>GU104*VLOOKUP('Données projet'!$B$18,Paramètres!$A$1:$I$89,3,0)*VLOOKUP('Données projet'!$B$18,Paramètres!$A$1:$I$89,5,0)</f>
        <v>186.07680000000005</v>
      </c>
      <c r="GW104" s="13">
        <f t="shared" si="105"/>
        <v>46.671538591528673</v>
      </c>
      <c r="GX104" s="20">
        <f t="shared" si="82"/>
        <v>405.37002304691242</v>
      </c>
      <c r="GY104" s="59">
        <f t="shared" si="83"/>
        <v>683.05041559398683</v>
      </c>
      <c r="GZ104" s="59">
        <f ca="1">AVERAGE(OFFSET($GY$3,0,0,'Données projet'!$E$18+1,1))-AVERAGE(OFFSET($H$3,0,0,'Données projet'!$E$18+1,1))</f>
        <v>285.8437404763045</v>
      </c>
      <c r="HA104" s="59">
        <f t="shared" si="106"/>
        <v>276.01618888357268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24.282597367847391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24.282597367847391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7.2909999999999968</v>
      </c>
      <c r="N105" s="13">
        <f>IF('Données projet'!$A$36&gt;35,N104+M105-V104,IF(A105&lt;'Données projet'!$A$36,$K$205^A105,IF(A105='Données projet'!$A$36,'Données projet'!$B$36,N104+M105-V104)))</f>
        <v>330.41900000000004</v>
      </c>
      <c r="O105" s="13">
        <f>N105*VLOOKUP('Données projet'!$B$9,Paramètres!$A$1:$I$89,3,0)*VLOOKUP('Données projet'!$B$9,Paramètres!$A$1:$I$89,5,0)</f>
        <v>298.96311120000001</v>
      </c>
      <c r="P105" s="13">
        <f t="shared" si="87"/>
        <v>70.959047973808381</v>
      </c>
      <c r="Q105" s="20">
        <f t="shared" si="107"/>
        <v>644.28109389438293</v>
      </c>
      <c r="R105" s="59">
        <f t="shared" si="55"/>
        <v>922.23302996936582</v>
      </c>
      <c r="S105" s="59">
        <f ca="1">AVERAGE(OFFSET($R$3,0,0,'Données projet'!$E$9+1,1))-AVERAGE(OFFSET($H$3,0,0,'Données projet'!$E$9+1,1))</f>
        <v>514.0255035951318</v>
      </c>
      <c r="T105" s="59">
        <f t="shared" si="88"/>
        <v>232.26614608014839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72.403636818559292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72.403636818559292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212.00000000000009</v>
      </c>
      <c r="AJ105" s="13">
        <f>AI105*VLOOKUP('Données projet'!$B$10,Paramètres!$A$1:$I$89,3,0)*VLOOKUP('Données projet'!$B$10,Paramètres!$A$1:$I$89,5,0)</f>
        <v>185.20320000000009</v>
      </c>
      <c r="AK105" s="13">
        <f t="shared" si="89"/>
        <v>46.477875402099386</v>
      </c>
      <c r="AL105" s="20">
        <f t="shared" si="58"/>
        <v>403.5112063253232</v>
      </c>
      <c r="AM105" s="59">
        <f t="shared" si="59"/>
        <v>681.4631424003062</v>
      </c>
      <c r="AN105" s="59">
        <f ca="1">AVERAGE(OFFSET($AM$3,0,0,'Données projet'!$E$10+1,1))-AVERAGE(OFFSET($H$3,0,0,'Données projet'!$E$10+1,1))</f>
        <v>330.58463337575432</v>
      </c>
      <c r="AO105" s="59">
        <f t="shared" si="90"/>
        <v>285.43250599232192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42.091667157863668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42.091667157863668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7.2909999999999968</v>
      </c>
      <c r="BD105" s="12">
        <f>IF('Données projet'!$A$88&gt;35,BD104+BC105-BL104,IF(A105&lt;'Données projet'!$A$88,$BA$205^A105,IF(A105='Données projet'!$A$88,'Données projet'!$B$88,BD104+BC105-BL104)))</f>
        <v>330.41900000000004</v>
      </c>
      <c r="BE105" s="13">
        <f>BD105*VLOOKUP('Données projet'!$B$11,Paramètres!$A$1:$I$89,3,0)*VLOOKUP('Données projet'!$B$11,Paramètres!$A$1:$I$89,5,0)</f>
        <v>335.04486600000007</v>
      </c>
      <c r="BF105" s="13">
        <f t="shared" si="91"/>
        <v>78.475311261201057</v>
      </c>
      <c r="BG105" s="20">
        <f t="shared" si="61"/>
        <v>720.21430872992516</v>
      </c>
      <c r="BH105" s="59">
        <f t="shared" si="62"/>
        <v>998.16624480490805</v>
      </c>
      <c r="BI105" s="59">
        <f ca="1">AVERAGE(OFFSET($BH$3,0,0,'Données projet'!$E$11+1,1))-AVERAGE(OFFSET($H$3,0,0,'Données projet'!$E$11+1,1))</f>
        <v>565.65323074569903</v>
      </c>
      <c r="BJ105" s="59">
        <f t="shared" si="92"/>
        <v>253.00166490531203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81.142006779419887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81.142006779419887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739.30271299534525</v>
      </c>
      <c r="CD105" s="59">
        <f ca="1">AVERAGE(OFFSET($CC$3,0,0,'Données projet'!$E$12+1,1))-AVERAGE(OFFSET($H$3,0,0,'Données projet'!$E$12+1,1))</f>
        <v>323.01113210765487</v>
      </c>
      <c r="CE105" s="59">
        <f t="shared" si="94"/>
        <v>311.68541696405975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28.063286771413416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28.063286771413416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7.2909999999999968</v>
      </c>
      <c r="CT105" s="12">
        <f>IF('Données projet'!$A$140&gt;35,CT104+CS105-DB104,IF(A105&lt;'Données projet'!$A$140,$CQ$205^A105,IF(A105='Données projet'!$A$140,'Données projet'!$B$140,CT104+CS105-DB104)))</f>
        <v>330.41900000000004</v>
      </c>
      <c r="CU105" s="17">
        <f>CT105*VLOOKUP('Données projet'!$B$13,Paramètres!$A$1:$I$89,3,0)*VLOOKUP('Données projet'!$B$13,Paramètres!$A$1:$I$89,5,0)</f>
        <v>221.64506520000003</v>
      </c>
      <c r="CV105" s="13">
        <f t="shared" si="95"/>
        <v>54.472277342745116</v>
      </c>
      <c r="CW105" s="20">
        <f t="shared" si="67"/>
        <v>480.90437159528119</v>
      </c>
      <c r="CX105" s="59">
        <f t="shared" si="68"/>
        <v>758.85630767026419</v>
      </c>
      <c r="CY105" s="59">
        <f ca="1">AVERAGE(OFFSET($CX$3,0,0,'Données projet'!$E$13+1,1))-AVERAGE(OFFSET($H$3,0,0,'Données projet'!$E$13+1,1))</f>
        <v>402.93606094395136</v>
      </c>
      <c r="CZ105" s="59">
        <f t="shared" si="96"/>
        <v>187.62762320251036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66.161943989373157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66.161943989373157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210.25641025641013</v>
      </c>
      <c r="DP105" s="17">
        <f>DO105*VLOOKUP('Données projet'!$B$14,Paramètres!$A$1:$I$89,3,0)*VLOOKUP('Données projet'!$B$14,Paramètres!$A$1:$I$89,5,0)</f>
        <v>163.99999999999991</v>
      </c>
      <c r="DQ105" s="13">
        <f t="shared" si="97"/>
        <v>41.743425908362248</v>
      </c>
      <c r="DR105" s="20">
        <f t="shared" si="70"/>
        <v>358.33646679039742</v>
      </c>
      <c r="DS105" s="59">
        <f t="shared" si="71"/>
        <v>636.28840286538036</v>
      </c>
      <c r="DT105" s="59">
        <f ca="1">AVERAGE(OFFSET($DS$3,0,0,'Données projet'!$E$14+1,1))-AVERAGE(OFFSET($H$3,0,0,'Données projet'!$E$14+1,1))</f>
        <v>217.53602321474159</v>
      </c>
      <c r="DU105" s="59">
        <f t="shared" si="98"/>
        <v>215.75909414893025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16.799911155518579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16.799911155518579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6.6</v>
      </c>
      <c r="EJ105" s="12">
        <f>IF('Données projet'!$A$192&gt;35,EJ104+EI105-ER104,IF(A105&lt;'Données projet'!$A$192,$EG$205^A105,IF(A105='Données projet'!$A$192,'Données projet'!$B$192,EJ104+EI105-ER104)))</f>
        <v>389.19999999999993</v>
      </c>
      <c r="EK105" s="17">
        <f>EJ105*VLOOKUP('Données projet'!$B$15,Paramètres!$A$1:$I$89,3,0)*VLOOKUP('Données projet'!$B$15,Paramètres!$A$1:$I$89,5,0)</f>
        <v>333.93359999999996</v>
      </c>
      <c r="EL105" s="13">
        <f t="shared" si="99"/>
        <v>78.245279532276854</v>
      </c>
      <c r="EM105" s="20">
        <f t="shared" si="73"/>
        <v>717.87821518538203</v>
      </c>
      <c r="EN105" s="59">
        <f t="shared" si="74"/>
        <v>995.83015126036503</v>
      </c>
      <c r="EO105" s="59">
        <f ca="1">AVERAGE(OFFSET($EN$3,0,0,'Données projet'!$E$15+1,1))-AVERAGE(OFFSET($H$3,0,0,'Données projet'!$E$15+1,1))</f>
        <v>481.23392184981651</v>
      </c>
      <c r="EP105" s="59">
        <f t="shared" si="100"/>
        <v>275.88160405468193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103.23063197693607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103.23063197693607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204.00000000000017</v>
      </c>
      <c r="FF105" s="17">
        <f>FE105*VLOOKUP('Données projet'!$B$16,Paramètres!$A$1:$I$89,3,0)*VLOOKUP('Données projet'!$B$16,Paramètres!$A$1:$I$89,5,0)</f>
        <v>133.66080000000011</v>
      </c>
      <c r="FG105" s="13">
        <f t="shared" si="101"/>
        <v>34.840890682716783</v>
      </c>
      <c r="FH105" s="20">
        <f t="shared" si="76"/>
        <v>293.4737779390652</v>
      </c>
      <c r="FI105" s="59">
        <f t="shared" si="77"/>
        <v>571.42571401404814</v>
      </c>
      <c r="FJ105" s="59">
        <f ca="1">AVERAGE(OFFSET($FI$3,0,0,'Données projet'!$E$16+1,1))-AVERAGE(OFFSET($H$3,0,0,'Données projet'!$E$16+1,1))</f>
        <v>257.66104339896992</v>
      </c>
      <c r="FK105" s="59">
        <f t="shared" si="102"/>
        <v>254.79488636184996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31.076170775024107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31.076170775024107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7.2909999999999968</v>
      </c>
      <c r="FZ105" s="12">
        <f>IF('Données projet'!$A$244&gt;35,FZ104+FY105-GH104,IF(A105&lt;'Données projet'!$A$244,$FW$205^A105,IF(A105='Données projet'!$A$244,'Données projet'!$B$244,FZ104+FY105-GH104)))</f>
        <v>330.41900000000004</v>
      </c>
      <c r="GA105" s="17">
        <f>FZ105*VLOOKUP('Données projet'!$B$17,Paramètres!$A$1:$I$89,3,0)*VLOOKUP('Données projet'!$B$17,Paramètres!$A$1:$I$89,5,0)</f>
        <v>314.42672040000002</v>
      </c>
      <c r="GB105" s="13">
        <f t="shared" si="103"/>
        <v>74.192541317847798</v>
      </c>
      <c r="GC105" s="20">
        <f t="shared" si="79"/>
        <v>676.84521415858501</v>
      </c>
      <c r="GD105" s="59">
        <f t="shared" si="80"/>
        <v>954.79715023356789</v>
      </c>
      <c r="GE105" s="59">
        <f ca="1">AVERAGE(OFFSET($GD$3,0,0,'Données projet'!$E$17+1,1))-AVERAGE(OFFSET($H$3,0,0,'Données projet'!$E$17+1,1))</f>
        <v>536.1664221413339</v>
      </c>
      <c r="GF105" s="59">
        <f t="shared" si="104"/>
        <v>241.15939898336669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76.148652516070982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76.148652516070982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213.00000000000003</v>
      </c>
      <c r="GV105" s="17">
        <f>GU105*VLOOKUP('Données projet'!$B$18,Paramètres!$A$1:$I$89,3,0)*VLOOKUP('Données projet'!$B$18,Paramètres!$A$1:$I$89,5,0)</f>
        <v>186.07680000000005</v>
      </c>
      <c r="GW105" s="13">
        <f t="shared" si="105"/>
        <v>46.671538591528673</v>
      </c>
      <c r="GX105" s="20">
        <f t="shared" si="82"/>
        <v>405.37002304691242</v>
      </c>
      <c r="GY105" s="59">
        <f t="shared" si="83"/>
        <v>683.32195912189536</v>
      </c>
      <c r="GZ105" s="59">
        <f ca="1">AVERAGE(OFFSET($GY$3,0,0,'Données projet'!$E$18+1,1))-AVERAGE(OFFSET($H$3,0,0,'Données projet'!$E$18+1,1))</f>
        <v>285.8437404763045</v>
      </c>
      <c r="HA105" s="59">
        <f t="shared" si="106"/>
        <v>276.01618888357268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23.806430444385839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23.806430444385839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337.71</v>
      </c>
      <c r="L106" s="12">
        <f>VLOOKUP(A106,'Données projet'!$A$35:$I$55,9,0)</f>
        <v>7.2909999999999968</v>
      </c>
      <c r="M106" s="12">
        <f t="array" ref="M106">INDEX(L:L,MIN(IF(ISNUMBER(L106:L302),ROW(L106:L302),"")))</f>
        <v>7.2909999999999968</v>
      </c>
      <c r="N106" s="13">
        <f>IF('Données projet'!$A$36&gt;35,N105+M106-V105,IF(A106&lt;'Données projet'!$A$36,$K$205^A106,IF(A106='Données projet'!$A$36,'Données projet'!$B$36,N105+M106-V105)))</f>
        <v>337.71000000000004</v>
      </c>
      <c r="O106" s="13">
        <f>N106*VLOOKUP('Données projet'!$B$9,Paramètres!$A$1:$I$89,3,0)*VLOOKUP('Données projet'!$B$9,Paramètres!$A$1:$I$89,5,0)</f>
        <v>305.56000800000004</v>
      </c>
      <c r="P106" s="13">
        <f t="shared" si="87"/>
        <v>72.340806046688243</v>
      </c>
      <c r="Q106" s="20">
        <f t="shared" si="107"/>
        <v>658.17725113131553</v>
      </c>
      <c r="R106" s="59">
        <f t="shared" si="55"/>
        <v>936.39602006107816</v>
      </c>
      <c r="S106" s="59">
        <f ca="1">AVERAGE(OFFSET($R$3,0,0,'Données projet'!$E$9+1,1))-AVERAGE(OFFSET($H$3,0,0,'Données projet'!$E$9+1,1))</f>
        <v>514.0255035951318</v>
      </c>
      <c r="T106" s="59">
        <f t="shared" si="88"/>
        <v>232.26614608014839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50.51</v>
      </c>
      <c r="W106" s="16">
        <f>IF(ISNA(VLOOKUP(A106,'Données projet'!$A$35:$I$55,5,0)),0%,VLOOKUP(A106,'Données projet'!$A$35:$I$55,5,0)*VLOOKUP('Données projet'!$B$9,Paramètres!$A$1:$I$89,7,0))</f>
        <v>0.43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92.708132400684292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92.708132400684292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212.00000000000009</v>
      </c>
      <c r="AJ106" s="13">
        <f>AI106*VLOOKUP('Données projet'!$B$10,Paramètres!$A$1:$I$89,3,0)*VLOOKUP('Données projet'!$B$10,Paramètres!$A$1:$I$89,5,0)</f>
        <v>185.20320000000009</v>
      </c>
      <c r="AK106" s="13">
        <f t="shared" si="89"/>
        <v>46.477875402099386</v>
      </c>
      <c r="AL106" s="20">
        <f t="shared" si="58"/>
        <v>403.5112063253232</v>
      </c>
      <c r="AM106" s="59">
        <f t="shared" si="59"/>
        <v>681.72997525508595</v>
      </c>
      <c r="AN106" s="59">
        <f ca="1">AVERAGE(OFFSET($AM$3,0,0,'Données projet'!$E$10+1,1))-AVERAGE(OFFSET($H$3,0,0,'Données projet'!$E$10+1,1))</f>
        <v>330.58463337575432</v>
      </c>
      <c r="AO106" s="59">
        <f t="shared" si="90"/>
        <v>285.43250599232192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41.266275238279889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41.266275238279889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7.2909999999999968</v>
      </c>
      <c r="BC106" s="12">
        <f t="array" ref="BC106">INDEX(BB:BB,MIN(IF(ISNUMBER(BB106:BB302),ROW(BB106:BB302),"")))</f>
        <v>7.2909999999999968</v>
      </c>
      <c r="BD106" s="12">
        <f>IF('Données projet'!$A$88&gt;35,BD105+BC106-BL105,IF(A106&lt;'Données projet'!$A$88,$BA$205^A106,IF(A106='Données projet'!$A$88,'Données projet'!$B$88,BD105+BC106-BL105)))</f>
        <v>337.71000000000004</v>
      </c>
      <c r="BE106" s="13">
        <f>BD106*VLOOKUP('Données projet'!$B$11,Paramètres!$A$1:$I$89,3,0)*VLOOKUP('Données projet'!$B$11,Paramètres!$A$1:$I$89,5,0)</f>
        <v>342.43794000000008</v>
      </c>
      <c r="BF106" s="13">
        <f t="shared" si="91"/>
        <v>80.003430619523741</v>
      </c>
      <c r="BG106" s="20">
        <f t="shared" si="61"/>
        <v>735.75205382900401</v>
      </c>
      <c r="BH106" s="59">
        <f t="shared" si="62"/>
        <v>1013.9708227587666</v>
      </c>
      <c r="BI106" s="59">
        <f ca="1">AVERAGE(OFFSET($BH$3,0,0,'Données projet'!$E$11+1,1))-AVERAGE(OFFSET($H$3,0,0,'Données projet'!$E$11+1,1))</f>
        <v>565.65323074569903</v>
      </c>
      <c r="BJ106" s="59">
        <f t="shared" si="92"/>
        <v>253.00166490531203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50.51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103.89704493180136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103.89704493180136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739.569545850125</v>
      </c>
      <c r="CD106" s="59">
        <f ca="1">AVERAGE(OFFSET($CC$3,0,0,'Données projet'!$E$12+1,1))-AVERAGE(OFFSET($H$3,0,0,'Données projet'!$E$12+1,1))</f>
        <v>323.01113210765487</v>
      </c>
      <c r="CE106" s="59">
        <f t="shared" si="94"/>
        <v>311.68541696405975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27.512982834740775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27.512982834740775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337.71</v>
      </c>
      <c r="CR106" s="12">
        <f>VLOOKUP(A106,'Données projet'!$A$139:$I$159,9,0)</f>
        <v>7.2909999999999968</v>
      </c>
      <c r="CS106" s="12">
        <f t="array" ref="CS106">INDEX(CR:CR,MIN(IF(ISNUMBER(CR106:CR302),ROW(CR106:CR302),"")))</f>
        <v>7.2909999999999968</v>
      </c>
      <c r="CT106" s="12">
        <f>IF('Données projet'!$A$140&gt;35,CT105+CS106-DB105,IF(A106&lt;'Données projet'!$A$140,$CQ$205^A106,IF(A106='Données projet'!$A$140,'Données projet'!$B$140,CT105+CS106-DB105)))</f>
        <v>337.71000000000004</v>
      </c>
      <c r="CU106" s="17">
        <f>CT106*VLOOKUP('Données projet'!$B$13,Paramètres!$A$1:$I$89,3,0)*VLOOKUP('Données projet'!$B$13,Paramètres!$A$1:$I$89,5,0)</f>
        <v>226.53586800000002</v>
      </c>
      <c r="CV106" s="13">
        <f t="shared" si="95"/>
        <v>55.532994913170725</v>
      </c>
      <c r="CW106" s="20">
        <f t="shared" si="67"/>
        <v>491.26993624043899</v>
      </c>
      <c r="CX106" s="59">
        <f t="shared" si="68"/>
        <v>769.48870517020168</v>
      </c>
      <c r="CY106" s="59">
        <f ca="1">AVERAGE(OFFSET($CX$3,0,0,'Données projet'!$E$13+1,1))-AVERAGE(OFFSET($H$3,0,0,'Données projet'!$E$13+1,1))</f>
        <v>402.93606094395136</v>
      </c>
      <c r="CZ106" s="59">
        <f t="shared" si="96"/>
        <v>187.62762320251036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50.51</v>
      </c>
      <c r="DC106" s="16">
        <f>IF(ISNA(VLOOKUP(A106,'Données projet'!$A$139:$I$159,5,0)),0%,VLOOKUP(A106,'Données projet'!$A$139:$I$159,5,0)*VLOOKUP('Données projet'!$B$13,Paramètres!$A$1:$I$89,7,0))</f>
        <v>0.53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84.716052021314965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84.716052021314965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210.25641025641013</v>
      </c>
      <c r="DP106" s="17">
        <f>DO106*VLOOKUP('Données projet'!$B$14,Paramètres!$A$1:$I$89,3,0)*VLOOKUP('Données projet'!$B$14,Paramètres!$A$1:$I$89,5,0)</f>
        <v>163.99999999999991</v>
      </c>
      <c r="DQ106" s="13">
        <f t="shared" si="97"/>
        <v>41.743425908362248</v>
      </c>
      <c r="DR106" s="20">
        <f t="shared" si="70"/>
        <v>358.33646679039742</v>
      </c>
      <c r="DS106" s="59">
        <f t="shared" si="71"/>
        <v>636.55523572016011</v>
      </c>
      <c r="DT106" s="59">
        <f ca="1">AVERAGE(OFFSET($DS$3,0,0,'Données projet'!$E$14+1,1))-AVERAGE(OFFSET($H$3,0,0,'Données projet'!$E$14+1,1))</f>
        <v>217.53602321474159</v>
      </c>
      <c r="DU106" s="59">
        <f t="shared" si="98"/>
        <v>215.75909414893025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16.470475144692863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16.470475144692863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6.6</v>
      </c>
      <c r="EJ106" s="12">
        <f>IF('Données projet'!$A$192&gt;35,EJ105+EI106-ER105,IF(A106&lt;'Données projet'!$A$192,$EG$205^A106,IF(A106='Données projet'!$A$192,'Données projet'!$B$192,EJ105+EI106-ER105)))</f>
        <v>395.79999999999995</v>
      </c>
      <c r="EK106" s="17">
        <f>EJ106*VLOOKUP('Données projet'!$B$15,Paramètres!$A$1:$I$89,3,0)*VLOOKUP('Données projet'!$B$15,Paramètres!$A$1:$I$89,5,0)</f>
        <v>339.59640000000002</v>
      </c>
      <c r="EL106" s="13">
        <f t="shared" si="99"/>
        <v>79.416554343021332</v>
      </c>
      <c r="EM106" s="20">
        <f t="shared" si="73"/>
        <v>729.7808954807623</v>
      </c>
      <c r="EN106" s="59">
        <f t="shared" si="74"/>
        <v>1007.9996644105249</v>
      </c>
      <c r="EO106" s="59">
        <f ca="1">AVERAGE(OFFSET($EN$3,0,0,'Données projet'!$E$15+1,1))-AVERAGE(OFFSET($H$3,0,0,'Données projet'!$E$15+1,1))</f>
        <v>481.23392184981651</v>
      </c>
      <c r="EP106" s="59">
        <f t="shared" si="100"/>
        <v>275.88160405468193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101.20634224833663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101.20634224833663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204.00000000000017</v>
      </c>
      <c r="FF106" s="17">
        <f>FE106*VLOOKUP('Données projet'!$B$16,Paramètres!$A$1:$I$89,3,0)*VLOOKUP('Données projet'!$B$16,Paramètres!$A$1:$I$89,5,0)</f>
        <v>133.66080000000011</v>
      </c>
      <c r="FG106" s="13">
        <f t="shared" si="101"/>
        <v>34.840890682716783</v>
      </c>
      <c r="FH106" s="20">
        <f t="shared" si="76"/>
        <v>293.4737779390652</v>
      </c>
      <c r="FI106" s="59">
        <f t="shared" si="77"/>
        <v>571.69254686882789</v>
      </c>
      <c r="FJ106" s="59">
        <f ca="1">AVERAGE(OFFSET($FI$3,0,0,'Données projet'!$E$16+1,1))-AVERAGE(OFFSET($H$3,0,0,'Données projet'!$E$16+1,1))</f>
        <v>257.66104339896992</v>
      </c>
      <c r="FK106" s="59">
        <f t="shared" si="102"/>
        <v>254.79488636184996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30.466786020718445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30.466786020718445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337.71</v>
      </c>
      <c r="FX106" s="12">
        <f>VLOOKUP(A106,'Données projet'!$A$243:$I$263,9,0)</f>
        <v>7.2909999999999968</v>
      </c>
      <c r="FY106" s="12">
        <f t="array" ref="FY106">INDEX(FX:FX,MIN(IF(ISNUMBER(FX106:FX302),ROW(FX106:FX302),"")))</f>
        <v>7.2909999999999968</v>
      </c>
      <c r="FZ106" s="12">
        <f>IF('Données projet'!$A$244&gt;35,FZ105+FY106-GH105,IF(A106&lt;'Données projet'!$A$244,$FW$205^A106,IF(A106='Données projet'!$A$244,'Données projet'!$B$244,FZ105+FY106-GH105)))</f>
        <v>337.71000000000004</v>
      </c>
      <c r="GA106" s="17">
        <f>FZ106*VLOOKUP('Données projet'!$B$17,Paramètres!$A$1:$I$89,3,0)*VLOOKUP('Données projet'!$B$17,Paramètres!$A$1:$I$89,5,0)</f>
        <v>321.36483600000003</v>
      </c>
      <c r="GB106" s="13">
        <f t="shared" si="103"/>
        <v>75.637263954927846</v>
      </c>
      <c r="GC106" s="20">
        <f t="shared" si="79"/>
        <v>691.44532408816588</v>
      </c>
      <c r="GD106" s="59">
        <f t="shared" si="80"/>
        <v>969.66409301792851</v>
      </c>
      <c r="GE106" s="59">
        <f ca="1">AVERAGE(OFFSET($GD$3,0,0,'Données projet'!$E$17+1,1))-AVERAGE(OFFSET($H$3,0,0,'Données projet'!$E$17+1,1))</f>
        <v>536.1664221413339</v>
      </c>
      <c r="GF106" s="59">
        <f t="shared" si="104"/>
        <v>241.15939898336669</v>
      </c>
      <c r="GG106" s="15">
        <f>IF(ISNA(VLOOKUP(A106,'Données projet'!$A$243:$I$263,3,0)),0,VLOOKUP(A106,'Données projet'!$A$243:$I$263,3,0))</f>
        <v>8</v>
      </c>
      <c r="GH106" s="15">
        <f>IF(ISNA(VLOOKUP(A106,'Données projet'!$A$243:$I$263,4,0)),0,VLOOKUP(A106,'Données projet'!$A$243:$I$263,4,0))</f>
        <v>50.51</v>
      </c>
      <c r="GI106" s="16">
        <f>IF(ISNA(VLOOKUP(A106,'Données projet'!$A$243:$I$263,5,0)),0%,VLOOKUP(A106,'Données projet'!$A$243:$I$263,5,0)*VLOOKUP('Données projet'!$B$17,Paramètres!$A$1:$I$89,7,0))</f>
        <v>0.43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97.503380628305905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97.503380628305905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213.00000000000003</v>
      </c>
      <c r="GV106" s="17">
        <f>GU106*VLOOKUP('Données projet'!$B$18,Paramètres!$A$1:$I$89,3,0)*VLOOKUP('Données projet'!$B$18,Paramètres!$A$1:$I$89,5,0)</f>
        <v>186.07680000000005</v>
      </c>
      <c r="GW106" s="13">
        <f t="shared" si="105"/>
        <v>46.671538591528673</v>
      </c>
      <c r="GX106" s="20">
        <f t="shared" si="82"/>
        <v>405.37002304691242</v>
      </c>
      <c r="GY106" s="59">
        <f t="shared" si="83"/>
        <v>683.58879197667511</v>
      </c>
      <c r="GZ106" s="59">
        <f ca="1">AVERAGE(OFFSET($GY$3,0,0,'Données projet'!$E$18+1,1))-AVERAGE(OFFSET($H$3,0,0,'Données projet'!$E$18+1,1))</f>
        <v>285.8437404763045</v>
      </c>
      <c r="HA106" s="59">
        <f t="shared" si="106"/>
        <v>276.01618888357268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23.339600863860223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23.339600863860223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6.8850000000000025</v>
      </c>
      <c r="N107" s="13">
        <f>IF('Données projet'!$A$36&gt;35,N106+M107-V106,IF(A107&lt;'Données projet'!$A$36,$K$205^A107,IF(A107='Données projet'!$A$36,'Données projet'!$B$36,N106+M107-V106)))</f>
        <v>294.08500000000004</v>
      </c>
      <c r="O107" s="13">
        <f>N107*VLOOKUP('Données projet'!$B$9,Paramètres!$A$1:$I$89,3,0)*VLOOKUP('Données projet'!$B$9,Paramètres!$A$1:$I$89,5,0)</f>
        <v>266.08810800000003</v>
      </c>
      <c r="P107" s="13">
        <f t="shared" si="87"/>
        <v>64.018363220823872</v>
      </c>
      <c r="Q107" s="20">
        <f t="shared" si="107"/>
        <v>574.93543737626817</v>
      </c>
      <c r="R107" s="59">
        <f t="shared" si="55"/>
        <v>853.41641020732914</v>
      </c>
      <c r="S107" s="59">
        <f ca="1">AVERAGE(OFFSET($R$3,0,0,'Données projet'!$E$9+1,1))-AVERAGE(OFFSET($H$3,0,0,'Données projet'!$E$9+1,1))</f>
        <v>514.0255035951318</v>
      </c>
      <c r="T107" s="59">
        <f t="shared" si="88"/>
        <v>232.26614608014839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90.890182470684152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90.890182470684152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212.00000000000009</v>
      </c>
      <c r="AJ107" s="13">
        <f>AI107*VLOOKUP('Données projet'!$B$10,Paramètres!$A$1:$I$89,3,0)*VLOOKUP('Données projet'!$B$10,Paramètres!$A$1:$I$89,5,0)</f>
        <v>185.20320000000009</v>
      </c>
      <c r="AK107" s="13">
        <f t="shared" si="89"/>
        <v>46.477875402099386</v>
      </c>
      <c r="AL107" s="20">
        <f t="shared" si="58"/>
        <v>403.5112063253232</v>
      </c>
      <c r="AM107" s="59">
        <f t="shared" si="59"/>
        <v>681.99217915638405</v>
      </c>
      <c r="AN107" s="59">
        <f ca="1">AVERAGE(OFFSET($AM$3,0,0,'Données projet'!$E$10+1,1))-AVERAGE(OFFSET($H$3,0,0,'Données projet'!$E$10+1,1))</f>
        <v>330.58463337575432</v>
      </c>
      <c r="AO107" s="59">
        <f t="shared" si="90"/>
        <v>285.43250599232192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40.457068750799792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40.457068750799792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6.8850000000000025</v>
      </c>
      <c r="BD107" s="12">
        <f>IF('Données projet'!$A$88&gt;35,BD106+BC107-BL106,IF(A107&lt;'Données projet'!$A$88,$BA$205^A107,IF(A107='Données projet'!$A$88,'Données projet'!$B$88,BD106+BC107-BL106)))</f>
        <v>294.08500000000004</v>
      </c>
      <c r="BE107" s="13">
        <f>BD107*VLOOKUP('Données projet'!$B$11,Paramètres!$A$1:$I$89,3,0)*VLOOKUP('Données projet'!$B$11,Paramètres!$A$1:$I$89,5,0)</f>
        <v>298.20219000000003</v>
      </c>
      <c r="BF107" s="13">
        <f t="shared" si="91"/>
        <v>70.799441701094068</v>
      </c>
      <c r="BG107" s="20">
        <f t="shared" si="61"/>
        <v>642.67784187940549</v>
      </c>
      <c r="BH107" s="59">
        <f t="shared" si="62"/>
        <v>921.15881471046646</v>
      </c>
      <c r="BI107" s="59">
        <f ca="1">AVERAGE(OFFSET($BH$3,0,0,'Données projet'!$E$11+1,1))-AVERAGE(OFFSET($H$3,0,0,'Données projet'!$E$11+1,1))</f>
        <v>565.65323074569903</v>
      </c>
      <c r="BJ107" s="59">
        <f t="shared" si="92"/>
        <v>253.00166490531203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101.85968725162878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101.85968725162878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739.83174975142322</v>
      </c>
      <c r="CD107" s="59">
        <f ca="1">AVERAGE(OFFSET($CC$3,0,0,'Données projet'!$E$12+1,1))-AVERAGE(OFFSET($H$3,0,0,'Données projet'!$E$12+1,1))</f>
        <v>323.01113210765487</v>
      </c>
      <c r="CE107" s="59">
        <f t="shared" si="94"/>
        <v>311.68541696405975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26.973470022614027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26.973470022614027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6.8850000000000025</v>
      </c>
      <c r="CT107" s="12">
        <f>IF('Données projet'!$A$140&gt;35,CT106+CS107-DB106,IF(A107&lt;'Données projet'!$A$140,$CQ$205^A107,IF(A107='Données projet'!$A$140,'Données projet'!$B$140,CT106+CS107-DB106)))</f>
        <v>294.08500000000004</v>
      </c>
      <c r="CU107" s="17">
        <f>CT107*VLOOKUP('Données projet'!$B$13,Paramètres!$A$1:$I$89,3,0)*VLOOKUP('Données projet'!$B$13,Paramètres!$A$1:$I$89,5,0)</f>
        <v>197.27221800000001</v>
      </c>
      <c r="CV107" s="13">
        <f t="shared" si="95"/>
        <v>49.144205509641054</v>
      </c>
      <c r="CW107" s="20">
        <f t="shared" si="67"/>
        <v>429.17527094595818</v>
      </c>
      <c r="CX107" s="59">
        <f t="shared" si="68"/>
        <v>707.65624377701909</v>
      </c>
      <c r="CY107" s="59">
        <f ca="1">AVERAGE(OFFSET($CX$3,0,0,'Données projet'!$E$13+1,1))-AVERAGE(OFFSET($H$3,0,0,'Données projet'!$E$13+1,1))</f>
        <v>402.93606094395136</v>
      </c>
      <c r="CZ107" s="59">
        <f t="shared" si="96"/>
        <v>187.62762320251036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83.054821912866558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83.054821912866558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210.25641025641013</v>
      </c>
      <c r="DP107" s="17">
        <f>DO107*VLOOKUP('Données projet'!$B$14,Paramètres!$A$1:$I$89,3,0)*VLOOKUP('Données projet'!$B$14,Paramètres!$A$1:$I$89,5,0)</f>
        <v>163.99999999999991</v>
      </c>
      <c r="DQ107" s="13">
        <f t="shared" si="97"/>
        <v>41.743425908362248</v>
      </c>
      <c r="DR107" s="20">
        <f t="shared" si="70"/>
        <v>358.33646679039742</v>
      </c>
      <c r="DS107" s="59">
        <f t="shared" si="71"/>
        <v>636.81743962145833</v>
      </c>
      <c r="DT107" s="59">
        <f ca="1">AVERAGE(OFFSET($DS$3,0,0,'Données projet'!$E$14+1,1))-AVERAGE(OFFSET($H$3,0,0,'Données projet'!$E$14+1,1))</f>
        <v>217.53602321474159</v>
      </c>
      <c r="DU107" s="59">
        <f t="shared" si="98"/>
        <v>215.75909414893025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16.147499173103313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16.147499173103313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6.6</v>
      </c>
      <c r="EJ107" s="12">
        <f>IF('Données projet'!$A$192&gt;35,EJ106+EI107-ER106,IF(A107&lt;'Données projet'!$A$192,$EG$205^A107,IF(A107='Données projet'!$A$192,'Données projet'!$B$192,EJ106+EI107-ER106)))</f>
        <v>402.4</v>
      </c>
      <c r="EK107" s="17">
        <f>EJ107*VLOOKUP('Données projet'!$B$15,Paramètres!$A$1:$I$89,3,0)*VLOOKUP('Données projet'!$B$15,Paramètres!$A$1:$I$89,5,0)</f>
        <v>345.25920000000002</v>
      </c>
      <c r="EL107" s="13">
        <f t="shared" si="99"/>
        <v>80.585557826060622</v>
      </c>
      <c r="EM107" s="20">
        <f t="shared" si="73"/>
        <v>741.67961988038894</v>
      </c>
      <c r="EN107" s="59">
        <f t="shared" si="74"/>
        <v>1020.1605927114499</v>
      </c>
      <c r="EO107" s="59">
        <f ca="1">AVERAGE(OFFSET($EN$3,0,0,'Données projet'!$E$15+1,1))-AVERAGE(OFFSET($H$3,0,0,'Données projet'!$E$15+1,1))</f>
        <v>481.23392184981651</v>
      </c>
      <c r="EP107" s="59">
        <f t="shared" si="100"/>
        <v>275.88160405468193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99.221747606620212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99.221747606620212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204.00000000000017</v>
      </c>
      <c r="FF107" s="17">
        <f>FE107*VLOOKUP('Données projet'!$B$16,Paramètres!$A$1:$I$89,3,0)*VLOOKUP('Données projet'!$B$16,Paramètres!$A$1:$I$89,5,0)</f>
        <v>133.66080000000011</v>
      </c>
      <c r="FG107" s="13">
        <f t="shared" si="101"/>
        <v>34.840890682716783</v>
      </c>
      <c r="FH107" s="20">
        <f t="shared" si="76"/>
        <v>293.4737779390652</v>
      </c>
      <c r="FI107" s="59">
        <f t="shared" si="77"/>
        <v>571.95475077012611</v>
      </c>
      <c r="FJ107" s="59">
        <f ca="1">AVERAGE(OFFSET($FI$3,0,0,'Données projet'!$E$16+1,1))-AVERAGE(OFFSET($H$3,0,0,'Données projet'!$E$16+1,1))</f>
        <v>257.66104339896992</v>
      </c>
      <c r="FK107" s="59">
        <f t="shared" si="102"/>
        <v>254.79488636184996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29.86935092975672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29.86935092975672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6.8850000000000025</v>
      </c>
      <c r="FZ107" s="12">
        <f>IF('Données projet'!$A$244&gt;35,FZ106+FY107-GH106,IF(A107&lt;'Données projet'!$A$244,$FW$205^A107,IF(A107='Données projet'!$A$244,'Données projet'!$B$244,FZ106+FY107-GH106)))</f>
        <v>294.08500000000004</v>
      </c>
      <c r="GA107" s="17">
        <f>FZ107*VLOOKUP('Données projet'!$B$17,Paramètres!$A$1:$I$89,3,0)*VLOOKUP('Données projet'!$B$17,Paramètres!$A$1:$I$89,5,0)</f>
        <v>279.85128600000002</v>
      </c>
      <c r="GB107" s="13">
        <f t="shared" si="103"/>
        <v>66.93558036622926</v>
      </c>
      <c r="GC107" s="20">
        <f t="shared" si="79"/>
        <v>603.98712558784928</v>
      </c>
      <c r="GD107" s="59">
        <f t="shared" si="80"/>
        <v>882.46809841891013</v>
      </c>
      <c r="GE107" s="59">
        <f ca="1">AVERAGE(OFFSET($GD$3,0,0,'Données projet'!$E$17+1,1))-AVERAGE(OFFSET($H$3,0,0,'Données projet'!$E$17+1,1))</f>
        <v>536.1664221413339</v>
      </c>
      <c r="GF107" s="59">
        <f t="shared" si="104"/>
        <v>241.15939898336669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95.591398805374723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95.591398805374723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213.00000000000003</v>
      </c>
      <c r="GV107" s="17">
        <f>GU107*VLOOKUP('Données projet'!$B$18,Paramètres!$A$1:$I$89,3,0)*VLOOKUP('Données projet'!$B$18,Paramètres!$A$1:$I$89,5,0)</f>
        <v>186.07680000000005</v>
      </c>
      <c r="GW107" s="13">
        <f t="shared" si="105"/>
        <v>46.671538591528673</v>
      </c>
      <c r="GX107" s="20">
        <f t="shared" si="82"/>
        <v>405.37002304691242</v>
      </c>
      <c r="GY107" s="59">
        <f t="shared" si="83"/>
        <v>683.85099587797333</v>
      </c>
      <c r="GZ107" s="59">
        <f ca="1">AVERAGE(OFFSET($GY$3,0,0,'Données projet'!$E$18+1,1))-AVERAGE(OFFSET($H$3,0,0,'Données projet'!$E$18+1,1))</f>
        <v>285.8437404763045</v>
      </c>
      <c r="HA107" s="59">
        <f t="shared" si="106"/>
        <v>276.01618888357268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22.881925526670788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22.881925526670788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6.8850000000000025</v>
      </c>
      <c r="N108" s="13">
        <f>IF('Données projet'!$A$36&gt;35,N107+M108-V107,IF(A108&lt;'Données projet'!$A$36,$K$205^A108,IF(A108='Données projet'!$A$36,'Données projet'!$B$36,N107+M108-V107)))</f>
        <v>300.97000000000003</v>
      </c>
      <c r="O108" s="13">
        <f>N108*VLOOKUP('Données projet'!$B$9,Paramètres!$A$1:$I$89,3,0)*VLOOKUP('Données projet'!$B$9,Paramètres!$A$1:$I$89,5,0)</f>
        <v>272.317656</v>
      </c>
      <c r="P108" s="13">
        <f t="shared" si="87"/>
        <v>65.34088943839879</v>
      </c>
      <c r="Q108" s="20">
        <f t="shared" si="107"/>
        <v>588.08863330521115</v>
      </c>
      <c r="R108" s="59">
        <f t="shared" si="55"/>
        <v>866.82726138608291</v>
      </c>
      <c r="S108" s="59">
        <f ca="1">AVERAGE(OFFSET($R$3,0,0,'Données projet'!$E$9+1,1))-AVERAGE(OFFSET($H$3,0,0,'Données projet'!$E$9+1,1))</f>
        <v>514.0255035951318</v>
      </c>
      <c r="T108" s="59">
        <f t="shared" si="88"/>
        <v>232.26614608014839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89.107881429971343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89.107881429971343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212.00000000000009</v>
      </c>
      <c r="AJ108" s="13">
        <f>AI108*VLOOKUP('Données projet'!$B$10,Paramètres!$A$1:$I$89,3,0)*VLOOKUP('Données projet'!$B$10,Paramètres!$A$1:$I$89,5,0)</f>
        <v>185.20320000000009</v>
      </c>
      <c r="AK108" s="13">
        <f t="shared" si="89"/>
        <v>46.477875402099386</v>
      </c>
      <c r="AL108" s="20">
        <f t="shared" si="58"/>
        <v>403.5112063253232</v>
      </c>
      <c r="AM108" s="59">
        <f t="shared" si="59"/>
        <v>682.24983440619496</v>
      </c>
      <c r="AN108" s="59">
        <f ca="1">AVERAGE(OFFSET($AM$3,0,0,'Données projet'!$E$10+1,1))-AVERAGE(OFFSET($H$3,0,0,'Données projet'!$E$10+1,1))</f>
        <v>330.58463337575432</v>
      </c>
      <c r="AO108" s="59">
        <f t="shared" si="90"/>
        <v>285.43250599232192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39.663730308971957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39.663730308971957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6.8850000000000025</v>
      </c>
      <c r="BD108" s="12">
        <f>IF('Données projet'!$A$88&gt;35,BD107+BC108-BL107,IF(A108&lt;'Données projet'!$A$88,$BA$205^A108,IF(A108='Données projet'!$A$88,'Données projet'!$B$88,BD107+BC108-BL107)))</f>
        <v>300.97000000000003</v>
      </c>
      <c r="BE108" s="13">
        <f>BD108*VLOOKUP('Données projet'!$B$11,Paramètres!$A$1:$I$89,3,0)*VLOOKUP('Données projet'!$B$11,Paramètres!$A$1:$I$89,5,0)</f>
        <v>305.18358000000001</v>
      </c>
      <c r="BF108" s="13">
        <f t="shared" si="91"/>
        <v>72.262055131499707</v>
      </c>
      <c r="BG108" s="20">
        <f t="shared" si="61"/>
        <v>657.38448118736198</v>
      </c>
      <c r="BH108" s="59">
        <f t="shared" si="62"/>
        <v>936.12310926823375</v>
      </c>
      <c r="BI108" s="59">
        <f ca="1">AVERAGE(OFFSET($BH$3,0,0,'Données projet'!$E$11+1,1))-AVERAGE(OFFSET($H$3,0,0,'Données projet'!$E$11+1,1))</f>
        <v>565.65323074569903</v>
      </c>
      <c r="BJ108" s="59">
        <f t="shared" si="92"/>
        <v>253.00166490531203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99.86228091289891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99.86228091289891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740.08940500123413</v>
      </c>
      <c r="CD108" s="59">
        <f ca="1">AVERAGE(OFFSET($CC$3,0,0,'Données projet'!$E$12+1,1))-AVERAGE(OFFSET($H$3,0,0,'Données projet'!$E$12+1,1))</f>
        <v>323.01113210765487</v>
      </c>
      <c r="CE108" s="59">
        <f t="shared" si="94"/>
        <v>311.68541696405975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26.444536727662761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26.444536727662761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6.8850000000000025</v>
      </c>
      <c r="CT108" s="12">
        <f>IF('Données projet'!$A$140&gt;35,CT107+CS108-DB107,IF(A108&lt;'Données projet'!$A$140,$CQ$205^A108,IF(A108='Données projet'!$A$140,'Données projet'!$B$140,CT107+CS108-DB107)))</f>
        <v>300.97000000000003</v>
      </c>
      <c r="CU108" s="17">
        <f>CT108*VLOOKUP('Données projet'!$B$13,Paramètres!$A$1:$I$89,3,0)*VLOOKUP('Données projet'!$B$13,Paramètres!$A$1:$I$89,5,0)</f>
        <v>201.89067600000001</v>
      </c>
      <c r="CV108" s="13">
        <f t="shared" si="95"/>
        <v>50.159453275414066</v>
      </c>
      <c r="CW108" s="20">
        <f t="shared" si="67"/>
        <v>438.98730848801279</v>
      </c>
      <c r="CX108" s="59">
        <f t="shared" si="68"/>
        <v>717.72593656888455</v>
      </c>
      <c r="CY108" s="59">
        <f ca="1">AVERAGE(OFFSET($CX$3,0,0,'Données projet'!$E$13+1,1))-AVERAGE(OFFSET($H$3,0,0,'Données projet'!$E$13+1,1))</f>
        <v>402.93606094395136</v>
      </c>
      <c r="CZ108" s="59">
        <f t="shared" si="96"/>
        <v>187.62762320251036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81.426167513594507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81.426167513594507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210.25641025641013</v>
      </c>
      <c r="DP108" s="17">
        <f>DO108*VLOOKUP('Données projet'!$B$14,Paramètres!$A$1:$I$89,3,0)*VLOOKUP('Données projet'!$B$14,Paramètres!$A$1:$I$89,5,0)</f>
        <v>163.99999999999991</v>
      </c>
      <c r="DQ108" s="13">
        <f t="shared" si="97"/>
        <v>41.743425908362248</v>
      </c>
      <c r="DR108" s="20">
        <f t="shared" si="70"/>
        <v>358.33646679039742</v>
      </c>
      <c r="DS108" s="59">
        <f t="shared" si="71"/>
        <v>637.07509487126913</v>
      </c>
      <c r="DT108" s="59">
        <f ca="1">AVERAGE(OFFSET($DS$3,0,0,'Données projet'!$E$14+1,1))-AVERAGE(OFFSET($H$3,0,0,'Données projet'!$E$14+1,1))</f>
        <v>217.53602321474159</v>
      </c>
      <c r="DU108" s="59">
        <f t="shared" si="98"/>
        <v>215.75909414893025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15.830856563320744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15.830856563320744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409</v>
      </c>
      <c r="EH108" s="12">
        <f>VLOOKUP(A108,'Données projet'!$A$191:$I$211,9,0)</f>
        <v>6.6</v>
      </c>
      <c r="EI108" s="12">
        <f t="array" ref="EI108">INDEX(EH:EH,MIN(IF(ISNUMBER(EH108:EH304),ROW(EH108:EH304),"")))</f>
        <v>6.6</v>
      </c>
      <c r="EJ108" s="12">
        <f>IF('Données projet'!$A$192&gt;35,EJ107+EI108-ER107,IF(A108&lt;'Données projet'!$A$192,$EG$205^A108,IF(A108='Données projet'!$A$192,'Données projet'!$B$192,EJ107+EI108-ER107)))</f>
        <v>409</v>
      </c>
      <c r="EK108" s="17">
        <f>EJ108*VLOOKUP('Données projet'!$B$15,Paramètres!$A$1:$I$89,3,0)*VLOOKUP('Données projet'!$B$15,Paramètres!$A$1:$I$89,5,0)</f>
        <v>350.92200000000003</v>
      </c>
      <c r="EL108" s="13">
        <f t="shared" si="99"/>
        <v>81.752331535154511</v>
      </c>
      <c r="EM108" s="20">
        <f t="shared" si="73"/>
        <v>753.57446075706082</v>
      </c>
      <c r="EN108" s="59">
        <f t="shared" si="74"/>
        <v>1032.3130888379326</v>
      </c>
      <c r="EO108" s="59">
        <f ca="1">AVERAGE(OFFSET($EN$3,0,0,'Données projet'!$E$15+1,1))-AVERAGE(OFFSET($H$3,0,0,'Données projet'!$E$15+1,1))</f>
        <v>481.23392184981651</v>
      </c>
      <c r="EP108" s="59">
        <f t="shared" si="100"/>
        <v>275.88160405468193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23</v>
      </c>
      <c r="ES108" s="16">
        <f>IF(ISNA(VLOOKUP(A108,'Données projet'!$A$191:$I$211,5,0)),0%,VLOOKUP(A108,'Données projet'!$A$191:$I$211,5,0)*VLOOKUP('Données projet'!$B$15,Paramètres!$A$1:$I$89,7,0))</f>
        <v>0.53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108.83820646428737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108.83820646428737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204.00000000000017</v>
      </c>
      <c r="FF108" s="17">
        <f>FE108*VLOOKUP('Données projet'!$B$16,Paramètres!$A$1:$I$89,3,0)*VLOOKUP('Données projet'!$B$16,Paramètres!$A$1:$I$89,5,0)</f>
        <v>133.66080000000011</v>
      </c>
      <c r="FG108" s="13">
        <f t="shared" si="101"/>
        <v>34.840890682716783</v>
      </c>
      <c r="FH108" s="20">
        <f t="shared" si="76"/>
        <v>293.4737779390652</v>
      </c>
      <c r="FI108" s="59">
        <f t="shared" si="77"/>
        <v>572.21240601993691</v>
      </c>
      <c r="FJ108" s="59">
        <f ca="1">AVERAGE(OFFSET($FI$3,0,0,'Données projet'!$E$16+1,1))-AVERAGE(OFFSET($H$3,0,0,'Données projet'!$E$16+1,1))</f>
        <v>257.66104339896992</v>
      </c>
      <c r="FK108" s="59">
        <f t="shared" si="102"/>
        <v>254.79488636184996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29.28363117652933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29.28363117652933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6.8850000000000025</v>
      </c>
      <c r="FZ108" s="12">
        <f>IF('Données projet'!$A$244&gt;35,FZ107+FY108-GH107,IF(A108&lt;'Données projet'!$A$244,$FW$205^A108,IF(A108='Données projet'!$A$244,'Données projet'!$B$244,FZ107+FY108-GH107)))</f>
        <v>300.97000000000003</v>
      </c>
      <c r="GA108" s="17">
        <f>FZ108*VLOOKUP('Données projet'!$B$17,Paramètres!$A$1:$I$89,3,0)*VLOOKUP('Données projet'!$B$17,Paramètres!$A$1:$I$89,5,0)</f>
        <v>286.403052</v>
      </c>
      <c r="GB108" s="13">
        <f t="shared" si="103"/>
        <v>68.318372044572754</v>
      </c>
      <c r="GC108" s="20">
        <f t="shared" si="79"/>
        <v>617.8064802109642</v>
      </c>
      <c r="GD108" s="59">
        <f t="shared" si="80"/>
        <v>896.54510829183596</v>
      </c>
      <c r="GE108" s="59">
        <f ca="1">AVERAGE(OFFSET($GD$3,0,0,'Données projet'!$E$17+1,1))-AVERAGE(OFFSET($H$3,0,0,'Données projet'!$E$17+1,1))</f>
        <v>536.1664221413339</v>
      </c>
      <c r="GF108" s="59">
        <f t="shared" si="104"/>
        <v>241.15939898336669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93.716909779797462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93.716909779797462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213.00000000000003</v>
      </c>
      <c r="GV108" s="17">
        <f>GU108*VLOOKUP('Données projet'!$B$18,Paramètres!$A$1:$I$89,3,0)*VLOOKUP('Données projet'!$B$18,Paramètres!$A$1:$I$89,5,0)</f>
        <v>186.07680000000005</v>
      </c>
      <c r="GW108" s="13">
        <f t="shared" si="105"/>
        <v>46.671538591528673</v>
      </c>
      <c r="GX108" s="20">
        <f t="shared" si="82"/>
        <v>405.37002304691242</v>
      </c>
      <c r="GY108" s="59">
        <f t="shared" si="83"/>
        <v>684.10865112778424</v>
      </c>
      <c r="GZ108" s="59">
        <f ca="1">AVERAGE(OFFSET($GY$3,0,0,'Données projet'!$E$18+1,1))-AVERAGE(OFFSET($H$3,0,0,'Données projet'!$E$18+1,1))</f>
        <v>285.8437404763045</v>
      </c>
      <c r="HA108" s="59">
        <f t="shared" si="106"/>
        <v>276.01618888357268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22.433224923689245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22.433224923689245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6.8850000000000025</v>
      </c>
      <c r="N109" s="13">
        <f>IF('Données projet'!$A$36&gt;35,N108+M109-V108,IF(A109&lt;'Données projet'!$A$36,$K$205^A109,IF(A109='Données projet'!$A$36,'Données projet'!$B$36,N108+M109-V108)))</f>
        <v>307.85500000000002</v>
      </c>
      <c r="O109" s="13">
        <f>N109*VLOOKUP('Données projet'!$B$9,Paramètres!$A$1:$I$89,3,0)*VLOOKUP('Données projet'!$B$9,Paramètres!$A$1:$I$89,5,0)</f>
        <v>278.54720400000002</v>
      </c>
      <c r="P109" s="13">
        <f t="shared" si="87"/>
        <v>66.659898432534732</v>
      </c>
      <c r="Q109" s="20">
        <f t="shared" si="107"/>
        <v>601.23570340333129</v>
      </c>
      <c r="R109" s="59">
        <f t="shared" si="55"/>
        <v>880.22751699146033</v>
      </c>
      <c r="S109" s="59">
        <f ca="1">AVERAGE(OFFSET($R$3,0,0,'Données projet'!$E$9+1,1))-AVERAGE(OFFSET($H$3,0,0,'Données projet'!$E$9+1,1))</f>
        <v>514.0255035951318</v>
      </c>
      <c r="T109" s="59">
        <f t="shared" si="88"/>
        <v>232.26614608014839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87.360530225570614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87.360530225570614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212.00000000000009</v>
      </c>
      <c r="AJ109" s="13">
        <f>AI109*VLOOKUP('Données projet'!$B$10,Paramètres!$A$1:$I$89,3,0)*VLOOKUP('Données projet'!$B$10,Paramètres!$A$1:$I$89,5,0)</f>
        <v>185.20320000000009</v>
      </c>
      <c r="AK109" s="13">
        <f t="shared" si="89"/>
        <v>46.477875402099386</v>
      </c>
      <c r="AL109" s="20">
        <f t="shared" si="58"/>
        <v>403.5112063253232</v>
      </c>
      <c r="AM109" s="59">
        <f t="shared" si="59"/>
        <v>682.50301991345236</v>
      </c>
      <c r="AN109" s="59">
        <f ca="1">AVERAGE(OFFSET($AM$3,0,0,'Données projet'!$E$10+1,1))-AVERAGE(OFFSET($H$3,0,0,'Données projet'!$E$10+1,1))</f>
        <v>330.58463337575432</v>
      </c>
      <c r="AO109" s="59">
        <f t="shared" si="90"/>
        <v>285.43250599232192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38.885948750099693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38.885948750099693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6.8850000000000025</v>
      </c>
      <c r="BD109" s="12">
        <f>IF('Données projet'!$A$88&gt;35,BD108+BC109-BL108,IF(A109&lt;'Données projet'!$A$88,$BA$205^A109,IF(A109='Données projet'!$A$88,'Données projet'!$B$88,BD108+BC109-BL108)))</f>
        <v>307.85500000000002</v>
      </c>
      <c r="BE109" s="13">
        <f>BD109*VLOOKUP('Données projet'!$B$11,Paramètres!$A$1:$I$89,3,0)*VLOOKUP('Données projet'!$B$11,Paramètres!$A$1:$I$89,5,0)</f>
        <v>312.16497000000004</v>
      </c>
      <c r="BF109" s="13">
        <f t="shared" si="91"/>
        <v>73.720778780235008</v>
      </c>
      <c r="BG109" s="20">
        <f t="shared" si="61"/>
        <v>672.08434579224274</v>
      </c>
      <c r="BH109" s="59">
        <f t="shared" si="62"/>
        <v>951.07615938037179</v>
      </c>
      <c r="BI109" s="59">
        <f ca="1">AVERAGE(OFFSET($BH$3,0,0,'Données projet'!$E$11+1,1))-AVERAGE(OFFSET($H$3,0,0,'Données projet'!$E$11+1,1))</f>
        <v>565.65323074569903</v>
      </c>
      <c r="BJ109" s="59">
        <f t="shared" si="92"/>
        <v>253.00166490531203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97.904042494173964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97.904042494173964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740.34259050849141</v>
      </c>
      <c r="CD109" s="59">
        <f ca="1">AVERAGE(OFFSET($CC$3,0,0,'Données projet'!$E$12+1,1))-AVERAGE(OFFSET($H$3,0,0,'Données projet'!$E$12+1,1))</f>
        <v>323.01113210765487</v>
      </c>
      <c r="CE109" s="59">
        <f t="shared" si="94"/>
        <v>311.68541696405975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25.925975492008035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25.925975492008035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6.8850000000000025</v>
      </c>
      <c r="CT109" s="12">
        <f>IF('Données projet'!$A$140&gt;35,CT108+CS109-DB108,IF(A109&lt;'Données projet'!$A$140,$CQ$205^A109,IF(A109='Données projet'!$A$140,'Données projet'!$B$140,CT108+CS109-DB108)))</f>
        <v>307.85500000000002</v>
      </c>
      <c r="CU109" s="17">
        <f>CT109*VLOOKUP('Données projet'!$B$13,Paramètres!$A$1:$I$89,3,0)*VLOOKUP('Données projet'!$B$13,Paramètres!$A$1:$I$89,5,0)</f>
        <v>206.50913400000005</v>
      </c>
      <c r="CV109" s="13">
        <f t="shared" si="95"/>
        <v>51.172001016650235</v>
      </c>
      <c r="CW109" s="20">
        <f t="shared" si="67"/>
        <v>448.79464348733251</v>
      </c>
      <c r="CX109" s="59">
        <f t="shared" si="68"/>
        <v>727.78645707546161</v>
      </c>
      <c r="CY109" s="59">
        <f ca="1">AVERAGE(OFFSET($CX$3,0,0,'Données projet'!$E$13+1,1))-AVERAGE(OFFSET($H$3,0,0,'Données projet'!$E$13+1,1))</f>
        <v>402.93606094395136</v>
      </c>
      <c r="CZ109" s="59">
        <f t="shared" si="96"/>
        <v>187.62762320251036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79.829450033711083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79.829450033711083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210.25641025641013</v>
      </c>
      <c r="DP109" s="17">
        <f>DO109*VLOOKUP('Données projet'!$B$14,Paramètres!$A$1:$I$89,3,0)*VLOOKUP('Données projet'!$B$14,Paramètres!$A$1:$I$89,5,0)</f>
        <v>163.99999999999991</v>
      </c>
      <c r="DQ109" s="13">
        <f t="shared" si="97"/>
        <v>41.743425908362248</v>
      </c>
      <c r="DR109" s="20">
        <f t="shared" si="70"/>
        <v>358.33646679039742</v>
      </c>
      <c r="DS109" s="59">
        <f t="shared" si="71"/>
        <v>637.32828037852653</v>
      </c>
      <c r="DT109" s="59">
        <f ca="1">AVERAGE(OFFSET($DS$3,0,0,'Données projet'!$E$14+1,1))-AVERAGE(OFFSET($H$3,0,0,'Données projet'!$E$14+1,1))</f>
        <v>217.53602321474159</v>
      </c>
      <c r="DU109" s="59">
        <f t="shared" si="98"/>
        <v>215.75909414893025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15.520423121983089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15.520423121983089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</v>
      </c>
      <c r="EJ109" s="12">
        <f>IF('Données projet'!$A$192&gt;35,EJ108+EI109-ER108,IF(A109&lt;'Données projet'!$A$192,$EG$205^A109,IF(A109='Données projet'!$A$192,'Données projet'!$B$192,EJ108+EI109-ER108)))</f>
        <v>392.8</v>
      </c>
      <c r="EK109" s="17">
        <f>EJ109*VLOOKUP('Données projet'!$B$15,Paramètres!$A$1:$I$89,3,0)*VLOOKUP('Données projet'!$B$15,Paramètres!$A$1:$I$89,5,0)</f>
        <v>337.02240000000006</v>
      </c>
      <c r="EL109" s="13">
        <f t="shared" si="99"/>
        <v>78.884440823098231</v>
      </c>
      <c r="EM109" s="20">
        <f t="shared" si="73"/>
        <v>724.37108110022939</v>
      </c>
      <c r="EN109" s="59">
        <f t="shared" si="74"/>
        <v>1003.3628946883584</v>
      </c>
      <c r="EO109" s="59">
        <f ca="1">AVERAGE(OFFSET($EN$3,0,0,'Données projet'!$E$15+1,1))-AVERAGE(OFFSET($H$3,0,0,'Données projet'!$E$15+1,1))</f>
        <v>481.23392184981651</v>
      </c>
      <c r="EP109" s="59">
        <f t="shared" si="100"/>
        <v>275.88160405468193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106.70395562027369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106.70395562027369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204.00000000000017</v>
      </c>
      <c r="FF109" s="17">
        <f>FE109*VLOOKUP('Données projet'!$B$16,Paramètres!$A$1:$I$89,3,0)*VLOOKUP('Données projet'!$B$16,Paramètres!$A$1:$I$89,5,0)</f>
        <v>133.66080000000011</v>
      </c>
      <c r="FG109" s="13">
        <f t="shared" si="101"/>
        <v>34.840890682716783</v>
      </c>
      <c r="FH109" s="20">
        <f t="shared" si="76"/>
        <v>293.4737779390652</v>
      </c>
      <c r="FI109" s="59">
        <f t="shared" si="77"/>
        <v>572.46559152719431</v>
      </c>
      <c r="FJ109" s="59">
        <f ca="1">AVERAGE(OFFSET($FI$3,0,0,'Données projet'!$E$16+1,1))-AVERAGE(OFFSET($H$3,0,0,'Données projet'!$E$16+1,1))</f>
        <v>257.66104339896992</v>
      </c>
      <c r="FK109" s="59">
        <f t="shared" si="102"/>
        <v>254.79488636184996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28.709397030408955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28.709397030408955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6.8850000000000025</v>
      </c>
      <c r="FZ109" s="12">
        <f>IF('Données projet'!$A$244&gt;35,FZ108+FY109-GH108,IF(A109&lt;'Données projet'!$A$244,$FW$205^A109,IF(A109='Données projet'!$A$244,'Données projet'!$B$244,FZ108+FY109-GH108)))</f>
        <v>307.85500000000002</v>
      </c>
      <c r="GA109" s="17">
        <f>FZ109*VLOOKUP('Données projet'!$B$17,Paramètres!$A$1:$I$89,3,0)*VLOOKUP('Données projet'!$B$17,Paramètres!$A$1:$I$89,5,0)</f>
        <v>292.95481799999999</v>
      </c>
      <c r="GB109" s="13">
        <f t="shared" si="103"/>
        <v>69.697486225080993</v>
      </c>
      <c r="GC109" s="20">
        <f t="shared" si="79"/>
        <v>631.61942985868268</v>
      </c>
      <c r="GD109" s="59">
        <f t="shared" si="80"/>
        <v>910.61124344681184</v>
      </c>
      <c r="GE109" s="59">
        <f ca="1">AVERAGE(OFFSET($GD$3,0,0,'Données projet'!$E$17+1,1))-AVERAGE(OFFSET($H$3,0,0,'Données projet'!$E$17+1,1))</f>
        <v>536.1664221413339</v>
      </c>
      <c r="GF109" s="59">
        <f t="shared" si="104"/>
        <v>241.15939898336669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91.879178340686352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91.879178340686352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213.00000000000003</v>
      </c>
      <c r="GV109" s="17">
        <f>GU109*VLOOKUP('Données projet'!$B$18,Paramètres!$A$1:$I$89,3,0)*VLOOKUP('Données projet'!$B$18,Paramètres!$A$1:$I$89,5,0)</f>
        <v>186.07680000000005</v>
      </c>
      <c r="GW109" s="13">
        <f t="shared" si="105"/>
        <v>46.671538591528673</v>
      </c>
      <c r="GX109" s="20">
        <f t="shared" si="82"/>
        <v>405.37002304691242</v>
      </c>
      <c r="GY109" s="59">
        <f t="shared" si="83"/>
        <v>684.36183663504153</v>
      </c>
      <c r="GZ109" s="59">
        <f ca="1">AVERAGE(OFFSET($GY$3,0,0,'Données projet'!$E$18+1,1))-AVERAGE(OFFSET($H$3,0,0,'Données projet'!$E$18+1,1))</f>
        <v>285.8437404763045</v>
      </c>
      <c r="HA109" s="59">
        <f t="shared" si="106"/>
        <v>276.01618888357268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21.993323065851826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21.993323065851826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6.8850000000000025</v>
      </c>
      <c r="N110" s="13">
        <f>IF('Données projet'!$A$36&gt;35,N109+M110-V109,IF(A110&lt;'Données projet'!$A$36,$K$205^A110,IF(A110='Données projet'!$A$36,'Données projet'!$B$36,N109+M110-V109)))</f>
        <v>314.74</v>
      </c>
      <c r="O110" s="13">
        <f>N110*VLOOKUP('Données projet'!$B$9,Paramètres!$A$1:$I$89,3,0)*VLOOKUP('Données projet'!$B$9,Paramètres!$A$1:$I$89,5,0)</f>
        <v>284.77675199999999</v>
      </c>
      <c r="P110" s="13">
        <f t="shared" si="87"/>
        <v>67.975477920584154</v>
      </c>
      <c r="Q110" s="20">
        <f t="shared" si="107"/>
        <v>614.37680044501735</v>
      </c>
      <c r="R110" s="59">
        <f t="shared" si="55"/>
        <v>893.617407337891</v>
      </c>
      <c r="S110" s="59">
        <f ca="1">AVERAGE(OFFSET($R$3,0,0,'Données projet'!$E$9+1,1))-AVERAGE(OFFSET($H$3,0,0,'Données projet'!$E$9+1,1))</f>
        <v>514.0255035951318</v>
      </c>
      <c r="T110" s="59">
        <f t="shared" si="88"/>
        <v>232.26614608014839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85.647443512509184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85.647443512509184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212.00000000000009</v>
      </c>
      <c r="AJ110" s="13">
        <f>AI110*VLOOKUP('Données projet'!$B$10,Paramètres!$A$1:$I$89,3,0)*VLOOKUP('Données projet'!$B$10,Paramètres!$A$1:$I$89,5,0)</f>
        <v>185.20320000000009</v>
      </c>
      <c r="AK110" s="13">
        <f t="shared" si="89"/>
        <v>46.477875402099386</v>
      </c>
      <c r="AL110" s="20">
        <f t="shared" si="58"/>
        <v>403.5112063253232</v>
      </c>
      <c r="AM110" s="59">
        <f t="shared" si="59"/>
        <v>682.75181321819684</v>
      </c>
      <c r="AN110" s="59">
        <f ca="1">AVERAGE(OFFSET($AM$3,0,0,'Données projet'!$E$10+1,1))-AVERAGE(OFFSET($H$3,0,0,'Données projet'!$E$10+1,1))</f>
        <v>330.58463337575432</v>
      </c>
      <c r="AO110" s="59">
        <f t="shared" si="90"/>
        <v>285.43250599232192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38.123419013197008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38.123419013197008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6.8850000000000025</v>
      </c>
      <c r="BD110" s="12">
        <f>IF('Données projet'!$A$88&gt;35,BD109+BC110-BL109,IF(A110&lt;'Données projet'!$A$88,$BA$205^A110,IF(A110='Données projet'!$A$88,'Données projet'!$B$88,BD109+BC110-BL109)))</f>
        <v>314.74</v>
      </c>
      <c r="BE110" s="13">
        <f>BD110*VLOOKUP('Données projet'!$B$11,Paramètres!$A$1:$I$89,3,0)*VLOOKUP('Données projet'!$B$11,Paramètres!$A$1:$I$89,5,0)</f>
        <v>319.14636000000002</v>
      </c>
      <c r="BF110" s="13">
        <f t="shared" si="91"/>
        <v>75.175709656021809</v>
      </c>
      <c r="BG110" s="20">
        <f t="shared" si="61"/>
        <v>686.77760465090466</v>
      </c>
      <c r="BH110" s="59">
        <f t="shared" si="62"/>
        <v>966.01821154377831</v>
      </c>
      <c r="BI110" s="59">
        <f ca="1">AVERAGE(OFFSET($BH$3,0,0,'Données projet'!$E$11+1,1))-AVERAGE(OFFSET($H$3,0,0,'Données projet'!$E$11+1,1))</f>
        <v>565.65323074569903</v>
      </c>
      <c r="BJ110" s="59">
        <f t="shared" si="92"/>
        <v>253.00166490531203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95.984203936432706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95.984203936432706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740.59138381323601</v>
      </c>
      <c r="CD110" s="59">
        <f ca="1">AVERAGE(OFFSET($CC$3,0,0,'Données projet'!$E$12+1,1))-AVERAGE(OFFSET($H$3,0,0,'Données projet'!$E$12+1,1))</f>
        <v>323.01113210765487</v>
      </c>
      <c r="CE110" s="59">
        <f t="shared" si="94"/>
        <v>311.68541696405975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25.417582925893377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25.417582925893377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6.8850000000000025</v>
      </c>
      <c r="CT110" s="12">
        <f>IF('Données projet'!$A$140&gt;35,CT109+CS110-DB109,IF(A110&lt;'Données projet'!$A$140,$CQ$205^A110,IF(A110='Données projet'!$A$140,'Données projet'!$B$140,CT109+CS110-DB109)))</f>
        <v>314.74</v>
      </c>
      <c r="CU110" s="17">
        <f>CT110*VLOOKUP('Données projet'!$B$13,Paramètres!$A$1:$I$89,3,0)*VLOOKUP('Données projet'!$B$13,Paramètres!$A$1:$I$89,5,0)</f>
        <v>211.12759200000002</v>
      </c>
      <c r="CV110" s="13">
        <f t="shared" si="95"/>
        <v>52.181916070272472</v>
      </c>
      <c r="CW110" s="20">
        <f t="shared" si="67"/>
        <v>458.59739322239125</v>
      </c>
      <c r="CX110" s="59">
        <f t="shared" si="68"/>
        <v>737.83800011526489</v>
      </c>
      <c r="CY110" s="59">
        <f ca="1">AVERAGE(OFFSET($CX$3,0,0,'Données projet'!$E$13+1,1))-AVERAGE(OFFSET($H$3,0,0,'Données projet'!$E$13+1,1))</f>
        <v>402.93606094395136</v>
      </c>
      <c r="CZ110" s="59">
        <f t="shared" si="96"/>
        <v>187.62762320251036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78.264043209706671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78.264043209706671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210.25641025641013</v>
      </c>
      <c r="DP110" s="17">
        <f>DO110*VLOOKUP('Données projet'!$B$14,Paramètres!$A$1:$I$89,3,0)*VLOOKUP('Données projet'!$B$14,Paramètres!$A$1:$I$89,5,0)</f>
        <v>163.99999999999991</v>
      </c>
      <c r="DQ110" s="13">
        <f t="shared" si="97"/>
        <v>41.743425908362248</v>
      </c>
      <c r="DR110" s="20">
        <f t="shared" si="70"/>
        <v>358.33646679039742</v>
      </c>
      <c r="DS110" s="59">
        <f t="shared" si="71"/>
        <v>637.57707368327101</v>
      </c>
      <c r="DT110" s="59">
        <f ca="1">AVERAGE(OFFSET($DS$3,0,0,'Données projet'!$E$14+1,1))-AVERAGE(OFFSET($H$3,0,0,'Données projet'!$E$14+1,1))</f>
        <v>217.53602321474159</v>
      </c>
      <c r="DU110" s="59">
        <f t="shared" si="98"/>
        <v>215.75909414893025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15.216077091084363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15.216077091084363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</v>
      </c>
      <c r="EJ110" s="12">
        <f>IF('Données projet'!$A$192&gt;35,EJ109+EI110-ER109,IF(A110&lt;'Données projet'!$A$192,$EG$205^A110,IF(A110='Données projet'!$A$192,'Données projet'!$B$192,EJ109+EI110-ER109)))</f>
        <v>399.6</v>
      </c>
      <c r="EK110" s="17">
        <f>EJ110*VLOOKUP('Données projet'!$B$15,Paramètres!$A$1:$I$89,3,0)*VLOOKUP('Données projet'!$B$15,Paramètres!$A$1:$I$89,5,0)</f>
        <v>342.85680000000008</v>
      </c>
      <c r="EL110" s="13">
        <f t="shared" si="99"/>
        <v>80.089891653777826</v>
      </c>
      <c r="EM110" s="20">
        <f t="shared" si="73"/>
        <v>736.63215463032975</v>
      </c>
      <c r="EN110" s="59">
        <f t="shared" si="74"/>
        <v>1015.8727615232034</v>
      </c>
      <c r="EO110" s="59">
        <f ca="1">AVERAGE(OFFSET($EN$3,0,0,'Données projet'!$E$15+1,1))-AVERAGE(OFFSET($H$3,0,0,'Données projet'!$E$15+1,1))</f>
        <v>481.23392184981651</v>
      </c>
      <c r="EP110" s="59">
        <f t="shared" si="100"/>
        <v>275.88160405468193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104.61155613354664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104.61155613354664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204.00000000000017</v>
      </c>
      <c r="FF110" s="17">
        <f>FE110*VLOOKUP('Données projet'!$B$16,Paramètres!$A$1:$I$89,3,0)*VLOOKUP('Données projet'!$B$16,Paramètres!$A$1:$I$89,5,0)</f>
        <v>133.66080000000011</v>
      </c>
      <c r="FG110" s="13">
        <f t="shared" si="101"/>
        <v>34.840890682716783</v>
      </c>
      <c r="FH110" s="20">
        <f t="shared" si="76"/>
        <v>293.4737779390652</v>
      </c>
      <c r="FI110" s="59">
        <f t="shared" si="77"/>
        <v>572.71438483193879</v>
      </c>
      <c r="FJ110" s="59">
        <f ca="1">AVERAGE(OFFSET($FI$3,0,0,'Données projet'!$E$16+1,1))-AVERAGE(OFFSET($H$3,0,0,'Données projet'!$E$16+1,1))</f>
        <v>257.66104339896992</v>
      </c>
      <c r="FK110" s="59">
        <f t="shared" si="102"/>
        <v>254.79488636184996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28.146423265645755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28.146423265645755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6.8850000000000025</v>
      </c>
      <c r="FZ110" s="12">
        <f>IF('Données projet'!$A$244&gt;35,FZ109+FY110-GH109,IF(A110&lt;'Données projet'!$A$244,$FW$205^A110,IF(A110='Données projet'!$A$244,'Données projet'!$B$244,FZ109+FY110-GH109)))</f>
        <v>314.74</v>
      </c>
      <c r="GA110" s="17">
        <f>FZ110*VLOOKUP('Données projet'!$B$17,Paramètres!$A$1:$I$89,3,0)*VLOOKUP('Données projet'!$B$17,Paramètres!$A$1:$I$89,5,0)</f>
        <v>299.50658400000003</v>
      </c>
      <c r="GB110" s="13">
        <f t="shared" si="103"/>
        <v>71.073014622249559</v>
      </c>
      <c r="GC110" s="20">
        <f t="shared" si="79"/>
        <v>645.42613426708465</v>
      </c>
      <c r="GD110" s="59">
        <f t="shared" si="80"/>
        <v>924.66674115995829</v>
      </c>
      <c r="GE110" s="59">
        <f ca="1">AVERAGE(OFFSET($GD$3,0,0,'Données projet'!$E$17+1,1))-AVERAGE(OFFSET($H$3,0,0,'Données projet'!$E$17+1,1))</f>
        <v>536.1664221413339</v>
      </c>
      <c r="GF110" s="59">
        <f t="shared" si="104"/>
        <v>241.15939898336669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90.077483694190718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90.077483694190718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213.00000000000003</v>
      </c>
      <c r="GV110" s="17">
        <f>GU110*VLOOKUP('Données projet'!$B$18,Paramètres!$A$1:$I$89,3,0)*VLOOKUP('Données projet'!$B$18,Paramètres!$A$1:$I$89,5,0)</f>
        <v>186.07680000000005</v>
      </c>
      <c r="GW110" s="13">
        <f t="shared" si="105"/>
        <v>46.671538591528673</v>
      </c>
      <c r="GX110" s="20">
        <f t="shared" si="82"/>
        <v>405.37002304691242</v>
      </c>
      <c r="GY110" s="59">
        <f t="shared" si="83"/>
        <v>684.61062993978612</v>
      </c>
      <c r="GZ110" s="59">
        <f ca="1">AVERAGE(OFFSET($GY$3,0,0,'Données projet'!$E$18+1,1))-AVERAGE(OFFSET($H$3,0,0,'Données projet'!$E$18+1,1))</f>
        <v>285.8437404763045</v>
      </c>
      <c r="HA110" s="59">
        <f t="shared" si="106"/>
        <v>276.01618888357268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21.562047415132959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21.562047415132959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6.8850000000000025</v>
      </c>
      <c r="N111" s="13">
        <f>IF('Données projet'!$A$36&gt;35,N110+M111-V110,IF(A111&lt;'Données projet'!$A$36,$K$205^A111,IF(A111='Données projet'!$A$36,'Données projet'!$B$36,N110+M111-V110)))</f>
        <v>321.625</v>
      </c>
      <c r="O111" s="13">
        <f>N111*VLOOKUP('Données projet'!$B$9,Paramètres!$A$1:$I$89,3,0)*VLOOKUP('Données projet'!$B$9,Paramètres!$A$1:$I$89,5,0)</f>
        <v>291.00630000000001</v>
      </c>
      <c r="P111" s="13">
        <f t="shared" si="87"/>
        <v>69.287711563071724</v>
      </c>
      <c r="Q111" s="20">
        <f t="shared" si="107"/>
        <v>627.5120701390166</v>
      </c>
      <c r="R111" s="59">
        <f t="shared" si="55"/>
        <v>906.99715432901598</v>
      </c>
      <c r="S111" s="59">
        <f ca="1">AVERAGE(OFFSET($R$3,0,0,'Données projet'!$E$9+1,1))-AVERAGE(OFFSET($H$3,0,0,'Données projet'!$E$9+1,1))</f>
        <v>514.0255035951318</v>
      </c>
      <c r="T111" s="59">
        <f t="shared" si="88"/>
        <v>232.26614608014839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83.967949385011167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83.967949385011167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212.00000000000009</v>
      </c>
      <c r="AJ111" s="13">
        <f>AI111*VLOOKUP('Données projet'!$B$10,Paramètres!$A$1:$I$89,3,0)*VLOOKUP('Données projet'!$B$10,Paramètres!$A$1:$I$89,5,0)</f>
        <v>185.20320000000009</v>
      </c>
      <c r="AK111" s="13">
        <f t="shared" si="89"/>
        <v>46.477875402099386</v>
      </c>
      <c r="AL111" s="20">
        <f t="shared" si="58"/>
        <v>403.5112063253232</v>
      </c>
      <c r="AM111" s="59">
        <f t="shared" si="59"/>
        <v>682.99629051532247</v>
      </c>
      <c r="AN111" s="59">
        <f ca="1">AVERAGE(OFFSET($AM$3,0,0,'Données projet'!$E$10+1,1))-AVERAGE(OFFSET($H$3,0,0,'Données projet'!$E$10+1,1))</f>
        <v>330.58463337575432</v>
      </c>
      <c r="AO111" s="59">
        <f t="shared" si="90"/>
        <v>285.43250599232192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37.375842019337767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37.375842019337767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6.8850000000000025</v>
      </c>
      <c r="BD111" s="12">
        <f>IF('Données projet'!$A$88&gt;35,BD110+BC111-BL110,IF(A111&lt;'Données projet'!$A$88,$BA$205^A111,IF(A111='Données projet'!$A$88,'Données projet'!$B$88,BD110+BC111-BL110)))</f>
        <v>321.625</v>
      </c>
      <c r="BE111" s="13">
        <f>BD111*VLOOKUP('Données projet'!$B$11,Paramètres!$A$1:$I$89,3,0)*VLOOKUP('Données projet'!$B$11,Paramètres!$A$1:$I$89,5,0)</f>
        <v>326.12774999999999</v>
      </c>
      <c r="BF111" s="13">
        <f t="shared" si="91"/>
        <v>76.626940281038671</v>
      </c>
      <c r="BG111" s="20">
        <f t="shared" si="61"/>
        <v>701.46441890614233</v>
      </c>
      <c r="BH111" s="59">
        <f t="shared" si="62"/>
        <v>980.9495030961416</v>
      </c>
      <c r="BI111" s="59">
        <f ca="1">AVERAGE(OFFSET($BH$3,0,0,'Données projet'!$E$11+1,1))-AVERAGE(OFFSET($H$3,0,0,'Données projet'!$E$11+1,1))</f>
        <v>565.65323074569903</v>
      </c>
      <c r="BJ111" s="59">
        <f t="shared" si="92"/>
        <v>253.00166490531203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94.102012241822862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94.102012241822862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740.83586111036163</v>
      </c>
      <c r="CD111" s="59">
        <f ca="1">AVERAGE(OFFSET($CC$3,0,0,'Données projet'!$E$12+1,1))-AVERAGE(OFFSET($H$3,0,0,'Données projet'!$E$12+1,1))</f>
        <v>323.01113210765487</v>
      </c>
      <c r="CE111" s="59">
        <f t="shared" si="94"/>
        <v>311.68541696405975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24.91915962791138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24.91915962791138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6.8850000000000025</v>
      </c>
      <c r="CT111" s="12">
        <f>IF('Données projet'!$A$140&gt;35,CT110+CS111-DB110,IF(A111&lt;'Données projet'!$A$140,$CQ$205^A111,IF(A111='Données projet'!$A$140,'Données projet'!$B$140,CT110+CS111-DB110)))</f>
        <v>321.625</v>
      </c>
      <c r="CU111" s="17">
        <f>CT111*VLOOKUP('Données projet'!$B$13,Paramètres!$A$1:$I$89,3,0)*VLOOKUP('Données projet'!$B$13,Paramètres!$A$1:$I$89,5,0)</f>
        <v>215.74604999999997</v>
      </c>
      <c r="CV111" s="13">
        <f t="shared" si="95"/>
        <v>53.189262658947783</v>
      </c>
      <c r="CW111" s="20">
        <f t="shared" si="67"/>
        <v>468.39566954766724</v>
      </c>
      <c r="CX111" s="59">
        <f t="shared" si="68"/>
        <v>747.88075373766651</v>
      </c>
      <c r="CY111" s="59">
        <f ca="1">AVERAGE(OFFSET($CX$3,0,0,'Données projet'!$E$13+1,1))-AVERAGE(OFFSET($H$3,0,0,'Données projet'!$E$13+1,1))</f>
        <v>402.93606094395136</v>
      </c>
      <c r="CZ111" s="59">
        <f t="shared" si="96"/>
        <v>187.62762320251036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76.729333058717103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76.729333058717103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210.25641025641013</v>
      </c>
      <c r="DP111" s="17">
        <f>DO111*VLOOKUP('Données projet'!$B$14,Paramètres!$A$1:$I$89,3,0)*VLOOKUP('Données projet'!$B$14,Paramètres!$A$1:$I$89,5,0)</f>
        <v>163.99999999999991</v>
      </c>
      <c r="DQ111" s="13">
        <f t="shared" si="97"/>
        <v>41.743425908362248</v>
      </c>
      <c r="DR111" s="20">
        <f t="shared" si="70"/>
        <v>358.33646679039742</v>
      </c>
      <c r="DS111" s="59">
        <f t="shared" si="71"/>
        <v>637.82155098039675</v>
      </c>
      <c r="DT111" s="59">
        <f ca="1">AVERAGE(OFFSET($DS$3,0,0,'Données projet'!$E$14+1,1))-AVERAGE(OFFSET($H$3,0,0,'Données projet'!$E$14+1,1))</f>
        <v>217.53602321474159</v>
      </c>
      <c r="DU111" s="59">
        <f t="shared" si="98"/>
        <v>215.75909414893025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14.917699100218814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14.917699100218814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</v>
      </c>
      <c r="EJ111" s="12">
        <f>IF('Données projet'!$A$192&gt;35,EJ110+EI111-ER110,IF(A111&lt;'Données projet'!$A$192,$EG$205^A111,IF(A111='Données projet'!$A$192,'Données projet'!$B$192,EJ110+EI111-ER110)))</f>
        <v>406.40000000000003</v>
      </c>
      <c r="EK111" s="17">
        <f>EJ111*VLOOKUP('Données projet'!$B$15,Paramètres!$A$1:$I$89,3,0)*VLOOKUP('Données projet'!$B$15,Paramètres!$A$1:$I$89,5,0)</f>
        <v>348.69120000000009</v>
      </c>
      <c r="EL111" s="13">
        <f t="shared" si="99"/>
        <v>81.292956992128126</v>
      </c>
      <c r="EM111" s="20">
        <f t="shared" si="73"/>
        <v>748.88907342795665</v>
      </c>
      <c r="EN111" s="59">
        <f t="shared" si="74"/>
        <v>1028.3741576179559</v>
      </c>
      <c r="EO111" s="59">
        <f ca="1">AVERAGE(OFFSET($EN$3,0,0,'Données projet'!$E$15+1,1))-AVERAGE(OFFSET($H$3,0,0,'Données projet'!$E$15+1,1))</f>
        <v>481.23392184981651</v>
      </c>
      <c r="EP111" s="59">
        <f t="shared" si="100"/>
        <v>275.88160405468193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102.56018732451665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102.56018732451665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204.00000000000017</v>
      </c>
      <c r="FF111" s="17">
        <f>FE111*VLOOKUP('Données projet'!$B$16,Paramètres!$A$1:$I$89,3,0)*VLOOKUP('Données projet'!$B$16,Paramètres!$A$1:$I$89,5,0)</f>
        <v>133.66080000000011</v>
      </c>
      <c r="FG111" s="13">
        <f t="shared" si="101"/>
        <v>34.840890682716783</v>
      </c>
      <c r="FH111" s="20">
        <f t="shared" si="76"/>
        <v>293.4737779390652</v>
      </c>
      <c r="FI111" s="59">
        <f t="shared" si="77"/>
        <v>572.95886212906453</v>
      </c>
      <c r="FJ111" s="59">
        <f ca="1">AVERAGE(OFFSET($FI$3,0,0,'Données projet'!$E$16+1,1))-AVERAGE(OFFSET($H$3,0,0,'Données projet'!$E$16+1,1))</f>
        <v>257.66104339896992</v>
      </c>
      <c r="FK111" s="59">
        <f t="shared" si="102"/>
        <v>254.79488636184996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27.594489073029472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27.594489073029472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6.8850000000000025</v>
      </c>
      <c r="FZ111" s="12">
        <f>IF('Données projet'!$A$244&gt;35,FZ110+FY111-GH110,IF(A111&lt;'Données projet'!$A$244,$FW$205^A111,IF(A111='Données projet'!$A$244,'Données projet'!$B$244,FZ110+FY111-GH110)))</f>
        <v>321.625</v>
      </c>
      <c r="GA111" s="17">
        <f>FZ111*VLOOKUP('Données projet'!$B$17,Paramètres!$A$1:$I$89,3,0)*VLOOKUP('Données projet'!$B$17,Paramètres!$A$1:$I$89,5,0)</f>
        <v>306.05835000000002</v>
      </c>
      <c r="GB111" s="13">
        <f t="shared" si="103"/>
        <v>72.445044708882975</v>
      </c>
      <c r="GC111" s="20">
        <f t="shared" si="79"/>
        <v>659.22674578463784</v>
      </c>
      <c r="GD111" s="59">
        <f t="shared" si="80"/>
        <v>938.71182997463711</v>
      </c>
      <c r="GE111" s="59">
        <f ca="1">AVERAGE(OFFSET($GD$3,0,0,'Données projet'!$E$17+1,1))-AVERAGE(OFFSET($H$3,0,0,'Données projet'!$E$17+1,1))</f>
        <v>536.1664221413339</v>
      </c>
      <c r="GF111" s="59">
        <f t="shared" si="104"/>
        <v>241.15939898336669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88.311119180787642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88.311119180787642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213.00000000000003</v>
      </c>
      <c r="GV111" s="17">
        <f>GU111*VLOOKUP('Données projet'!$B$18,Paramètres!$A$1:$I$89,3,0)*VLOOKUP('Données projet'!$B$18,Paramètres!$A$1:$I$89,5,0)</f>
        <v>186.07680000000005</v>
      </c>
      <c r="GW111" s="13">
        <f t="shared" si="105"/>
        <v>46.671538591528673</v>
      </c>
      <c r="GX111" s="20">
        <f t="shared" si="82"/>
        <v>405.37002304691242</v>
      </c>
      <c r="GY111" s="59">
        <f t="shared" si="83"/>
        <v>684.85510723691175</v>
      </c>
      <c r="GZ111" s="59">
        <f ca="1">AVERAGE(OFFSET($GY$3,0,0,'Données projet'!$E$18+1,1))-AVERAGE(OFFSET($H$3,0,0,'Données projet'!$E$18+1,1))</f>
        <v>285.8437404763045</v>
      </c>
      <c r="HA111" s="59">
        <f t="shared" si="106"/>
        <v>276.01618888357268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21.139228816872517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21.139228816872517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6.8850000000000025</v>
      </c>
      <c r="N112" s="13">
        <f>IF('Données projet'!$A$36&gt;35,N111+M112-V111,IF(A112&lt;'Données projet'!$A$36,$K$205^A112,IF(A112='Données projet'!$A$36,'Données projet'!$B$36,N111+M112-V111)))</f>
        <v>328.51</v>
      </c>
      <c r="O112" s="13">
        <f>N112*VLOOKUP('Données projet'!$B$9,Paramètres!$A$1:$I$89,3,0)*VLOOKUP('Données projet'!$B$9,Paramètres!$A$1:$I$89,5,0)</f>
        <v>297.23584799999998</v>
      </c>
      <c r="P112" s="13">
        <f t="shared" si="87"/>
        <v>70.596679234081364</v>
      </c>
      <c r="Q112" s="20">
        <f t="shared" si="107"/>
        <v>640.64165159935828</v>
      </c>
      <c r="R112" s="59">
        <f t="shared" si="55"/>
        <v>920.36697195194756</v>
      </c>
      <c r="S112" s="59">
        <f ca="1">AVERAGE(OFFSET($R$3,0,0,'Données projet'!$E$9+1,1))-AVERAGE(OFFSET($H$3,0,0,'Données projet'!$E$9+1,1))</f>
        <v>514.0255035951318</v>
      </c>
      <c r="T112" s="59">
        <f t="shared" si="88"/>
        <v>232.26614608014839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82.321389112963118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82.321389112963118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212.00000000000009</v>
      </c>
      <c r="AJ112" s="13">
        <f>AI112*VLOOKUP('Données projet'!$B$10,Paramètres!$A$1:$I$89,3,0)*VLOOKUP('Données projet'!$B$10,Paramètres!$A$1:$I$89,5,0)</f>
        <v>185.20320000000009</v>
      </c>
      <c r="AK112" s="13">
        <f t="shared" si="89"/>
        <v>46.477875402099386</v>
      </c>
      <c r="AL112" s="20">
        <f t="shared" si="58"/>
        <v>403.5112063253232</v>
      </c>
      <c r="AM112" s="59">
        <f t="shared" si="59"/>
        <v>683.23652667791248</v>
      </c>
      <c r="AN112" s="59">
        <f ca="1">AVERAGE(OFFSET($AM$3,0,0,'Données projet'!$E$10+1,1))-AVERAGE(OFFSET($H$3,0,0,'Données projet'!$E$10+1,1))</f>
        <v>330.58463337575432</v>
      </c>
      <c r="AO112" s="59">
        <f t="shared" si="90"/>
        <v>285.43250599232192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36.642924554351168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36.642924554351168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6.8850000000000025</v>
      </c>
      <c r="BD112" s="12">
        <f>IF('Données projet'!$A$88&gt;35,BD111+BC112-BL111,IF(A112&lt;'Données projet'!$A$88,$BA$205^A112,IF(A112='Données projet'!$A$88,'Données projet'!$B$88,BD111+BC112-BL111)))</f>
        <v>328.51</v>
      </c>
      <c r="BE112" s="13">
        <f>BD112*VLOOKUP('Données projet'!$B$11,Paramètres!$A$1:$I$89,3,0)*VLOOKUP('Données projet'!$B$11,Paramètres!$A$1:$I$89,5,0)</f>
        <v>333.10914000000002</v>
      </c>
      <c r="BF112" s="13">
        <f t="shared" si="91"/>
        <v>78.074558989948784</v>
      </c>
      <c r="BG112" s="20">
        <f t="shared" si="61"/>
        <v>716.14494240749411</v>
      </c>
      <c r="BH112" s="59">
        <f t="shared" si="62"/>
        <v>995.87026276008339</v>
      </c>
      <c r="BI112" s="59">
        <f ca="1">AVERAGE(OFFSET($BH$3,0,0,'Données projet'!$E$11+1,1))-AVERAGE(OFFSET($H$3,0,0,'Données projet'!$E$11+1,1))</f>
        <v>565.65323074569903</v>
      </c>
      <c r="BJ112" s="59">
        <f t="shared" si="92"/>
        <v>253.00166490531203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92.256729178320739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92.256729178320739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741.07609727295153</v>
      </c>
      <c r="CD112" s="59">
        <f ca="1">AVERAGE(OFFSET($CC$3,0,0,'Données projet'!$E$12+1,1))-AVERAGE(OFFSET($H$3,0,0,'Données projet'!$E$12+1,1))</f>
        <v>323.01113210765487</v>
      </c>
      <c r="CE112" s="59">
        <f t="shared" si="94"/>
        <v>311.68541696405975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24.430510106794618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24.430510106794618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6.8850000000000025</v>
      </c>
      <c r="CT112" s="12">
        <f>IF('Données projet'!$A$140&gt;35,CT111+CS112-DB111,IF(A112&lt;'Données projet'!$A$140,$CQ$205^A112,IF(A112='Données projet'!$A$140,'Données projet'!$B$140,CT111+CS112-DB111)))</f>
        <v>328.51</v>
      </c>
      <c r="CU112" s="17">
        <f>CT112*VLOOKUP('Données projet'!$B$13,Paramètres!$A$1:$I$89,3,0)*VLOOKUP('Données projet'!$B$13,Paramètres!$A$1:$I$89,5,0)</f>
        <v>220.364508</v>
      </c>
      <c r="CV112" s="13">
        <f t="shared" si="95"/>
        <v>54.194102098651783</v>
      </c>
      <c r="CW112" s="20">
        <f t="shared" si="67"/>
        <v>478.18957925515184</v>
      </c>
      <c r="CX112" s="59">
        <f t="shared" si="68"/>
        <v>757.91489960774106</v>
      </c>
      <c r="CY112" s="59">
        <f ca="1">AVERAGE(OFFSET($CX$3,0,0,'Données projet'!$E$13+1,1))-AVERAGE(OFFSET($H$3,0,0,'Données projet'!$E$13+1,1))</f>
        <v>402.93606094395136</v>
      </c>
      <c r="CZ112" s="59">
        <f t="shared" si="96"/>
        <v>187.62762320251036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75.224717637707684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75.224717637707684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210.25641025641013</v>
      </c>
      <c r="DP112" s="17">
        <f>DO112*VLOOKUP('Données projet'!$B$14,Paramètres!$A$1:$I$89,3,0)*VLOOKUP('Données projet'!$B$14,Paramètres!$A$1:$I$89,5,0)</f>
        <v>163.99999999999991</v>
      </c>
      <c r="DQ112" s="13">
        <f t="shared" si="97"/>
        <v>41.743425908362248</v>
      </c>
      <c r="DR112" s="20">
        <f t="shared" si="70"/>
        <v>358.33646679039742</v>
      </c>
      <c r="DS112" s="59">
        <f t="shared" si="71"/>
        <v>638.06178714298676</v>
      </c>
      <c r="DT112" s="59">
        <f ca="1">AVERAGE(OFFSET($DS$3,0,0,'Données projet'!$E$14+1,1))-AVERAGE(OFFSET($H$3,0,0,'Données projet'!$E$14+1,1))</f>
        <v>217.53602321474159</v>
      </c>
      <c r="DU112" s="59">
        <f t="shared" si="98"/>
        <v>215.75909414893025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14.625172119761531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14.625172119761531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</v>
      </c>
      <c r="EJ112" s="12">
        <f>IF('Données projet'!$A$192&gt;35,EJ111+EI112-ER111,IF(A112&lt;'Données projet'!$A$192,$EG$205^A112,IF(A112='Données projet'!$A$192,'Données projet'!$B$192,EJ111+EI112-ER111)))</f>
        <v>413.20000000000005</v>
      </c>
      <c r="EK112" s="17">
        <f>EJ112*VLOOKUP('Données projet'!$B$15,Paramètres!$A$1:$I$89,3,0)*VLOOKUP('Données projet'!$B$15,Paramètres!$A$1:$I$89,5,0)</f>
        <v>354.52560000000011</v>
      </c>
      <c r="EL112" s="13">
        <f t="shared" si="99"/>
        <v>82.493681359778094</v>
      </c>
      <c r="EM112" s="20">
        <f t="shared" si="73"/>
        <v>761.14191503494703</v>
      </c>
      <c r="EN112" s="59">
        <f t="shared" si="74"/>
        <v>1040.8672353875363</v>
      </c>
      <c r="EO112" s="59">
        <f ca="1">AVERAGE(OFFSET($EN$3,0,0,'Données projet'!$E$15+1,1))-AVERAGE(OFFSET($H$3,0,0,'Données projet'!$E$15+1,1))</f>
        <v>481.23392184981651</v>
      </c>
      <c r="EP112" s="59">
        <f t="shared" si="100"/>
        <v>275.88160405468193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100.5490446066203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100.5490446066203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204.00000000000017</v>
      </c>
      <c r="FF112" s="17">
        <f>FE112*VLOOKUP('Données projet'!$B$16,Paramètres!$A$1:$I$89,3,0)*VLOOKUP('Données projet'!$B$16,Paramètres!$A$1:$I$89,5,0)</f>
        <v>133.66080000000011</v>
      </c>
      <c r="FG112" s="13">
        <f t="shared" si="101"/>
        <v>34.840890682716783</v>
      </c>
      <c r="FH112" s="20">
        <f t="shared" si="76"/>
        <v>293.4737779390652</v>
      </c>
      <c r="FI112" s="59">
        <f t="shared" si="77"/>
        <v>573.19909829165454</v>
      </c>
      <c r="FJ112" s="59">
        <f ca="1">AVERAGE(OFFSET($FI$3,0,0,'Données projet'!$E$16+1,1))-AVERAGE(OFFSET($H$3,0,0,'Données projet'!$E$16+1,1))</f>
        <v>257.66104339896992</v>
      </c>
      <c r="FK112" s="59">
        <f t="shared" si="102"/>
        <v>254.79488636184996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27.053377973283776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27.053377973283776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6.8850000000000025</v>
      </c>
      <c r="FZ112" s="12">
        <f>IF('Données projet'!$A$244&gt;35,FZ111+FY112-GH111,IF(A112&lt;'Données projet'!$A$244,$FW$205^A112,IF(A112='Données projet'!$A$244,'Données projet'!$B$244,FZ111+FY112-GH111)))</f>
        <v>328.51</v>
      </c>
      <c r="GA112" s="17">
        <f>FZ112*VLOOKUP('Données projet'!$B$17,Paramètres!$A$1:$I$89,3,0)*VLOOKUP('Données projet'!$B$17,Paramètres!$A$1:$I$89,5,0)</f>
        <v>312.610116</v>
      </c>
      <c r="GB112" s="13">
        <f t="shared" si="103"/>
        <v>73.813659998802876</v>
      </c>
      <c r="GC112" s="20">
        <f t="shared" si="79"/>
        <v>673.02140986458164</v>
      </c>
      <c r="GD112" s="59">
        <f t="shared" si="80"/>
        <v>952.74673021717092</v>
      </c>
      <c r="GE112" s="59">
        <f ca="1">AVERAGE(OFFSET($GD$3,0,0,'Données projet'!$E$17+1,1))-AVERAGE(OFFSET($H$3,0,0,'Données projet'!$E$17+1,1))</f>
        <v>536.1664221413339</v>
      </c>
      <c r="GF112" s="59">
        <f t="shared" si="104"/>
        <v>241.15939898336669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86.579391998116421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86.579391998116421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213.00000000000003</v>
      </c>
      <c r="GV112" s="17">
        <f>GU112*VLOOKUP('Données projet'!$B$18,Paramètres!$A$1:$I$89,3,0)*VLOOKUP('Données projet'!$B$18,Paramètres!$A$1:$I$89,5,0)</f>
        <v>186.07680000000005</v>
      </c>
      <c r="GW112" s="13">
        <f t="shared" si="105"/>
        <v>46.671538591528673</v>
      </c>
      <c r="GX112" s="20">
        <f t="shared" si="82"/>
        <v>405.37002304691242</v>
      </c>
      <c r="GY112" s="59">
        <f t="shared" si="83"/>
        <v>685.09534339950164</v>
      </c>
      <c r="GZ112" s="59">
        <f ca="1">AVERAGE(OFFSET($GY$3,0,0,'Données projet'!$E$18+1,1))-AVERAGE(OFFSET($H$3,0,0,'Données projet'!$E$18+1,1))</f>
        <v>285.8437404763045</v>
      </c>
      <c r="HA112" s="59">
        <f t="shared" si="106"/>
        <v>276.01618888357268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20.724701433430084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20.724701433430084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6.8850000000000025</v>
      </c>
      <c r="N113" s="13">
        <f>IF('Données projet'!$A$36&gt;35,N112+M113-V112,IF(A113&lt;'Données projet'!$A$36,$K$205^A113,IF(A113='Données projet'!$A$36,'Données projet'!$B$36,N112+M113-V112)))</f>
        <v>335.39499999999998</v>
      </c>
      <c r="O113" s="13">
        <f>N113*VLOOKUP('Données projet'!$B$9,Paramètres!$A$1:$I$89,3,0)*VLOOKUP('Données projet'!$B$9,Paramètres!$A$1:$I$89,5,0)</f>
        <v>303.46539599999994</v>
      </c>
      <c r="P113" s="13">
        <f t="shared" si="87"/>
        <v>71.902457268336448</v>
      </c>
      <c r="Q113" s="20">
        <f t="shared" si="107"/>
        <v>653.76567777568584</v>
      </c>
      <c r="R113" s="59">
        <f t="shared" si="55"/>
        <v>933.72706673053176</v>
      </c>
      <c r="S113" s="59">
        <f ca="1">AVERAGE(OFFSET($R$3,0,0,'Données projet'!$E$9+1,1))-AVERAGE(OFFSET($H$3,0,0,'Données projet'!$E$9+1,1))</f>
        <v>514.0255035951318</v>
      </c>
      <c r="T113" s="59">
        <f t="shared" si="88"/>
        <v>232.26614608014839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80.707116883547343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80.707116883547343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212.00000000000009</v>
      </c>
      <c r="AJ113" s="13">
        <f>AI113*VLOOKUP('Données projet'!$B$10,Paramètres!$A$1:$I$89,3,0)*VLOOKUP('Données projet'!$B$10,Paramètres!$A$1:$I$89,5,0)</f>
        <v>185.20320000000009</v>
      </c>
      <c r="AK113" s="13">
        <f t="shared" si="89"/>
        <v>46.477875402099386</v>
      </c>
      <c r="AL113" s="20">
        <f t="shared" si="58"/>
        <v>403.5112063253232</v>
      </c>
      <c r="AM113" s="59">
        <f t="shared" si="59"/>
        <v>683.47259528016912</v>
      </c>
      <c r="AN113" s="59">
        <f ca="1">AVERAGE(OFFSET($AM$3,0,0,'Données projet'!$E$10+1,1))-AVERAGE(OFFSET($H$3,0,0,'Données projet'!$E$10+1,1))</f>
        <v>330.58463337575432</v>
      </c>
      <c r="AO113" s="59">
        <f t="shared" si="90"/>
        <v>285.43250599232192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35.924379153817441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35.924379153817441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6.8850000000000025</v>
      </c>
      <c r="BD113" s="12">
        <f>IF('Données projet'!$A$88&gt;35,BD112+BC113-BL112,IF(A113&lt;'Données projet'!$A$88,$BA$205^A113,IF(A113='Données projet'!$A$88,'Données projet'!$B$88,BD112+BC113-BL112)))</f>
        <v>335.39499999999998</v>
      </c>
      <c r="BE113" s="13">
        <f>BD113*VLOOKUP('Données projet'!$B$11,Paramètres!$A$1:$I$89,3,0)*VLOOKUP('Données projet'!$B$11,Paramètres!$A$1:$I$89,5,0)</f>
        <v>340.09053</v>
      </c>
      <c r="BF113" s="13">
        <f t="shared" si="91"/>
        <v>79.518650203151438</v>
      </c>
      <c r="BG113" s="20">
        <f t="shared" si="61"/>
        <v>730.81932218715531</v>
      </c>
      <c r="BH113" s="59">
        <f t="shared" si="62"/>
        <v>1010.7807111420011</v>
      </c>
      <c r="BI113" s="59">
        <f ca="1">AVERAGE(OFFSET($BH$3,0,0,'Données projet'!$E$11+1,1))-AVERAGE(OFFSET($H$3,0,0,'Données projet'!$E$11+1,1))</f>
        <v>565.65323074569903</v>
      </c>
      <c r="BJ113" s="59">
        <f t="shared" si="92"/>
        <v>253.00166490531203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90.447630990182361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90.447630990182361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741.31216587520817</v>
      </c>
      <c r="CD113" s="59">
        <f ca="1">AVERAGE(OFFSET($CC$3,0,0,'Données projet'!$E$12+1,1))-AVERAGE(OFFSET($H$3,0,0,'Données projet'!$E$12+1,1))</f>
        <v>323.01113210765487</v>
      </c>
      <c r="CE113" s="59">
        <f t="shared" si="94"/>
        <v>311.68541696405975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23.951442704740174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23.951442704740174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6.8850000000000025</v>
      </c>
      <c r="CT113" s="12">
        <f>IF('Données projet'!$A$140&gt;35,CT112+CS113-DB112,IF(A113&lt;'Données projet'!$A$140,$CQ$205^A113,IF(A113='Données projet'!$A$140,'Données projet'!$B$140,CT112+CS113-DB112)))</f>
        <v>335.39499999999998</v>
      </c>
      <c r="CU113" s="17">
        <f>CT113*VLOOKUP('Données projet'!$B$13,Paramètres!$A$1:$I$89,3,0)*VLOOKUP('Données projet'!$B$13,Paramètres!$A$1:$I$89,5,0)</f>
        <v>224.98296599999998</v>
      </c>
      <c r="CV113" s="13">
        <f t="shared" si="95"/>
        <v>55.196492988341497</v>
      </c>
      <c r="CW113" s="20">
        <f t="shared" si="67"/>
        <v>487.97922440469466</v>
      </c>
      <c r="CX113" s="59">
        <f t="shared" si="68"/>
        <v>767.94061335954052</v>
      </c>
      <c r="CY113" s="59">
        <f ca="1">AVERAGE(OFFSET($CX$3,0,0,'Données projet'!$E$13+1,1))-AVERAGE(OFFSET($H$3,0,0,'Données projet'!$E$13+1,1))</f>
        <v>402.93606094395136</v>
      </c>
      <c r="CZ113" s="59">
        <f t="shared" si="96"/>
        <v>187.62762320251036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73.749606807379465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73.749606807379465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210.25641025641013</v>
      </c>
      <c r="DP113" s="17">
        <f>DO113*VLOOKUP('Données projet'!$B$14,Paramètres!$A$1:$I$89,3,0)*VLOOKUP('Données projet'!$B$14,Paramètres!$A$1:$I$89,5,0)</f>
        <v>163.99999999999991</v>
      </c>
      <c r="DQ113" s="13">
        <f t="shared" si="97"/>
        <v>41.743425908362248</v>
      </c>
      <c r="DR113" s="20">
        <f t="shared" si="70"/>
        <v>358.33646679039742</v>
      </c>
      <c r="DS113" s="59">
        <f t="shared" si="71"/>
        <v>638.29785574524328</v>
      </c>
      <c r="DT113" s="59">
        <f ca="1">AVERAGE(OFFSET($DS$3,0,0,'Données projet'!$E$14+1,1))-AVERAGE(OFFSET($H$3,0,0,'Données projet'!$E$14+1,1))</f>
        <v>217.53602321474159</v>
      </c>
      <c r="DU113" s="59">
        <f t="shared" si="98"/>
        <v>215.75909414893025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14.338381414967177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14.338381414967177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420</v>
      </c>
      <c r="EH113" s="12">
        <f>VLOOKUP(A113,'Données projet'!$A$191:$I$211,9,0)</f>
        <v>6.8</v>
      </c>
      <c r="EI113" s="12">
        <f t="array" ref="EI113">INDEX(EH:EH,MIN(IF(ISNUMBER(EH113:EH309),ROW(EH113:EH309),"")))</f>
        <v>6.8</v>
      </c>
      <c r="EJ113" s="12">
        <f>IF('Données projet'!$A$192&gt;35,EJ112+EI113-ER112,IF(A113&lt;'Données projet'!$A$192,$EG$205^A113,IF(A113='Données projet'!$A$192,'Données projet'!$B$192,EJ112+EI113-ER112)))</f>
        <v>420.00000000000006</v>
      </c>
      <c r="EK113" s="17">
        <f>EJ113*VLOOKUP('Données projet'!$B$15,Paramètres!$A$1:$I$89,3,0)*VLOOKUP('Données projet'!$B$15,Paramètres!$A$1:$I$89,5,0)</f>
        <v>360.36000000000013</v>
      </c>
      <c r="EL113" s="13">
        <f t="shared" si="99"/>
        <v>83.692107728969603</v>
      </c>
      <c r="EM113" s="20">
        <f t="shared" si="73"/>
        <v>773.3907542946223</v>
      </c>
      <c r="EN113" s="59">
        <f t="shared" si="74"/>
        <v>1053.3521432494681</v>
      </c>
      <c r="EO113" s="59">
        <f ca="1">AVERAGE(OFFSET($EN$3,0,0,'Données projet'!$E$15+1,1))-AVERAGE(OFFSET($H$3,0,0,'Données projet'!$E$15+1,1))</f>
        <v>481.23392184981651</v>
      </c>
      <c r="EP113" s="59">
        <f t="shared" si="100"/>
        <v>275.88160405468193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22</v>
      </c>
      <c r="ES113" s="16">
        <f>IF(ISNA(VLOOKUP(A113,'Données projet'!$A$191:$I$211,5,0)),0%,VLOOKUP(A113,'Données projet'!$A$191:$I$211,5,0)*VLOOKUP('Données projet'!$B$15,Paramètres!$A$1:$I$89,7,0))</f>
        <v>0.53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109.63677437929987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109.63677437929987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204.00000000000017</v>
      </c>
      <c r="FF113" s="17">
        <f>FE113*VLOOKUP('Données projet'!$B$16,Paramètres!$A$1:$I$89,3,0)*VLOOKUP('Données projet'!$B$16,Paramètres!$A$1:$I$89,5,0)</f>
        <v>133.66080000000011</v>
      </c>
      <c r="FG113" s="13">
        <f t="shared" si="101"/>
        <v>34.840890682716783</v>
      </c>
      <c r="FH113" s="20">
        <f t="shared" si="76"/>
        <v>293.4737779390652</v>
      </c>
      <c r="FI113" s="59">
        <f t="shared" si="77"/>
        <v>573.43516689391106</v>
      </c>
      <c r="FJ113" s="59">
        <f ca="1">AVERAGE(OFFSET($FI$3,0,0,'Données projet'!$E$16+1,1))-AVERAGE(OFFSET($H$3,0,0,'Données projet'!$E$16+1,1))</f>
        <v>257.66104339896992</v>
      </c>
      <c r="FK113" s="59">
        <f t="shared" si="102"/>
        <v>254.79488636184996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26.522877732158914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26.522877732158914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6.8850000000000025</v>
      </c>
      <c r="FZ113" s="12">
        <f>IF('Données projet'!$A$244&gt;35,FZ112+FY113-GH112,IF(A113&lt;'Données projet'!$A$244,$FW$205^A113,IF(A113='Données projet'!$A$244,'Données projet'!$B$244,FZ112+FY113-GH112)))</f>
        <v>335.39499999999998</v>
      </c>
      <c r="GA113" s="17">
        <f>FZ113*VLOOKUP('Données projet'!$B$17,Paramètres!$A$1:$I$89,3,0)*VLOOKUP('Données projet'!$B$17,Paramètres!$A$1:$I$89,5,0)</f>
        <v>319.16188199999999</v>
      </c>
      <c r="GB113" s="13">
        <f t="shared" si="103"/>
        <v>75.178940305186956</v>
      </c>
      <c r="GC113" s="20">
        <f t="shared" si="79"/>
        <v>686.8102655148673</v>
      </c>
      <c r="GD113" s="59">
        <f t="shared" si="80"/>
        <v>966.77165446971321</v>
      </c>
      <c r="GE113" s="59">
        <f ca="1">AVERAGE(OFFSET($GD$3,0,0,'Données projet'!$E$17+1,1))-AVERAGE(OFFSET($H$3,0,0,'Données projet'!$E$17+1,1))</f>
        <v>536.1664221413339</v>
      </c>
      <c r="GF113" s="59">
        <f t="shared" si="104"/>
        <v>241.15939898336669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84.881622929248095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84.881622929248095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213.00000000000003</v>
      </c>
      <c r="GV113" s="17">
        <f>GU113*VLOOKUP('Données projet'!$B$18,Paramètres!$A$1:$I$89,3,0)*VLOOKUP('Données projet'!$B$18,Paramètres!$A$1:$I$89,5,0)</f>
        <v>186.07680000000005</v>
      </c>
      <c r="GW113" s="13">
        <f t="shared" si="105"/>
        <v>46.671538591528673</v>
      </c>
      <c r="GX113" s="20">
        <f t="shared" si="82"/>
        <v>405.37002304691242</v>
      </c>
      <c r="GY113" s="59">
        <f t="shared" si="83"/>
        <v>685.33141200175828</v>
      </c>
      <c r="GZ113" s="59">
        <f ca="1">AVERAGE(OFFSET($GY$3,0,0,'Données projet'!$E$18+1,1))-AVERAGE(OFFSET($H$3,0,0,'Données projet'!$E$18+1,1))</f>
        <v>285.8437404763045</v>
      </c>
      <c r="HA113" s="59">
        <f t="shared" si="106"/>
        <v>276.01618888357268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20.318302679140217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20.318302679140217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6.8850000000000025</v>
      </c>
      <c r="N114" s="13">
        <f>IF('Données projet'!$A$36&gt;35,N113+M114-V113,IF(A114&lt;'Données projet'!$A$36,$K$205^A114,IF(A114='Données projet'!$A$36,'Données projet'!$B$36,N113+M114-V113)))</f>
        <v>342.28</v>
      </c>
      <c r="O114" s="13">
        <f>N114*VLOOKUP('Données projet'!$B$9,Paramètres!$A$1:$I$89,3,0)*VLOOKUP('Données projet'!$B$9,Paramètres!$A$1:$I$89,5,0)</f>
        <v>309.69494399999996</v>
      </c>
      <c r="P114" s="13">
        <f t="shared" si="87"/>
        <v>73.205118687418178</v>
      </c>
      <c r="Q114" s="20">
        <f t="shared" si="107"/>
        <v>666.88427584725321</v>
      </c>
      <c r="R114" s="59">
        <f t="shared" si="55"/>
        <v>947.07763814187683</v>
      </c>
      <c r="S114" s="59">
        <f ca="1">AVERAGE(OFFSET($R$3,0,0,'Données projet'!$E$9+1,1))-AVERAGE(OFFSET($H$3,0,0,'Données projet'!$E$9+1,1))</f>
        <v>514.0255035951318</v>
      </c>
      <c r="T114" s="59">
        <f t="shared" si="88"/>
        <v>232.26614608014839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79.124499547941568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79.124499547941568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212.00000000000009</v>
      </c>
      <c r="AJ114" s="13">
        <f>AI114*VLOOKUP('Données projet'!$B$10,Paramètres!$A$1:$I$89,3,0)*VLOOKUP('Données projet'!$B$10,Paramètres!$A$1:$I$89,5,0)</f>
        <v>185.20320000000009</v>
      </c>
      <c r="AK114" s="13">
        <f t="shared" si="89"/>
        <v>46.477875402099386</v>
      </c>
      <c r="AL114" s="20">
        <f t="shared" si="58"/>
        <v>403.5112063253232</v>
      </c>
      <c r="AM114" s="59">
        <f t="shared" si="59"/>
        <v>683.70456861994671</v>
      </c>
      <c r="AN114" s="59">
        <f ca="1">AVERAGE(OFFSET($AM$3,0,0,'Données projet'!$E$10+1,1))-AVERAGE(OFFSET($H$3,0,0,'Données projet'!$E$10+1,1))</f>
        <v>330.58463337575432</v>
      </c>
      <c r="AO114" s="59">
        <f t="shared" si="90"/>
        <v>285.43250599232192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35.219923990318762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35.219923990318762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6.8850000000000025</v>
      </c>
      <c r="BD114" s="12">
        <f>IF('Données projet'!$A$88&gt;35,BD113+BC114-BL113,IF(A114&lt;'Données projet'!$A$88,$BA$205^A114,IF(A114='Données projet'!$A$88,'Données projet'!$B$88,BD113+BC114-BL113)))</f>
        <v>342.28</v>
      </c>
      <c r="BE114" s="13">
        <f>BD114*VLOOKUP('Données projet'!$B$11,Paramètres!$A$1:$I$89,3,0)*VLOOKUP('Données projet'!$B$11,Paramètres!$A$1:$I$89,5,0)</f>
        <v>347.07192000000003</v>
      </c>
      <c r="BF114" s="13">
        <f t="shared" si="91"/>
        <v>80.959294676962998</v>
      </c>
      <c r="BG114" s="20">
        <f t="shared" si="61"/>
        <v>745.48769889571065</v>
      </c>
      <c r="BH114" s="59">
        <f t="shared" si="62"/>
        <v>1025.6810611903343</v>
      </c>
      <c r="BI114" s="59">
        <f ca="1">AVERAGE(OFFSET($BH$3,0,0,'Données projet'!$E$11+1,1))-AVERAGE(OFFSET($H$3,0,0,'Données projet'!$E$11+1,1))</f>
        <v>565.65323074569903</v>
      </c>
      <c r="BJ114" s="59">
        <f t="shared" si="92"/>
        <v>253.00166490531203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88.674008114072436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88.674008114072436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741.54413921498588</v>
      </c>
      <c r="CD114" s="59">
        <f ca="1">AVERAGE(OFFSET($CC$3,0,0,'Données projet'!$E$12+1,1))-AVERAGE(OFFSET($H$3,0,0,'Données projet'!$E$12+1,1))</f>
        <v>323.01113210765487</v>
      </c>
      <c r="CE114" s="59">
        <f t="shared" si="94"/>
        <v>311.68541696405975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23.481769522237755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23.481769522237755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6.8850000000000025</v>
      </c>
      <c r="CT114" s="12">
        <f>IF('Données projet'!$A$140&gt;35,CT113+CS114-DB113,IF(A114&lt;'Données projet'!$A$140,$CQ$205^A114,IF(A114='Données projet'!$A$140,'Données projet'!$B$140,CT113+CS114-DB113)))</f>
        <v>342.28</v>
      </c>
      <c r="CU114" s="17">
        <f>CT114*VLOOKUP('Données projet'!$B$13,Paramètres!$A$1:$I$89,3,0)*VLOOKUP('Données projet'!$B$13,Paramètres!$A$1:$I$89,5,0)</f>
        <v>229.60142400000001</v>
      </c>
      <c r="CV114" s="13">
        <f t="shared" si="95"/>
        <v>56.196491383614578</v>
      </c>
      <c r="CW114" s="20">
        <f t="shared" si="67"/>
        <v>497.764702626462</v>
      </c>
      <c r="CX114" s="59">
        <f t="shared" si="68"/>
        <v>777.95806492108557</v>
      </c>
      <c r="CY114" s="59">
        <f ca="1">AVERAGE(OFFSET($CX$3,0,0,'Données projet'!$E$13+1,1))-AVERAGE(OFFSET($H$3,0,0,'Données projet'!$E$13+1,1))</f>
        <v>402.93606094395136</v>
      </c>
      <c r="CZ114" s="59">
        <f t="shared" si="96"/>
        <v>187.62762320251036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72.303422000705226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72.303422000705226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210.25641025641013</v>
      </c>
      <c r="DP114" s="17">
        <f>DO114*VLOOKUP('Données projet'!$B$14,Paramètres!$A$1:$I$89,3,0)*VLOOKUP('Données projet'!$B$14,Paramètres!$A$1:$I$89,5,0)</f>
        <v>163.99999999999991</v>
      </c>
      <c r="DQ114" s="13">
        <f t="shared" si="97"/>
        <v>41.743425908362248</v>
      </c>
      <c r="DR114" s="20">
        <f t="shared" si="70"/>
        <v>358.33646679039742</v>
      </c>
      <c r="DS114" s="59">
        <f t="shared" si="71"/>
        <v>638.52982908502099</v>
      </c>
      <c r="DT114" s="59">
        <f ca="1">AVERAGE(OFFSET($DS$3,0,0,'Données projet'!$E$14+1,1))-AVERAGE(OFFSET($H$3,0,0,'Données projet'!$E$14+1,1))</f>
        <v>217.53602321474159</v>
      </c>
      <c r="DU114" s="59">
        <f t="shared" si="98"/>
        <v>215.75909414893025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14.057214500968783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14.057214500968783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5.6</v>
      </c>
      <c r="EJ114" s="12">
        <f>IF('Données projet'!$A$192&gt;35,EJ113+EI114-ER113,IF(A114&lt;'Données projet'!$A$192,$EG$205^A114,IF(A114='Données projet'!$A$192,'Données projet'!$B$192,EJ113+EI114-ER113)))</f>
        <v>403.60000000000008</v>
      </c>
      <c r="EK114" s="17">
        <f>EJ114*VLOOKUP('Données projet'!$B$15,Paramètres!$A$1:$I$89,3,0)*VLOOKUP('Données projet'!$B$15,Paramètres!$A$1:$I$89,5,0)</f>
        <v>346.28880000000015</v>
      </c>
      <c r="EL114" s="13">
        <f t="shared" si="99"/>
        <v>80.797863156901414</v>
      </c>
      <c r="EM114" s="20">
        <f t="shared" si="73"/>
        <v>743.8426049982703</v>
      </c>
      <c r="EN114" s="59">
        <f t="shared" si="74"/>
        <v>1024.0359672928939</v>
      </c>
      <c r="EO114" s="59">
        <f ca="1">AVERAGE(OFFSET($EN$3,0,0,'Données projet'!$E$15+1,1))-AVERAGE(OFFSET($H$3,0,0,'Données projet'!$E$15+1,1))</f>
        <v>481.23392184981651</v>
      </c>
      <c r="EP114" s="59">
        <f t="shared" si="100"/>
        <v>275.88160405468193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107.48686410555112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107.48686410555112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204.00000000000017</v>
      </c>
      <c r="FF114" s="17">
        <f>FE114*VLOOKUP('Données projet'!$B$16,Paramètres!$A$1:$I$89,3,0)*VLOOKUP('Données projet'!$B$16,Paramètres!$A$1:$I$89,5,0)</f>
        <v>133.66080000000011</v>
      </c>
      <c r="FG114" s="13">
        <f t="shared" si="101"/>
        <v>34.840890682716783</v>
      </c>
      <c r="FH114" s="20">
        <f t="shared" si="76"/>
        <v>293.4737779390652</v>
      </c>
      <c r="FI114" s="59">
        <f t="shared" si="77"/>
        <v>573.66714023368877</v>
      </c>
      <c r="FJ114" s="59">
        <f ca="1">AVERAGE(OFFSET($FI$3,0,0,'Données projet'!$E$16+1,1))-AVERAGE(OFFSET($H$3,0,0,'Données projet'!$E$16+1,1))</f>
        <v>257.66104339896992</v>
      </c>
      <c r="FK114" s="59">
        <f t="shared" si="102"/>
        <v>254.79488636184996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26.002780277189313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26.002780277189313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6.8850000000000025</v>
      </c>
      <c r="FZ114" s="12">
        <f>IF('Données projet'!$A$244&gt;35,FZ113+FY114-GH113,IF(A114&lt;'Données projet'!$A$244,$FW$205^A114,IF(A114='Données projet'!$A$244,'Données projet'!$B$244,FZ113+FY114-GH113)))</f>
        <v>342.28</v>
      </c>
      <c r="GA114" s="17">
        <f>FZ114*VLOOKUP('Données projet'!$B$17,Paramètres!$A$1:$I$89,3,0)*VLOOKUP('Données projet'!$B$17,Paramètres!$A$1:$I$89,5,0)</f>
        <v>325.71364799999998</v>
      </c>
      <c r="GB114" s="13">
        <f t="shared" si="103"/>
        <v>76.540961977096387</v>
      </c>
      <c r="GC114" s="20">
        <f t="shared" si="79"/>
        <v>700.59344571010945</v>
      </c>
      <c r="GD114" s="59">
        <f t="shared" si="80"/>
        <v>980.78680800473307</v>
      </c>
      <c r="GE114" s="59">
        <f ca="1">AVERAGE(OFFSET($GD$3,0,0,'Données projet'!$E$17+1,1))-AVERAGE(OFFSET($H$3,0,0,'Données projet'!$E$17+1,1))</f>
        <v>536.1664221413339</v>
      </c>
      <c r="GF114" s="59">
        <f t="shared" si="104"/>
        <v>241.15939898336669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83.217146076283399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83.217146076283399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213.00000000000003</v>
      </c>
      <c r="GV114" s="17">
        <f>GU114*VLOOKUP('Données projet'!$B$18,Paramètres!$A$1:$I$89,3,0)*VLOOKUP('Données projet'!$B$18,Paramètres!$A$1:$I$89,5,0)</f>
        <v>186.07680000000005</v>
      </c>
      <c r="GW114" s="13">
        <f t="shared" si="105"/>
        <v>46.671538591528673</v>
      </c>
      <c r="GX114" s="20">
        <f t="shared" si="82"/>
        <v>405.37002304691242</v>
      </c>
      <c r="GY114" s="59">
        <f t="shared" si="83"/>
        <v>685.56338534153599</v>
      </c>
      <c r="GZ114" s="59">
        <f ca="1">AVERAGE(OFFSET($GY$3,0,0,'Données projet'!$E$18+1,1))-AVERAGE(OFFSET($H$3,0,0,'Données projet'!$E$18+1,1))</f>
        <v>285.8437404763045</v>
      </c>
      <c r="HA114" s="59">
        <f t="shared" si="106"/>
        <v>276.01618888357268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19.919873156543211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19.919873156543211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6.8850000000000025</v>
      </c>
      <c r="N115" s="13">
        <f>IF('Données projet'!$A$36&gt;35,N114+M115-V114,IF(A115&lt;'Données projet'!$A$36,$K$205^A115,IF(A115='Données projet'!$A$36,'Données projet'!$B$36,N114+M115-V114)))</f>
        <v>349.16499999999996</v>
      </c>
      <c r="O115" s="13">
        <f>N115*VLOOKUP('Données projet'!$B$9,Paramètres!$A$1:$I$89,3,0)*VLOOKUP('Données projet'!$B$9,Paramètres!$A$1:$I$89,5,0)</f>
        <v>315.92449199999993</v>
      </c>
      <c r="P115" s="13">
        <f t="shared" si="87"/>
        <v>74.504733407269114</v>
      </c>
      <c r="Q115" s="20">
        <f t="shared" si="107"/>
        <v>679.99756758432682</v>
      </c>
      <c r="R115" s="59">
        <f t="shared" si="55"/>
        <v>960.41887899989774</v>
      </c>
      <c r="S115" s="59">
        <f ca="1">AVERAGE(OFFSET($R$3,0,0,'Données projet'!$E$9+1,1))-AVERAGE(OFFSET($H$3,0,0,'Données projet'!$E$9+1,1))</f>
        <v>514.0255035951318</v>
      </c>
      <c r="T115" s="59">
        <f t="shared" si="88"/>
        <v>232.26614608014839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77.572916372985759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77.572916372985759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212.00000000000009</v>
      </c>
      <c r="AJ115" s="13">
        <f>AI115*VLOOKUP('Données projet'!$B$10,Paramètres!$A$1:$I$89,3,0)*VLOOKUP('Données projet'!$B$10,Paramètres!$A$1:$I$89,5,0)</f>
        <v>185.20320000000009</v>
      </c>
      <c r="AK115" s="13">
        <f t="shared" si="89"/>
        <v>46.477875402099386</v>
      </c>
      <c r="AL115" s="20">
        <f t="shared" si="58"/>
        <v>403.5112063253232</v>
      </c>
      <c r="AM115" s="59">
        <f t="shared" si="59"/>
        <v>683.93251774089413</v>
      </c>
      <c r="AN115" s="59">
        <f ca="1">AVERAGE(OFFSET($AM$3,0,0,'Données projet'!$E$10+1,1))-AVERAGE(OFFSET($H$3,0,0,'Données projet'!$E$10+1,1))</f>
        <v>330.58463337575432</v>
      </c>
      <c r="AO115" s="59">
        <f t="shared" si="90"/>
        <v>285.43250599232192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34.529282762901069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34.529282762901069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6.8850000000000025</v>
      </c>
      <c r="BD115" s="12">
        <f>IF('Données projet'!$A$88&gt;35,BD114+BC115-BL114,IF(A115&lt;'Données projet'!$A$88,$BA$205^A115,IF(A115='Données projet'!$A$88,'Données projet'!$B$88,BD114+BC115-BL114)))</f>
        <v>349.16499999999996</v>
      </c>
      <c r="BE115" s="13">
        <f>BD115*VLOOKUP('Données projet'!$B$11,Paramètres!$A$1:$I$89,3,0)*VLOOKUP('Données projet'!$B$11,Paramètres!$A$1:$I$89,5,0)</f>
        <v>354.05331000000001</v>
      </c>
      <c r="BF115" s="13">
        <f t="shared" si="91"/>
        <v>82.396569733099469</v>
      </c>
      <c r="BG115" s="20">
        <f t="shared" si="61"/>
        <v>760.15020720181485</v>
      </c>
      <c r="BH115" s="59">
        <f t="shared" si="62"/>
        <v>1040.5715186173857</v>
      </c>
      <c r="BI115" s="59">
        <f ca="1">AVERAGE(OFFSET($BH$3,0,0,'Données projet'!$E$11+1,1))-AVERAGE(OFFSET($H$3,0,0,'Données projet'!$E$11+1,1))</f>
        <v>565.65323074569903</v>
      </c>
      <c r="BJ115" s="59">
        <f t="shared" si="92"/>
        <v>253.00166490531203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86.935164900759901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86.935164900759901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741.77208833593318</v>
      </c>
      <c r="CD115" s="59">
        <f ca="1">AVERAGE(OFFSET($CC$3,0,0,'Données projet'!$E$12+1,1))-AVERAGE(OFFSET($H$3,0,0,'Données projet'!$E$12+1,1))</f>
        <v>323.01113210765487</v>
      </c>
      <c r="CE115" s="59">
        <f t="shared" si="94"/>
        <v>311.68541696405975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23.021306344371855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23.021306344371855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6.8850000000000025</v>
      </c>
      <c r="CT115" s="12">
        <f>IF('Données projet'!$A$140&gt;35,CT114+CS115-DB114,IF(A115&lt;'Données projet'!$A$140,$CQ$205^A115,IF(A115='Données projet'!$A$140,'Données projet'!$B$140,CT114+CS115-DB114)))</f>
        <v>349.16499999999996</v>
      </c>
      <c r="CU115" s="17">
        <f>CT115*VLOOKUP('Données projet'!$B$13,Paramètres!$A$1:$I$89,3,0)*VLOOKUP('Données projet'!$B$13,Paramètres!$A$1:$I$89,5,0)</f>
        <v>234.21988199999996</v>
      </c>
      <c r="CV115" s="13">
        <f t="shared" si="95"/>
        <v>57.194150956000158</v>
      </c>
      <c r="CW115" s="20">
        <f t="shared" si="67"/>
        <v>507.54610739836681</v>
      </c>
      <c r="CX115" s="59">
        <f t="shared" si="68"/>
        <v>787.96741881393768</v>
      </c>
      <c r="CY115" s="59">
        <f ca="1">AVERAGE(OFFSET($CX$3,0,0,'Données projet'!$E$13+1,1))-AVERAGE(OFFSET($H$3,0,0,'Données projet'!$E$13+1,1))</f>
        <v>402.93606094395136</v>
      </c>
      <c r="CZ115" s="59">
        <f t="shared" si="96"/>
        <v>187.62762320251036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70.885595996004227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70.885595996004227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210.25641025641013</v>
      </c>
      <c r="DP115" s="17">
        <f>DO115*VLOOKUP('Données projet'!$B$14,Paramètres!$A$1:$I$89,3,0)*VLOOKUP('Données projet'!$B$14,Paramètres!$A$1:$I$89,5,0)</f>
        <v>163.99999999999991</v>
      </c>
      <c r="DQ115" s="13">
        <f t="shared" si="97"/>
        <v>41.743425908362248</v>
      </c>
      <c r="DR115" s="20">
        <f t="shared" si="70"/>
        <v>358.33646679039742</v>
      </c>
      <c r="DS115" s="59">
        <f t="shared" si="71"/>
        <v>638.75777820596829</v>
      </c>
      <c r="DT115" s="59">
        <f ca="1">AVERAGE(OFFSET($DS$3,0,0,'Données projet'!$E$14+1,1))-AVERAGE(OFFSET($H$3,0,0,'Données projet'!$E$14+1,1))</f>
        <v>217.53602321474159</v>
      </c>
      <c r="DU115" s="59">
        <f t="shared" si="98"/>
        <v>215.75909414893025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13.781561098659013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13.781561098659013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5.6</v>
      </c>
      <c r="EJ115" s="12">
        <f>IF('Données projet'!$A$192&gt;35,EJ114+EI115-ER114,IF(A115&lt;'Données projet'!$A$192,$EG$205^A115,IF(A115='Données projet'!$A$192,'Données projet'!$B$192,EJ114+EI115-ER114)))</f>
        <v>409.2000000000001</v>
      </c>
      <c r="EK115" s="17">
        <f>EJ115*VLOOKUP('Données projet'!$B$15,Paramètres!$A$1:$I$89,3,0)*VLOOKUP('Données projet'!$B$15,Paramètres!$A$1:$I$89,5,0)</f>
        <v>351.09360000000015</v>
      </c>
      <c r="EL115" s="13">
        <f t="shared" si="99"/>
        <v>81.787653933539119</v>
      </c>
      <c r="EM115" s="20">
        <f t="shared" si="73"/>
        <v>753.93485060091416</v>
      </c>
      <c r="EN115" s="59">
        <f t="shared" si="74"/>
        <v>1034.3561620164851</v>
      </c>
      <c r="EO115" s="59">
        <f ca="1">AVERAGE(OFFSET($EN$3,0,0,'Données projet'!$E$15+1,1))-AVERAGE(OFFSET($H$3,0,0,'Données projet'!$E$15+1,1))</f>
        <v>481.23392184981651</v>
      </c>
      <c r="EP115" s="59">
        <f t="shared" si="100"/>
        <v>275.88160405468193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105.3791122609548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105.3791122609548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204.00000000000017</v>
      </c>
      <c r="FF115" s="17">
        <f>FE115*VLOOKUP('Données projet'!$B$16,Paramètres!$A$1:$I$89,3,0)*VLOOKUP('Données projet'!$B$16,Paramètres!$A$1:$I$89,5,0)</f>
        <v>133.66080000000011</v>
      </c>
      <c r="FG115" s="13">
        <f t="shared" si="101"/>
        <v>34.840890682716783</v>
      </c>
      <c r="FH115" s="20">
        <f t="shared" si="76"/>
        <v>293.4737779390652</v>
      </c>
      <c r="FI115" s="59">
        <f t="shared" si="77"/>
        <v>573.89508935463607</v>
      </c>
      <c r="FJ115" s="59">
        <f ca="1">AVERAGE(OFFSET($FI$3,0,0,'Données projet'!$E$16+1,1))-AVERAGE(OFFSET($H$3,0,0,'Données projet'!$E$16+1,1))</f>
        <v>257.66104339896992</v>
      </c>
      <c r="FK115" s="59">
        <f t="shared" si="102"/>
        <v>254.79488636184996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25.49288161608354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25.49288161608354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6.8850000000000025</v>
      </c>
      <c r="FZ115" s="12">
        <f>IF('Données projet'!$A$244&gt;35,FZ114+FY115-GH114,IF(A115&lt;'Données projet'!$A$244,$FW$205^A115,IF(A115='Données projet'!$A$244,'Données projet'!$B$244,FZ114+FY115-GH114)))</f>
        <v>349.16499999999996</v>
      </c>
      <c r="GA115" s="17">
        <f>FZ115*VLOOKUP('Données projet'!$B$17,Paramètres!$A$1:$I$89,3,0)*VLOOKUP('Données projet'!$B$17,Paramètres!$A$1:$I$89,5,0)</f>
        <v>332.26541399999996</v>
      </c>
      <c r="GB115" s="13">
        <f t="shared" si="103"/>
        <v>77.899798116434297</v>
      </c>
      <c r="GC115" s="20">
        <f t="shared" si="79"/>
        <v>714.37107776945629</v>
      </c>
      <c r="GD115" s="59">
        <f t="shared" si="80"/>
        <v>994.7923891850271</v>
      </c>
      <c r="GE115" s="59">
        <f ca="1">AVERAGE(OFFSET($GD$3,0,0,'Données projet'!$E$17+1,1))-AVERAGE(OFFSET($H$3,0,0,'Données projet'!$E$17+1,1))</f>
        <v>536.1664221413339</v>
      </c>
      <c r="GF115" s="59">
        <f t="shared" si="104"/>
        <v>241.15939898336669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81.585308599174709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81.585308599174709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213.00000000000003</v>
      </c>
      <c r="GV115" s="17">
        <f>GU115*VLOOKUP('Données projet'!$B$18,Paramètres!$A$1:$I$89,3,0)*VLOOKUP('Données projet'!$B$18,Paramètres!$A$1:$I$89,5,0)</f>
        <v>186.07680000000005</v>
      </c>
      <c r="GW115" s="13">
        <f t="shared" si="105"/>
        <v>46.671538591528673</v>
      </c>
      <c r="GX115" s="20">
        <f t="shared" si="82"/>
        <v>405.37002304691242</v>
      </c>
      <c r="GY115" s="59">
        <f t="shared" si="83"/>
        <v>685.79133446248329</v>
      </c>
      <c r="GZ115" s="59">
        <f ca="1">AVERAGE(OFFSET($GY$3,0,0,'Données projet'!$E$18+1,1))-AVERAGE(OFFSET($H$3,0,0,'Données projet'!$E$18+1,1))</f>
        <v>285.8437404763045</v>
      </c>
      <c r="HA115" s="59">
        <f t="shared" si="106"/>
        <v>276.01618888357268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19.529256593866318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19.529256593866318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356.05</v>
      </c>
      <c r="L116" s="12">
        <f>VLOOKUP(A116,'Données projet'!$A$35:$I$55,9,0)</f>
        <v>6.8850000000000025</v>
      </c>
      <c r="M116" s="12">
        <f t="array" ref="M116">INDEX(L:L,MIN(IF(ISNUMBER(L116:L312),ROW(L116:L312),"")))</f>
        <v>6.8850000000000025</v>
      </c>
      <c r="N116" s="13">
        <f>IF('Données projet'!$A$36&gt;35,N115+M116-V115,IF(A116&lt;'Données projet'!$A$36,$K$205^A116,IF(A116='Données projet'!$A$36,'Données projet'!$B$36,N115+M116-V115)))</f>
        <v>356.04999999999995</v>
      </c>
      <c r="O116" s="13">
        <f>N116*VLOOKUP('Données projet'!$B$9,Paramètres!$A$1:$I$89,3,0)*VLOOKUP('Données projet'!$B$9,Paramètres!$A$1:$I$89,5,0)</f>
        <v>322.15403999999995</v>
      </c>
      <c r="P116" s="13">
        <f t="shared" si="87"/>
        <v>75.80136842886715</v>
      </c>
      <c r="Q116" s="20">
        <f t="shared" si="107"/>
        <v>693.10566968027672</v>
      </c>
      <c r="R116" s="59">
        <f t="shared" si="55"/>
        <v>973.7509758091644</v>
      </c>
      <c r="S116" s="59">
        <f ca="1">AVERAGE(OFFSET($R$3,0,0,'Données projet'!$E$9+1,1))-AVERAGE(OFFSET($H$3,0,0,'Données projet'!$E$9+1,1))</f>
        <v>514.0255035951318</v>
      </c>
      <c r="T116" s="59">
        <f t="shared" si="88"/>
        <v>232.26614608014839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40.479999999999997</v>
      </c>
      <c r="W116" s="16">
        <f>IF(ISNA(VLOOKUP(A116,'Données projet'!$A$35:$I$55,5,0)),0%,VLOOKUP(A116,'Données projet'!$A$35:$I$55,5,0)*VLOOKUP('Données projet'!$B$9,Paramètres!$A$1:$I$89,7,0))</f>
        <v>0.43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93.462155296739311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93.462155296739311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212.00000000000009</v>
      </c>
      <c r="AJ116" s="13">
        <f>AI116*VLOOKUP('Données projet'!$B$10,Paramètres!$A$1:$I$89,3,0)*VLOOKUP('Données projet'!$B$10,Paramètres!$A$1:$I$89,5,0)</f>
        <v>185.20320000000009</v>
      </c>
      <c r="AK116" s="13">
        <f t="shared" si="89"/>
        <v>46.477875402099386</v>
      </c>
      <c r="AL116" s="20">
        <f t="shared" si="58"/>
        <v>403.5112063253232</v>
      </c>
      <c r="AM116" s="59">
        <f t="shared" si="59"/>
        <v>684.15651245421077</v>
      </c>
      <c r="AN116" s="59">
        <f ca="1">AVERAGE(OFFSET($AM$3,0,0,'Données projet'!$E$10+1,1))-AVERAGE(OFFSET($H$3,0,0,'Données projet'!$E$10+1,1))</f>
        <v>330.58463337575432</v>
      </c>
      <c r="AO116" s="59">
        <f t="shared" si="90"/>
        <v>285.43250599232192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33.852184588703487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33.852184588703487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6.8850000000000025</v>
      </c>
      <c r="BC116" s="12">
        <f t="array" ref="BC116">INDEX(BB:BB,MIN(IF(ISNUMBER(BB116:BB312),ROW(BB116:BB312),"")))</f>
        <v>6.8850000000000025</v>
      </c>
      <c r="BD116" s="12">
        <f>IF('Données projet'!$A$88&gt;35,BD115+BC116-BL115,IF(A116&lt;'Données projet'!$A$88,$BA$205^A116,IF(A116='Données projet'!$A$88,'Données projet'!$B$88,BD115+BC116-BL115)))</f>
        <v>356.04999999999995</v>
      </c>
      <c r="BE116" s="13">
        <f>BD116*VLOOKUP('Données projet'!$B$11,Paramètres!$A$1:$I$89,3,0)*VLOOKUP('Données projet'!$B$11,Paramètres!$A$1:$I$89,5,0)</f>
        <v>361.03469999999999</v>
      </c>
      <c r="BF116" s="13">
        <f t="shared" si="91"/>
        <v>83.83054946954735</v>
      </c>
      <c r="BG116" s="20">
        <f t="shared" si="61"/>
        <v>774.80697615946156</v>
      </c>
      <c r="BH116" s="59">
        <f t="shared" si="62"/>
        <v>1055.4522822883491</v>
      </c>
      <c r="BI116" s="59">
        <f ca="1">AVERAGE(OFFSET($BH$3,0,0,'Données projet'!$E$11+1,1))-AVERAGE(OFFSET($H$3,0,0,'Données projet'!$E$11+1,1))</f>
        <v>565.65323074569903</v>
      </c>
      <c r="BJ116" s="59">
        <f t="shared" si="92"/>
        <v>253.00166490531203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40.479999999999997</v>
      </c>
      <c r="BM116" s="16">
        <f>IF(ISNA(VLOOKUP(A116,'Données projet'!$A$87:$I$107,5,0)),0%,VLOOKUP(A116,'Données projet'!$A$87:$I$107,5,0)*VLOOKUP('Données projet'!$B$11,Paramètres!$A$1:$I$89,7,0))</f>
        <v>0.43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104.74207059117336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104.74207059117336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741.99608304924993</v>
      </c>
      <c r="CD116" s="59">
        <f ca="1">AVERAGE(OFFSET($CC$3,0,0,'Données projet'!$E$12+1,1))-AVERAGE(OFFSET($H$3,0,0,'Données projet'!$E$12+1,1))</f>
        <v>323.01113210765487</v>
      </c>
      <c r="CE116" s="59">
        <f t="shared" si="94"/>
        <v>311.68541696405975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22.5698725685691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22.5698725685691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356.05</v>
      </c>
      <c r="CR116" s="12">
        <f>VLOOKUP(A116,'Données projet'!$A$139:$I$159,9,0)</f>
        <v>6.8850000000000025</v>
      </c>
      <c r="CS116" s="12">
        <f t="array" ref="CS116">INDEX(CR:CR,MIN(IF(ISNUMBER(CR116:CR312),ROW(CR116:CR312),"")))</f>
        <v>6.8850000000000025</v>
      </c>
      <c r="CT116" s="12">
        <f>IF('Données projet'!$A$140&gt;35,CT115+CS116-DB115,IF(A116&lt;'Données projet'!$A$140,$CQ$205^A116,IF(A116='Données projet'!$A$140,'Données projet'!$B$140,CT115+CS116-DB115)))</f>
        <v>356.04999999999995</v>
      </c>
      <c r="CU116" s="17">
        <f>CT116*VLOOKUP('Données projet'!$B$13,Paramètres!$A$1:$I$89,3,0)*VLOOKUP('Données projet'!$B$13,Paramètres!$A$1:$I$89,5,0)</f>
        <v>238.83833999999999</v>
      </c>
      <c r="CV116" s="13">
        <f t="shared" si="95"/>
        <v>58.18952313933147</v>
      </c>
      <c r="CW116" s="20">
        <f t="shared" si="67"/>
        <v>517.32352830100217</v>
      </c>
      <c r="CX116" s="59">
        <f t="shared" si="68"/>
        <v>797.96883442988974</v>
      </c>
      <c r="CY116" s="59">
        <f ca="1">AVERAGE(OFFSET($CX$3,0,0,'Données projet'!$E$13+1,1))-AVERAGE(OFFSET($H$3,0,0,'Données projet'!$E$13+1,1))</f>
        <v>402.93606094395136</v>
      </c>
      <c r="CZ116" s="59">
        <f t="shared" si="96"/>
        <v>187.62762320251036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40.479999999999997</v>
      </c>
      <c r="DC116" s="16">
        <f>IF(ISNA(VLOOKUP(A116,'Données projet'!$A$139:$I$159,5,0)),0%,VLOOKUP(A116,'Données projet'!$A$139:$I$159,5,0)*VLOOKUP('Données projet'!$B$13,Paramètres!$A$1:$I$89,7,0))</f>
        <v>0.53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85.405072943572122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85.405072943572122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210.25641025641013</v>
      </c>
      <c r="DP116" s="17">
        <f>DO116*VLOOKUP('Données projet'!$B$14,Paramètres!$A$1:$I$89,3,0)*VLOOKUP('Données projet'!$B$14,Paramètres!$A$1:$I$89,5,0)</f>
        <v>163.99999999999991</v>
      </c>
      <c r="DQ116" s="13">
        <f t="shared" si="97"/>
        <v>41.743425908362248</v>
      </c>
      <c r="DR116" s="20">
        <f t="shared" si="70"/>
        <v>358.33646679039742</v>
      </c>
      <c r="DS116" s="59">
        <f t="shared" si="71"/>
        <v>638.98177291928505</v>
      </c>
      <c r="DT116" s="59">
        <f ca="1">AVERAGE(OFFSET($DS$3,0,0,'Données projet'!$E$14+1,1))-AVERAGE(OFFSET($H$3,0,0,'Données projet'!$E$14+1,1))</f>
        <v>217.53602321474159</v>
      </c>
      <c r="DU116" s="59">
        <f t="shared" si="98"/>
        <v>215.75909414893025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13.511313091436564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13.511313091436564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5.6</v>
      </c>
      <c r="EJ116" s="12">
        <f>IF('Données projet'!$A$192&gt;35,EJ115+EI116-ER115,IF(A116&lt;'Données projet'!$A$192,$EG$205^A116,IF(A116='Données projet'!$A$192,'Données projet'!$B$192,EJ115+EI116-ER115)))</f>
        <v>414.80000000000013</v>
      </c>
      <c r="EK116" s="17">
        <f>EJ116*VLOOKUP('Données projet'!$B$15,Paramètres!$A$1:$I$89,3,0)*VLOOKUP('Données projet'!$B$15,Paramètres!$A$1:$I$89,5,0)</f>
        <v>355.89840000000015</v>
      </c>
      <c r="EL116" s="13">
        <f t="shared" si="99"/>
        <v>82.775869214346599</v>
      </c>
      <c r="EM116" s="20">
        <f t="shared" si="73"/>
        <v>764.02435221498718</v>
      </c>
      <c r="EN116" s="59">
        <f t="shared" si="74"/>
        <v>1044.6696583438747</v>
      </c>
      <c r="EO116" s="59">
        <f ca="1">AVERAGE(OFFSET($EN$3,0,0,'Données projet'!$E$15+1,1))-AVERAGE(OFFSET($H$3,0,0,'Données projet'!$E$15+1,1))</f>
        <v>481.23392184981651</v>
      </c>
      <c r="EP116" s="59">
        <f t="shared" si="100"/>
        <v>275.88160405468193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103.31269214442933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103.31269214442933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204.00000000000017</v>
      </c>
      <c r="FF116" s="17">
        <f>FE116*VLOOKUP('Données projet'!$B$16,Paramètres!$A$1:$I$89,3,0)*VLOOKUP('Données projet'!$B$16,Paramètres!$A$1:$I$89,5,0)</f>
        <v>133.66080000000011</v>
      </c>
      <c r="FG116" s="13">
        <f t="shared" si="101"/>
        <v>34.840890682716783</v>
      </c>
      <c r="FH116" s="20">
        <f t="shared" si="76"/>
        <v>293.4737779390652</v>
      </c>
      <c r="FI116" s="59">
        <f t="shared" si="77"/>
        <v>574.11908406795283</v>
      </c>
      <c r="FJ116" s="59">
        <f ca="1">AVERAGE(OFFSET($FI$3,0,0,'Données projet'!$E$16+1,1))-AVERAGE(OFFSET($H$3,0,0,'Données projet'!$E$16+1,1))</f>
        <v>257.66104339896992</v>
      </c>
      <c r="FK116" s="59">
        <f t="shared" si="102"/>
        <v>254.79488636184996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24.992981756714581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24.992981756714581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356.05</v>
      </c>
      <c r="FX116" s="12">
        <f>VLOOKUP(A116,'Données projet'!$A$243:$I$263,9,0)</f>
        <v>6.8850000000000025</v>
      </c>
      <c r="FY116" s="12">
        <f t="array" ref="FY116">INDEX(FX:FX,MIN(IF(ISNUMBER(FX116:FX312),ROW(FX116:FX312),"")))</f>
        <v>6.8850000000000025</v>
      </c>
      <c r="FZ116" s="12">
        <f>IF('Données projet'!$A$244&gt;35,FZ115+FY116-GH115,IF(A116&lt;'Données projet'!$A$244,$FW$205^A116,IF(A116='Données projet'!$A$244,'Données projet'!$B$244,FZ115+FY116-GH115)))</f>
        <v>356.04999999999995</v>
      </c>
      <c r="GA116" s="17">
        <f>FZ116*VLOOKUP('Données projet'!$B$17,Paramètres!$A$1:$I$89,3,0)*VLOOKUP('Données projet'!$B$17,Paramètres!$A$1:$I$89,5,0)</f>
        <v>338.81717999999995</v>
      </c>
      <c r="GB116" s="13">
        <f t="shared" si="103"/>
        <v>79.255518777308779</v>
      </c>
      <c r="GC116" s="20">
        <f t="shared" si="79"/>
        <v>728.1432837038127</v>
      </c>
      <c r="GD116" s="59">
        <f t="shared" si="80"/>
        <v>1008.7885898327004</v>
      </c>
      <c r="GE116" s="59">
        <f ca="1">AVERAGE(OFFSET($GD$3,0,0,'Données projet'!$E$17+1,1))-AVERAGE(OFFSET($H$3,0,0,'Données projet'!$E$17+1,1))</f>
        <v>536.1664221413339</v>
      </c>
      <c r="GF116" s="59">
        <f t="shared" si="104"/>
        <v>241.15939898336669</v>
      </c>
      <c r="GG116" s="15">
        <f>IF(ISNA(VLOOKUP(A116,'Données projet'!$A$243:$I$263,3,0)),0,VLOOKUP(A116,'Données projet'!$A$243:$I$263,3,0))</f>
        <v>9</v>
      </c>
      <c r="GH116" s="15">
        <f>IF(ISNA(VLOOKUP(A116,'Données projet'!$A$243:$I$263,4,0)),0,VLOOKUP(A116,'Données projet'!$A$243:$I$263,4,0))</f>
        <v>40.479999999999997</v>
      </c>
      <c r="GI116" s="16">
        <f>IF(ISNA(VLOOKUP(A116,'Données projet'!$A$243:$I$263,5,0)),0%,VLOOKUP(A116,'Données projet'!$A$243:$I$263,5,0)*VLOOKUP('Données projet'!$B$17,Paramètres!$A$1:$I$89,7,0))</f>
        <v>0.43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98.296404708639656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98.296404708639656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213.00000000000003</v>
      </c>
      <c r="GV116" s="17">
        <f>GU116*VLOOKUP('Données projet'!$B$18,Paramètres!$A$1:$I$89,3,0)*VLOOKUP('Données projet'!$B$18,Paramètres!$A$1:$I$89,5,0)</f>
        <v>186.07680000000005</v>
      </c>
      <c r="GW116" s="13">
        <f t="shared" si="105"/>
        <v>46.671538591528673</v>
      </c>
      <c r="GX116" s="20">
        <f t="shared" si="82"/>
        <v>405.37002304691242</v>
      </c>
      <c r="GY116" s="59">
        <f t="shared" si="83"/>
        <v>686.01532917580005</v>
      </c>
      <c r="GZ116" s="59">
        <f ca="1">AVERAGE(OFFSET($GY$3,0,0,'Données projet'!$E$18+1,1))-AVERAGE(OFFSET($H$3,0,0,'Données projet'!$E$18+1,1))</f>
        <v>285.8437404763045</v>
      </c>
      <c r="HA116" s="59">
        <f t="shared" si="106"/>
        <v>276.01618888357268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19.146299783730942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19.146299783730942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7.4200000000000017</v>
      </c>
      <c r="N117" s="13">
        <f>IF('Données projet'!$A$36&gt;35,N116+M117-V116,IF(A117&lt;'Données projet'!$A$36,$K$205^A117,IF(A117='Données projet'!$A$36,'Données projet'!$B$36,N116+M117-V116)))</f>
        <v>322.98999999999995</v>
      </c>
      <c r="O117" s="13">
        <f>N117*VLOOKUP('Données projet'!$B$9,Paramètres!$A$1:$I$89,3,0)*VLOOKUP('Données projet'!$B$9,Paramètres!$A$1:$I$89,5,0)</f>
        <v>292.24135199999995</v>
      </c>
      <c r="P117" s="13">
        <f t="shared" si="87"/>
        <v>69.54748076489652</v>
      </c>
      <c r="Q117" s="20">
        <f t="shared" si="107"/>
        <v>630.11555039886127</v>
      </c>
      <c r="R117" s="59">
        <f t="shared" si="55"/>
        <v>910.98096543356678</v>
      </c>
      <c r="S117" s="59">
        <f ca="1">AVERAGE(OFFSET($R$3,0,0,'Données projet'!$E$9+1,1))-AVERAGE(OFFSET($H$3,0,0,'Données projet'!$E$9+1,1))</f>
        <v>514.0255035951318</v>
      </c>
      <c r="T117" s="59">
        <f t="shared" si="88"/>
        <v>232.26614608014839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91.629419437656082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91.629419437656082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212.00000000000009</v>
      </c>
      <c r="AJ117" s="13">
        <f>AI117*VLOOKUP('Données projet'!$B$10,Paramètres!$A$1:$I$89,3,0)*VLOOKUP('Données projet'!$B$10,Paramètres!$A$1:$I$89,5,0)</f>
        <v>185.20320000000009</v>
      </c>
      <c r="AK117" s="13">
        <f t="shared" si="89"/>
        <v>46.477875402099386</v>
      </c>
      <c r="AL117" s="20">
        <f t="shared" si="58"/>
        <v>403.5112063253232</v>
      </c>
      <c r="AM117" s="59">
        <f t="shared" si="59"/>
        <v>684.37662136002859</v>
      </c>
      <c r="AN117" s="59">
        <f ca="1">AVERAGE(OFFSET($AM$3,0,0,'Données projet'!$E$10+1,1))-AVERAGE(OFFSET($H$3,0,0,'Données projet'!$E$10+1,1))</f>
        <v>330.58463337575432</v>
      </c>
      <c r="AO117" s="59">
        <f t="shared" si="90"/>
        <v>285.43250599232192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33.188363896712808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33.188363896712808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7.4200000000000017</v>
      </c>
      <c r="BD117" s="12">
        <f>IF('Données projet'!$A$88&gt;35,BD116+BC117-BL116,IF(A117&lt;'Données projet'!$A$88,$BA$205^A117,IF(A117='Données projet'!$A$88,'Données projet'!$B$88,BD116+BC117-BL116)))</f>
        <v>322.98999999999995</v>
      </c>
      <c r="BE117" s="13">
        <f>BD117*VLOOKUP('Données projet'!$B$11,Paramètres!$A$1:$I$89,3,0)*VLOOKUP('Données projet'!$B$11,Paramètres!$A$1:$I$89,5,0)</f>
        <v>327.51185999999996</v>
      </c>
      <c r="BF117" s="13">
        <f t="shared" si="91"/>
        <v>76.914225265143912</v>
      </c>
      <c r="BG117" s="20">
        <f t="shared" si="61"/>
        <v>704.37543183679225</v>
      </c>
      <c r="BH117" s="59">
        <f t="shared" si="62"/>
        <v>985.24084687149775</v>
      </c>
      <c r="BI117" s="59">
        <f ca="1">AVERAGE(OFFSET($BH$3,0,0,'Données projet'!$E$11+1,1))-AVERAGE(OFFSET($H$3,0,0,'Données projet'!$E$11+1,1))</f>
        <v>565.65323074569903</v>
      </c>
      <c r="BJ117" s="59">
        <f t="shared" si="92"/>
        <v>253.00166490531203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102.68814247323526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102.68814247323526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742.21619195506776</v>
      </c>
      <c r="CD117" s="59">
        <f ca="1">AVERAGE(OFFSET($CC$3,0,0,'Données projet'!$E$12+1,1))-AVERAGE(OFFSET($H$3,0,0,'Données projet'!$E$12+1,1))</f>
        <v>323.01113210765487</v>
      </c>
      <c r="CE117" s="59">
        <f t="shared" si="94"/>
        <v>311.68541696405975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22.127291133762419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22.127291133762419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7.4200000000000017</v>
      </c>
      <c r="CT117" s="12">
        <f>IF('Données projet'!$A$140&gt;35,CT116+CS117-DB116,IF(A117&lt;'Données projet'!$A$140,$CQ$205^A117,IF(A117='Données projet'!$A$140,'Données projet'!$B$140,CT116+CS117-DB116)))</f>
        <v>322.98999999999995</v>
      </c>
      <c r="CU117" s="17">
        <f>CT117*VLOOKUP('Données projet'!$B$13,Paramètres!$A$1:$I$89,3,0)*VLOOKUP('Données projet'!$B$13,Paramètres!$A$1:$I$89,5,0)</f>
        <v>216.66169199999999</v>
      </c>
      <c r="CV117" s="13">
        <f t="shared" si="95"/>
        <v>53.388676552044686</v>
      </c>
      <c r="CW117" s="20">
        <f t="shared" si="67"/>
        <v>470.33772522814451</v>
      </c>
      <c r="CX117" s="59">
        <f t="shared" si="68"/>
        <v>751.20314026284996</v>
      </c>
      <c r="CY117" s="59">
        <f ca="1">AVERAGE(OFFSET($CX$3,0,0,'Données projet'!$E$13+1,1))-AVERAGE(OFFSET($H$3,0,0,'Données projet'!$E$13+1,1))</f>
        <v>402.93606094395136</v>
      </c>
      <c r="CZ117" s="59">
        <f t="shared" si="96"/>
        <v>187.62762320251036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83.730331555099511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83.730331555099511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210.25641025641013</v>
      </c>
      <c r="DP117" s="17">
        <f>DO117*VLOOKUP('Données projet'!$B$14,Paramètres!$A$1:$I$89,3,0)*VLOOKUP('Données projet'!$B$14,Paramètres!$A$1:$I$89,5,0)</f>
        <v>163.99999999999991</v>
      </c>
      <c r="DQ117" s="13">
        <f t="shared" si="97"/>
        <v>41.743425908362248</v>
      </c>
      <c r="DR117" s="20">
        <f t="shared" si="70"/>
        <v>358.33646679039742</v>
      </c>
      <c r="DS117" s="59">
        <f t="shared" si="71"/>
        <v>639.20188182510287</v>
      </c>
      <c r="DT117" s="59">
        <f ca="1">AVERAGE(OFFSET($DS$3,0,0,'Données projet'!$E$14+1,1))-AVERAGE(OFFSET($H$3,0,0,'Données projet'!$E$14+1,1))</f>
        <v>217.53602321474159</v>
      </c>
      <c r="DU117" s="59">
        <f t="shared" si="98"/>
        <v>215.75909414893025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13.24636448280074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13.24636448280074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5.6</v>
      </c>
      <c r="EJ117" s="12">
        <f>IF('Données projet'!$A$192&gt;35,EJ116+EI117-ER116,IF(A117&lt;'Données projet'!$A$192,$EG$205^A117,IF(A117='Données projet'!$A$192,'Données projet'!$B$192,EJ116+EI117-ER116)))</f>
        <v>420.40000000000015</v>
      </c>
      <c r="EK117" s="17">
        <f>EJ117*VLOOKUP('Données projet'!$B$15,Paramètres!$A$1:$I$89,3,0)*VLOOKUP('Données projet'!$B$15,Paramètres!$A$1:$I$89,5,0)</f>
        <v>360.70320000000021</v>
      </c>
      <c r="EL117" s="13">
        <f t="shared" si="99"/>
        <v>83.762532727902268</v>
      </c>
      <c r="EM117" s="20">
        <f t="shared" si="73"/>
        <v>774.11115116776352</v>
      </c>
      <c r="EN117" s="59">
        <f t="shared" si="74"/>
        <v>1054.976566202469</v>
      </c>
      <c r="EO117" s="59">
        <f ca="1">AVERAGE(OFFSET($EN$3,0,0,'Données projet'!$E$15+1,1))-AVERAGE(OFFSET($H$3,0,0,'Données projet'!$E$15+1,1))</f>
        <v>481.23392184981651</v>
      </c>
      <c r="EP117" s="59">
        <f t="shared" si="100"/>
        <v>275.88160405468193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101.28679326599712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101.28679326599712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204.00000000000017</v>
      </c>
      <c r="FF117" s="17">
        <f>FE117*VLOOKUP('Données projet'!$B$16,Paramètres!$A$1:$I$89,3,0)*VLOOKUP('Données projet'!$B$16,Paramètres!$A$1:$I$89,5,0)</f>
        <v>133.66080000000011</v>
      </c>
      <c r="FG117" s="13">
        <f t="shared" si="101"/>
        <v>34.840890682716783</v>
      </c>
      <c r="FH117" s="20">
        <f t="shared" si="76"/>
        <v>293.4737779390652</v>
      </c>
      <c r="FI117" s="59">
        <f t="shared" si="77"/>
        <v>574.33919297377065</v>
      </c>
      <c r="FJ117" s="59">
        <f ca="1">AVERAGE(OFFSET($FI$3,0,0,'Données projet'!$E$16+1,1))-AVERAGE(OFFSET($H$3,0,0,'Données projet'!$E$16+1,1))</f>
        <v>257.66104339896992</v>
      </c>
      <c r="FK117" s="59">
        <f t="shared" si="102"/>
        <v>254.79488636184996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24.502884628679038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24.502884628679038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7.4200000000000017</v>
      </c>
      <c r="FZ117" s="12">
        <f>IF('Données projet'!$A$244&gt;35,FZ116+FY117-GH116,IF(A117&lt;'Données projet'!$A$244,$FW$205^A117,IF(A117='Données projet'!$A$244,'Données projet'!$B$244,FZ116+FY117-GH116)))</f>
        <v>322.98999999999995</v>
      </c>
      <c r="GA117" s="17">
        <f>FZ117*VLOOKUP('Données projet'!$B$17,Paramètres!$A$1:$I$89,3,0)*VLOOKUP('Données projet'!$B$17,Paramètres!$A$1:$I$89,5,0)</f>
        <v>307.35728399999994</v>
      </c>
      <c r="GB117" s="13">
        <f t="shared" si="103"/>
        <v>72.71665118881495</v>
      </c>
      <c r="GC117" s="20">
        <f t="shared" si="79"/>
        <v>661.96210378718581</v>
      </c>
      <c r="GD117" s="59">
        <f t="shared" si="80"/>
        <v>942.82751882189132</v>
      </c>
      <c r="GE117" s="59">
        <f ca="1">AVERAGE(OFFSET($GD$3,0,0,'Données projet'!$E$17+1,1))-AVERAGE(OFFSET($H$3,0,0,'Données projet'!$E$17+1,1))</f>
        <v>536.1664221413339</v>
      </c>
      <c r="GF117" s="59">
        <f t="shared" si="104"/>
        <v>241.15939898336669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96.368872167190048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96.368872167190048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213.00000000000003</v>
      </c>
      <c r="GV117" s="17">
        <f>GU117*VLOOKUP('Données projet'!$B$18,Paramètres!$A$1:$I$89,3,0)*VLOOKUP('Données projet'!$B$18,Paramètres!$A$1:$I$89,5,0)</f>
        <v>186.07680000000005</v>
      </c>
      <c r="GW117" s="13">
        <f t="shared" si="105"/>
        <v>46.671538591528673</v>
      </c>
      <c r="GX117" s="20">
        <f t="shared" si="82"/>
        <v>405.37002304691242</v>
      </c>
      <c r="GY117" s="59">
        <f t="shared" si="83"/>
        <v>686.23543808161787</v>
      </c>
      <c r="GZ117" s="59">
        <f ca="1">AVERAGE(OFFSET($GY$3,0,0,'Données projet'!$E$18+1,1))-AVERAGE(OFFSET($H$3,0,0,'Données projet'!$E$18+1,1))</f>
        <v>285.8437404763045</v>
      </c>
      <c r="HA117" s="59">
        <f t="shared" si="106"/>
        <v>276.01618888357268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18.77085252306173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18.77085252306173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7.4200000000000017</v>
      </c>
      <c r="N118" s="13">
        <f>IF('Données projet'!$A$36&gt;35,N117+M118-V117,IF(A118&lt;'Données projet'!$A$36,$K$205^A118,IF(A118='Données projet'!$A$36,'Données projet'!$B$36,N117+M118-V117)))</f>
        <v>330.40999999999997</v>
      </c>
      <c r="O118" s="13">
        <f>N118*VLOOKUP('Données projet'!$B$9,Paramètres!$A$1:$I$89,3,0)*VLOOKUP('Données projet'!$B$9,Paramètres!$A$1:$I$89,5,0)</f>
        <v>298.95496799999995</v>
      </c>
      <c r="P118" s="13">
        <f t="shared" si="87"/>
        <v>70.957340155469637</v>
      </c>
      <c r="Q118" s="20">
        <f t="shared" si="107"/>
        <v>644.2639367041096</v>
      </c>
      <c r="R118" s="59">
        <f t="shared" si="55"/>
        <v>925.3456422472068</v>
      </c>
      <c r="S118" s="59">
        <f ca="1">AVERAGE(OFFSET($R$3,0,0,'Données projet'!$E$9+1,1))-AVERAGE(OFFSET($H$3,0,0,'Données projet'!$E$9+1,1))</f>
        <v>514.0255035951318</v>
      </c>
      <c r="T118" s="59">
        <f t="shared" si="88"/>
        <v>232.26614608014839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89.832622410910986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89.832622410910986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212.00000000000009</v>
      </c>
      <c r="AJ118" s="13">
        <f>AI118*VLOOKUP('Données projet'!$B$10,Paramètres!$A$1:$I$89,3,0)*VLOOKUP('Données projet'!$B$10,Paramètres!$A$1:$I$89,5,0)</f>
        <v>185.20320000000009</v>
      </c>
      <c r="AK118" s="13">
        <f t="shared" si="89"/>
        <v>46.477875402099386</v>
      </c>
      <c r="AL118" s="20">
        <f t="shared" si="58"/>
        <v>403.5112063253232</v>
      </c>
      <c r="AM118" s="59">
        <f t="shared" si="59"/>
        <v>684.59291186842052</v>
      </c>
      <c r="AN118" s="59">
        <f ca="1">AVERAGE(OFFSET($AM$3,0,0,'Données projet'!$E$10+1,1))-AVERAGE(OFFSET($H$3,0,0,'Données projet'!$E$10+1,1))</f>
        <v>330.58463337575432</v>
      </c>
      <c r="AO118" s="59">
        <f t="shared" si="90"/>
        <v>285.43250599232192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32.537560323601426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32.537560323601426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7.4200000000000017</v>
      </c>
      <c r="BD118" s="12">
        <f>IF('Données projet'!$A$88&gt;35,BD117+BC118-BL117,IF(A118&lt;'Données projet'!$A$88,$BA$205^A118,IF(A118='Données projet'!$A$88,'Données projet'!$B$88,BD117+BC118-BL117)))</f>
        <v>330.40999999999997</v>
      </c>
      <c r="BE118" s="13">
        <f>BD118*VLOOKUP('Données projet'!$B$11,Paramètres!$A$1:$I$89,3,0)*VLOOKUP('Données projet'!$B$11,Paramètres!$A$1:$I$89,5,0)</f>
        <v>335.03573999999998</v>
      </c>
      <c r="BF118" s="13">
        <f t="shared" si="91"/>
        <v>78.47342254398265</v>
      </c>
      <c r="BG118" s="20">
        <f t="shared" si="61"/>
        <v>720.19512476410307</v>
      </c>
      <c r="BH118" s="59">
        <f t="shared" si="62"/>
        <v>1001.2768303072003</v>
      </c>
      <c r="BI118" s="59">
        <f ca="1">AVERAGE(OFFSET($BH$3,0,0,'Données projet'!$E$11+1,1))-AVERAGE(OFFSET($H$3,0,0,'Données projet'!$E$11+1,1))</f>
        <v>565.65323074569903</v>
      </c>
      <c r="BJ118" s="59">
        <f t="shared" si="92"/>
        <v>253.00166490531203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100.67449063291747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100.67449063291747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742.43248246345956</v>
      </c>
      <c r="CD118" s="59">
        <f ca="1">AVERAGE(OFFSET($CC$3,0,0,'Données projet'!$E$12+1,1))-AVERAGE(OFFSET($H$3,0,0,'Données projet'!$E$12+1,1))</f>
        <v>323.01113210765487</v>
      </c>
      <c r="CE118" s="59">
        <f t="shared" si="94"/>
        <v>311.68541696405975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21.69338845094428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21.69338845094428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7.4200000000000017</v>
      </c>
      <c r="CT118" s="12">
        <f>IF('Données projet'!$A$140&gt;35,CT117+CS118-DB117,IF(A118&lt;'Données projet'!$A$140,$CQ$205^A118,IF(A118='Données projet'!$A$140,'Données projet'!$B$140,CT117+CS118-DB117)))</f>
        <v>330.40999999999997</v>
      </c>
      <c r="CU118" s="17">
        <f>CT118*VLOOKUP('Données projet'!$B$13,Paramètres!$A$1:$I$89,3,0)*VLOOKUP('Données projet'!$B$13,Paramètres!$A$1:$I$89,5,0)</f>
        <v>221.63902799999997</v>
      </c>
      <c r="CV118" s="13">
        <f t="shared" si="95"/>
        <v>54.470966322419279</v>
      </c>
      <c r="CW118" s="20">
        <f t="shared" si="67"/>
        <v>480.89157344488018</v>
      </c>
      <c r="CX118" s="59">
        <f t="shared" si="68"/>
        <v>761.97327898797744</v>
      </c>
      <c r="CY118" s="59">
        <f ca="1">AVERAGE(OFFSET($CX$3,0,0,'Données projet'!$E$13+1,1))-AVERAGE(OFFSET($H$3,0,0,'Données projet'!$E$13+1,1))</f>
        <v>402.93606094395136</v>
      </c>
      <c r="CZ118" s="59">
        <f t="shared" si="96"/>
        <v>187.62762320251036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82.088430823763474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82.088430823763474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210.25641025641013</v>
      </c>
      <c r="DP118" s="17">
        <f>DO118*VLOOKUP('Données projet'!$B$14,Paramètres!$A$1:$I$89,3,0)*VLOOKUP('Données projet'!$B$14,Paramètres!$A$1:$I$89,5,0)</f>
        <v>163.99999999999991</v>
      </c>
      <c r="DQ118" s="13">
        <f t="shared" si="97"/>
        <v>41.743425908362248</v>
      </c>
      <c r="DR118" s="20">
        <f t="shared" si="70"/>
        <v>358.33646679039742</v>
      </c>
      <c r="DS118" s="59">
        <f t="shared" si="71"/>
        <v>639.41817233349468</v>
      </c>
      <c r="DT118" s="59">
        <f ca="1">AVERAGE(OFFSET($DS$3,0,0,'Données projet'!$E$14+1,1))-AVERAGE(OFFSET($H$3,0,0,'Données projet'!$E$14+1,1))</f>
        <v>217.53602321474159</v>
      </c>
      <c r="DU118" s="59">
        <f t="shared" si="98"/>
        <v>215.75909414893025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12.986611354777569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12.986611354777569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426</v>
      </c>
      <c r="EH118" s="12">
        <f>VLOOKUP(A118,'Données projet'!$A$191:$I$211,9,0)</f>
        <v>5.6</v>
      </c>
      <c r="EI118" s="12">
        <f t="array" ref="EI118">INDEX(EH:EH,MIN(IF(ISNUMBER(EH118:EH314),ROW(EH118:EH314),"")))</f>
        <v>5.6</v>
      </c>
      <c r="EJ118" s="12">
        <f>IF('Données projet'!$A$192&gt;35,EJ117+EI118-ER117,IF(A118&lt;'Données projet'!$A$192,$EG$205^A118,IF(A118='Données projet'!$A$192,'Données projet'!$B$192,EJ117+EI118-ER117)))</f>
        <v>426.00000000000017</v>
      </c>
      <c r="EK118" s="17">
        <f>EJ118*VLOOKUP('Données projet'!$B$15,Paramètres!$A$1:$I$89,3,0)*VLOOKUP('Données projet'!$B$15,Paramètres!$A$1:$I$89,5,0)</f>
        <v>365.50800000000021</v>
      </c>
      <c r="EL118" s="13">
        <f t="shared" si="99"/>
        <v>84.747667534292177</v>
      </c>
      <c r="EM118" s="20">
        <f t="shared" si="73"/>
        <v>784.19528762222581</v>
      </c>
      <c r="EN118" s="59">
        <f t="shared" si="74"/>
        <v>1065.2769931653231</v>
      </c>
      <c r="EO118" s="59">
        <f ca="1">AVERAGE(OFFSET($EN$3,0,0,'Données projet'!$E$15+1,1))-AVERAGE(OFFSET($H$3,0,0,'Données projet'!$E$15+1,1))</f>
        <v>481.23392184981651</v>
      </c>
      <c r="EP118" s="59">
        <f t="shared" si="100"/>
        <v>275.88160405468193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22</v>
      </c>
      <c r="ES118" s="16">
        <f>IF(ISNA(VLOOKUP(A118,'Données projet'!$A$191:$I$211,5,0)),0%,VLOOKUP(A118,'Données projet'!$A$191:$I$211,5,0)*VLOOKUP('Données projet'!$B$15,Paramètres!$A$1:$I$89,7,0))</f>
        <v>0.53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110.36005623744856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110.36005623744856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204.00000000000017</v>
      </c>
      <c r="FF118" s="17">
        <f>FE118*VLOOKUP('Données projet'!$B$16,Paramètres!$A$1:$I$89,3,0)*VLOOKUP('Données projet'!$B$16,Paramètres!$A$1:$I$89,5,0)</f>
        <v>133.66080000000011</v>
      </c>
      <c r="FG118" s="13">
        <f t="shared" si="101"/>
        <v>34.840890682716783</v>
      </c>
      <c r="FH118" s="20">
        <f t="shared" si="76"/>
        <v>293.4737779390652</v>
      </c>
      <c r="FI118" s="59">
        <f t="shared" si="77"/>
        <v>574.55548348216246</v>
      </c>
      <c r="FJ118" s="59">
        <f ca="1">AVERAGE(OFFSET($FI$3,0,0,'Données projet'!$E$16+1,1))-AVERAGE(OFFSET($H$3,0,0,'Données projet'!$E$16+1,1))</f>
        <v>257.66104339896992</v>
      </c>
      <c r="FK118" s="59">
        <f t="shared" si="102"/>
        <v>254.79488636184996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24.022398006394543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24.022398006394543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7.4200000000000017</v>
      </c>
      <c r="FZ118" s="12">
        <f>IF('Données projet'!$A$244&gt;35,FZ117+FY118-GH117,IF(A118&lt;'Données projet'!$A$244,$FW$205^A118,IF(A118='Données projet'!$A$244,'Données projet'!$B$244,FZ117+FY118-GH117)))</f>
        <v>330.40999999999997</v>
      </c>
      <c r="GA118" s="17">
        <f>FZ118*VLOOKUP('Données projet'!$B$17,Paramètres!$A$1:$I$89,3,0)*VLOOKUP('Données projet'!$B$17,Paramètres!$A$1:$I$89,5,0)</f>
        <v>314.41815600000001</v>
      </c>
      <c r="GB118" s="13">
        <f t="shared" si="103"/>
        <v>74.190755676886184</v>
      </c>
      <c r="GC118" s="20">
        <f t="shared" si="79"/>
        <v>676.8271878372434</v>
      </c>
      <c r="GD118" s="59">
        <f t="shared" si="80"/>
        <v>957.90889338034071</v>
      </c>
      <c r="GE118" s="59">
        <f ca="1">AVERAGE(OFFSET($GD$3,0,0,'Données projet'!$E$17+1,1))-AVERAGE(OFFSET($H$3,0,0,'Données projet'!$E$17+1,1))</f>
        <v>536.1664221413339</v>
      </c>
      <c r="GF118" s="59">
        <f t="shared" si="104"/>
        <v>241.15939898336669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94.479137363199513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94.479137363199513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213.00000000000003</v>
      </c>
      <c r="GV118" s="17">
        <f>GU118*VLOOKUP('Données projet'!$B$18,Paramètres!$A$1:$I$89,3,0)*VLOOKUP('Données projet'!$B$18,Paramètres!$A$1:$I$89,5,0)</f>
        <v>186.07680000000005</v>
      </c>
      <c r="GW118" s="13">
        <f t="shared" si="105"/>
        <v>46.671538591528673</v>
      </c>
      <c r="GX118" s="20">
        <f t="shared" si="82"/>
        <v>405.37002304691242</v>
      </c>
      <c r="GY118" s="59">
        <f t="shared" si="83"/>
        <v>686.45172859000968</v>
      </c>
      <c r="GZ118" s="59">
        <f ca="1">AVERAGE(OFFSET($GY$3,0,0,'Données projet'!$E$18+1,1))-AVERAGE(OFFSET($H$3,0,0,'Données projet'!$E$18+1,1))</f>
        <v>285.8437404763045</v>
      </c>
      <c r="HA118" s="59">
        <f t="shared" si="106"/>
        <v>276.01618888357268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18.402767554174027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18.402767554174027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7.4200000000000017</v>
      </c>
      <c r="N119" s="13">
        <f>IF('Données projet'!$A$36&gt;35,N118+M119-V118,IF(A119&lt;'Données projet'!$A$36,$K$205^A119,IF(A119='Données projet'!$A$36,'Données projet'!$B$36,N118+M119-V118)))</f>
        <v>337.83</v>
      </c>
      <c r="O119" s="13">
        <f>N119*VLOOKUP('Données projet'!$B$9,Paramètres!$A$1:$I$89,3,0)*VLOOKUP('Données projet'!$B$9,Paramètres!$A$1:$I$89,5,0)</f>
        <v>305.66858400000001</v>
      </c>
      <c r="P119" s="13">
        <f t="shared" si="87"/>
        <v>72.363518675095591</v>
      </c>
      <c r="Q119" s="20">
        <f t="shared" si="107"/>
        <v>658.4059121591248</v>
      </c>
      <c r="R119" s="59">
        <f t="shared" si="55"/>
        <v>939.70015605384629</v>
      </c>
      <c r="S119" s="59">
        <f ca="1">AVERAGE(OFFSET($R$3,0,0,'Données projet'!$E$9+1,1))-AVERAGE(OFFSET($H$3,0,0,'Données projet'!$E$9+1,1))</f>
        <v>514.0255035951318</v>
      </c>
      <c r="T119" s="59">
        <f t="shared" si="88"/>
        <v>232.26614608014839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88.07105947792239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88.07105947792239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212.00000000000009</v>
      </c>
      <c r="AJ119" s="13">
        <f>AI119*VLOOKUP('Données projet'!$B$10,Paramètres!$A$1:$I$89,3,0)*VLOOKUP('Données projet'!$B$10,Paramètres!$A$1:$I$89,5,0)</f>
        <v>185.20320000000009</v>
      </c>
      <c r="AK119" s="13">
        <f t="shared" si="89"/>
        <v>46.477875402099386</v>
      </c>
      <c r="AL119" s="20">
        <f t="shared" si="58"/>
        <v>403.5112063253232</v>
      </c>
      <c r="AM119" s="59">
        <f t="shared" si="59"/>
        <v>684.80545022004469</v>
      </c>
      <c r="AN119" s="59">
        <f ca="1">AVERAGE(OFFSET($AM$3,0,0,'Données projet'!$E$10+1,1))-AVERAGE(OFFSET($H$3,0,0,'Données projet'!$E$10+1,1))</f>
        <v>330.58463337575432</v>
      </c>
      <c r="AO119" s="59">
        <f t="shared" si="90"/>
        <v>285.43250599232192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31.899518611607775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31.899518611607775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7.4200000000000017</v>
      </c>
      <c r="BD119" s="12">
        <f>IF('Données projet'!$A$88&gt;35,BD118+BC119-BL118,IF(A119&lt;'Données projet'!$A$88,$BA$205^A119,IF(A119='Données projet'!$A$88,'Données projet'!$B$88,BD118+BC119-BL118)))</f>
        <v>337.83</v>
      </c>
      <c r="BE119" s="13">
        <f>BD119*VLOOKUP('Données projet'!$B$11,Paramètres!$A$1:$I$89,3,0)*VLOOKUP('Données projet'!$B$11,Paramètres!$A$1:$I$89,5,0)</f>
        <v>342.55962</v>
      </c>
      <c r="BF119" s="13">
        <f t="shared" si="91"/>
        <v>80.028549059450995</v>
      </c>
      <c r="BG119" s="20">
        <f t="shared" si="61"/>
        <v>736.00772777854388</v>
      </c>
      <c r="BH119" s="59">
        <f t="shared" si="62"/>
        <v>1017.3019716732654</v>
      </c>
      <c r="BI119" s="59">
        <f ca="1">AVERAGE(OFFSET($BH$3,0,0,'Données projet'!$E$11+1,1))-AVERAGE(OFFSET($H$3,0,0,'Données projet'!$E$11+1,1))</f>
        <v>565.65323074569903</v>
      </c>
      <c r="BJ119" s="59">
        <f t="shared" si="92"/>
        <v>253.00166490531203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98.700325276981971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98.700325276981971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742.64502081508385</v>
      </c>
      <c r="CD119" s="59">
        <f ca="1">AVERAGE(OFFSET($CC$3,0,0,'Données projet'!$E$12+1,1))-AVERAGE(OFFSET($H$3,0,0,'Données projet'!$E$12+1,1))</f>
        <v>323.01113210765487</v>
      </c>
      <c r="CE119" s="59">
        <f t="shared" si="94"/>
        <v>311.68541696405975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21.267994335081699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21.267994335081699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7.4200000000000017</v>
      </c>
      <c r="CT119" s="12">
        <f>IF('Données projet'!$A$140&gt;35,CT118+CS119-DB118,IF(A119&lt;'Données projet'!$A$140,$CQ$205^A119,IF(A119='Données projet'!$A$140,'Données projet'!$B$140,CT118+CS119-DB118)))</f>
        <v>337.83</v>
      </c>
      <c r="CU119" s="17">
        <f>CT119*VLOOKUP('Données projet'!$B$13,Paramètres!$A$1:$I$89,3,0)*VLOOKUP('Données projet'!$B$13,Paramètres!$A$1:$I$89,5,0)</f>
        <v>226.616364</v>
      </c>
      <c r="CV119" s="13">
        <f t="shared" si="95"/>
        <v>55.550430442946158</v>
      </c>
      <c r="CW119" s="20">
        <f t="shared" si="67"/>
        <v>491.44050032146453</v>
      </c>
      <c r="CX119" s="59">
        <f t="shared" si="68"/>
        <v>772.73474421618607</v>
      </c>
      <c r="CY119" s="59">
        <f ca="1">AVERAGE(OFFSET($CX$3,0,0,'Données projet'!$E$13+1,1))-AVERAGE(OFFSET($H$3,0,0,'Données projet'!$E$13+1,1))</f>
        <v>402.93606094395136</v>
      </c>
      <c r="CZ119" s="59">
        <f t="shared" si="96"/>
        <v>187.62762320251036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80.478726764308377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80.478726764308377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210.25641025641013</v>
      </c>
      <c r="DP119" s="17">
        <f>DO119*VLOOKUP('Données projet'!$B$14,Paramètres!$A$1:$I$89,3,0)*VLOOKUP('Données projet'!$B$14,Paramètres!$A$1:$I$89,5,0)</f>
        <v>163.99999999999991</v>
      </c>
      <c r="DQ119" s="13">
        <f t="shared" si="97"/>
        <v>41.743425908362248</v>
      </c>
      <c r="DR119" s="20">
        <f t="shared" si="70"/>
        <v>358.33646679039742</v>
      </c>
      <c r="DS119" s="59">
        <f t="shared" si="71"/>
        <v>639.63071068511886</v>
      </c>
      <c r="DT119" s="59">
        <f ca="1">AVERAGE(OFFSET($DS$3,0,0,'Données projet'!$E$14+1,1))-AVERAGE(OFFSET($H$3,0,0,'Données projet'!$E$14+1,1))</f>
        <v>217.53602321474159</v>
      </c>
      <c r="DU119" s="59">
        <f t="shared" si="98"/>
        <v>215.75909414893025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12.731951827161168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12.731951827161168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404.00000000000017</v>
      </c>
      <c r="EK119" s="17">
        <f>EJ119*VLOOKUP('Données projet'!$B$15,Paramètres!$A$1:$I$89,3,0)*VLOOKUP('Données projet'!$B$15,Paramètres!$A$1:$I$89,5,0)</f>
        <v>346.63200000000018</v>
      </c>
      <c r="EL119" s="13">
        <f t="shared" si="99"/>
        <v>80.868615263336864</v>
      </c>
      <c r="EM119" s="20">
        <f t="shared" si="73"/>
        <v>744.56357158364528</v>
      </c>
      <c r="EN119" s="59">
        <f t="shared" si="74"/>
        <v>1025.8578154783668</v>
      </c>
      <c r="EO119" s="59">
        <f ca="1">AVERAGE(OFFSET($EN$3,0,0,'Données projet'!$E$15+1,1))-AVERAGE(OFFSET($H$3,0,0,'Données projet'!$E$15+1,1))</f>
        <v>481.23392184981651</v>
      </c>
      <c r="EP119" s="59">
        <f t="shared" si="100"/>
        <v>275.88160405468193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108.1959628476199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108.1959628476199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204.00000000000017</v>
      </c>
      <c r="FF119" s="17">
        <f>FE119*VLOOKUP('Données projet'!$B$16,Paramètres!$A$1:$I$89,3,0)*VLOOKUP('Données projet'!$B$16,Paramètres!$A$1:$I$89,5,0)</f>
        <v>133.66080000000011</v>
      </c>
      <c r="FG119" s="13">
        <f t="shared" si="101"/>
        <v>34.840890682716783</v>
      </c>
      <c r="FH119" s="20">
        <f t="shared" si="76"/>
        <v>293.4737779390652</v>
      </c>
      <c r="FI119" s="59">
        <f t="shared" si="77"/>
        <v>574.76802183378663</v>
      </c>
      <c r="FJ119" s="59">
        <f ca="1">AVERAGE(OFFSET($FI$3,0,0,'Données projet'!$E$16+1,1))-AVERAGE(OFFSET($H$3,0,0,'Données projet'!$E$16+1,1))</f>
        <v>257.66104339896992</v>
      </c>
      <c r="FK119" s="59">
        <f t="shared" si="102"/>
        <v>254.79488636184996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23.551333433705143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23.551333433705143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7.4200000000000017</v>
      </c>
      <c r="FZ119" s="12">
        <f>IF('Données projet'!$A$244&gt;35,FZ118+FY119-GH118,IF(A119&lt;'Données projet'!$A$244,$FW$205^A119,IF(A119='Données projet'!$A$244,'Données projet'!$B$244,FZ118+FY119-GH118)))</f>
        <v>337.83</v>
      </c>
      <c r="GA119" s="17">
        <f>FZ119*VLOOKUP('Données projet'!$B$17,Paramètres!$A$1:$I$89,3,0)*VLOOKUP('Données projet'!$B$17,Paramètres!$A$1:$I$89,5,0)</f>
        <v>321.47902799999997</v>
      </c>
      <c r="GB119" s="13">
        <f t="shared" si="103"/>
        <v>75.661011562451691</v>
      </c>
      <c r="GC119" s="20">
        <f t="shared" si="79"/>
        <v>691.68556890460331</v>
      </c>
      <c r="GD119" s="59">
        <f t="shared" si="80"/>
        <v>972.9798127993248</v>
      </c>
      <c r="GE119" s="59">
        <f ca="1">AVERAGE(OFFSET($GD$3,0,0,'Données projet'!$E$17+1,1))-AVERAGE(OFFSET($H$3,0,0,'Données projet'!$E$17+1,1))</f>
        <v>536.1664221413339</v>
      </c>
      <c r="GF119" s="59">
        <f t="shared" si="104"/>
        <v>241.15939898336669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92.626459106090806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92.626459106090806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213.00000000000003</v>
      </c>
      <c r="GV119" s="17">
        <f>GU119*VLOOKUP('Données projet'!$B$18,Paramètres!$A$1:$I$89,3,0)*VLOOKUP('Données projet'!$B$18,Paramètres!$A$1:$I$89,5,0)</f>
        <v>186.07680000000005</v>
      </c>
      <c r="GW119" s="13">
        <f t="shared" si="105"/>
        <v>46.671538591528673</v>
      </c>
      <c r="GX119" s="20">
        <f t="shared" si="82"/>
        <v>405.37002304691242</v>
      </c>
      <c r="GY119" s="59">
        <f t="shared" si="83"/>
        <v>686.66426694163397</v>
      </c>
      <c r="GZ119" s="59">
        <f ca="1">AVERAGE(OFFSET($GY$3,0,0,'Données projet'!$E$18+1,1))-AVERAGE(OFFSET($H$3,0,0,'Données projet'!$E$18+1,1))</f>
        <v>285.8437404763045</v>
      </c>
      <c r="HA119" s="59">
        <f t="shared" si="106"/>
        <v>276.01618888357268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18.041900507016546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18.041900507016546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7.4200000000000017</v>
      </c>
      <c r="N120" s="13">
        <f>IF('Données projet'!$A$36&gt;35,N119+M120-V119,IF(A120&lt;'Données projet'!$A$36,$K$205^A120,IF(A120='Données projet'!$A$36,'Données projet'!$B$36,N119+M120-V119)))</f>
        <v>345.25</v>
      </c>
      <c r="O120" s="13">
        <f>N120*VLOOKUP('Données projet'!$B$9,Paramètres!$A$1:$I$89,3,0)*VLOOKUP('Données projet'!$B$9,Paramètres!$A$1:$I$89,5,0)</f>
        <v>312.38219999999995</v>
      </c>
      <c r="P120" s="13">
        <f t="shared" si="87"/>
        <v>73.766106479148277</v>
      </c>
      <c r="Q120" s="20">
        <f t="shared" si="107"/>
        <v>672.54163378451642</v>
      </c>
      <c r="R120" s="59">
        <f t="shared" si="55"/>
        <v>954.04472896562606</v>
      </c>
      <c r="S120" s="59">
        <f ca="1">AVERAGE(OFFSET($R$3,0,0,'Données projet'!$E$9+1,1))-AVERAGE(OFFSET($H$3,0,0,'Données projet'!$E$9+1,1))</f>
        <v>514.0255035951318</v>
      </c>
      <c r="T120" s="59">
        <f t="shared" si="88"/>
        <v>232.26614608014839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86.344039719602392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86.344039719602392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212.00000000000009</v>
      </c>
      <c r="AJ120" s="13">
        <f>AI120*VLOOKUP('Données projet'!$B$10,Paramètres!$A$1:$I$89,3,0)*VLOOKUP('Données projet'!$B$10,Paramètres!$A$1:$I$89,5,0)</f>
        <v>185.20320000000009</v>
      </c>
      <c r="AK120" s="13">
        <f t="shared" si="89"/>
        <v>46.477875402099386</v>
      </c>
      <c r="AL120" s="20">
        <f t="shared" si="58"/>
        <v>403.5112063253232</v>
      </c>
      <c r="AM120" s="59">
        <f t="shared" si="59"/>
        <v>685.01430150643284</v>
      </c>
      <c r="AN120" s="59">
        <f ca="1">AVERAGE(OFFSET($AM$3,0,0,'Données projet'!$E$10+1,1))-AVERAGE(OFFSET($H$3,0,0,'Données projet'!$E$10+1,1))</f>
        <v>330.58463337575432</v>
      </c>
      <c r="AO120" s="59">
        <f t="shared" si="90"/>
        <v>285.43250599232192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31.273988508419301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31.273988508419301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7.4200000000000017</v>
      </c>
      <c r="BD120" s="12">
        <f>IF('Données projet'!$A$88&gt;35,BD119+BC120-BL119,IF(A120&lt;'Données projet'!$A$88,$BA$205^A120,IF(A120='Données projet'!$A$88,'Données projet'!$B$88,BD119+BC120-BL119)))</f>
        <v>345.25</v>
      </c>
      <c r="BE120" s="13">
        <f>BD120*VLOOKUP('Données projet'!$B$11,Paramètres!$A$1:$I$89,3,0)*VLOOKUP('Données projet'!$B$11,Paramètres!$A$1:$I$89,5,0)</f>
        <v>350.08350000000002</v>
      </c>
      <c r="BF120" s="13">
        <f t="shared" si="91"/>
        <v>81.579704516537063</v>
      </c>
      <c r="BG120" s="20">
        <f t="shared" si="61"/>
        <v>751.81341453296864</v>
      </c>
      <c r="BH120" s="59">
        <f t="shared" si="62"/>
        <v>1033.3165097140782</v>
      </c>
      <c r="BI120" s="59">
        <f ca="1">AVERAGE(OFFSET($BH$3,0,0,'Données projet'!$E$11+1,1))-AVERAGE(OFFSET($H$3,0,0,'Données projet'!$E$11+1,1))</f>
        <v>565.65323074569903</v>
      </c>
      <c r="BJ120" s="59">
        <f t="shared" si="92"/>
        <v>253.00166490531203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96.764872099554395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96.764872099554395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742.85387210147201</v>
      </c>
      <c r="CD120" s="59">
        <f ca="1">AVERAGE(OFFSET($CC$3,0,0,'Données projet'!$E$12+1,1))-AVERAGE(OFFSET($H$3,0,0,'Données projet'!$E$12+1,1))</f>
        <v>323.01113210765487</v>
      </c>
      <c r="CE120" s="59">
        <f t="shared" si="94"/>
        <v>311.68541696405975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20.850941938366393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20.850941938366393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7.4200000000000017</v>
      </c>
      <c r="CT120" s="12">
        <f>IF('Données projet'!$A$140&gt;35,CT119+CS120-DB119,IF(A120&lt;'Données projet'!$A$140,$CQ$205^A120,IF(A120='Données projet'!$A$140,'Données projet'!$B$140,CT119+CS120-DB119)))</f>
        <v>345.25</v>
      </c>
      <c r="CU120" s="17">
        <f>CT120*VLOOKUP('Données projet'!$B$13,Paramètres!$A$1:$I$89,3,0)*VLOOKUP('Données projet'!$B$13,Paramètres!$A$1:$I$89,5,0)</f>
        <v>231.59370000000001</v>
      </c>
      <c r="CV120" s="13">
        <f t="shared" si="95"/>
        <v>56.627138122115056</v>
      </c>
      <c r="CW120" s="20">
        <f t="shared" si="67"/>
        <v>501.98462639601712</v>
      </c>
      <c r="CX120" s="59">
        <f t="shared" si="68"/>
        <v>783.48772157712676</v>
      </c>
      <c r="CY120" s="59">
        <f ca="1">AVERAGE(OFFSET($CX$3,0,0,'Données projet'!$E$13+1,1))-AVERAGE(OFFSET($H$3,0,0,'Données projet'!$E$13+1,1))</f>
        <v>402.93606094395136</v>
      </c>
      <c r="CZ120" s="59">
        <f t="shared" si="96"/>
        <v>187.62762320251036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78.900588019636658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78.900588019636658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210.25641025641013</v>
      </c>
      <c r="DP120" s="17">
        <f>DO120*VLOOKUP('Données projet'!$B$14,Paramètres!$A$1:$I$89,3,0)*VLOOKUP('Données projet'!$B$14,Paramètres!$A$1:$I$89,5,0)</f>
        <v>163.99999999999991</v>
      </c>
      <c r="DQ120" s="13">
        <f t="shared" si="97"/>
        <v>41.743425908362248</v>
      </c>
      <c r="DR120" s="20">
        <f t="shared" si="70"/>
        <v>358.33646679039742</v>
      </c>
      <c r="DS120" s="59">
        <f t="shared" si="71"/>
        <v>639.83956197150701</v>
      </c>
      <c r="DT120" s="59">
        <f ca="1">AVERAGE(OFFSET($DS$3,0,0,'Données projet'!$E$14+1,1))-AVERAGE(OFFSET($H$3,0,0,'Données projet'!$E$14+1,1))</f>
        <v>217.53602321474159</v>
      </c>
      <c r="DU120" s="59">
        <f t="shared" si="98"/>
        <v>215.75909414893025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12.482286017554351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12.482286017554351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404.00000000000017</v>
      </c>
      <c r="EK120" s="17">
        <f>EJ120*VLOOKUP('Données projet'!$B$15,Paramètres!$A$1:$I$89,3,0)*VLOOKUP('Données projet'!$B$15,Paramètres!$A$1:$I$89,5,0)</f>
        <v>346.63200000000018</v>
      </c>
      <c r="EL120" s="13">
        <f t="shared" si="99"/>
        <v>80.868615263336864</v>
      </c>
      <c r="EM120" s="20">
        <f t="shared" si="73"/>
        <v>744.56357158364528</v>
      </c>
      <c r="EN120" s="59">
        <f t="shared" si="74"/>
        <v>1026.0666667647549</v>
      </c>
      <c r="EO120" s="59">
        <f ca="1">AVERAGE(OFFSET($EN$3,0,0,'Données projet'!$E$15+1,1))-AVERAGE(OFFSET($H$3,0,0,'Données projet'!$E$15+1,1))</f>
        <v>481.23392184981651</v>
      </c>
      <c r="EP120" s="59">
        <f t="shared" si="100"/>
        <v>275.88160405468193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106.07430600919913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106.07430600919913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204.00000000000017</v>
      </c>
      <c r="FF120" s="17">
        <f>FE120*VLOOKUP('Données projet'!$B$16,Paramètres!$A$1:$I$89,3,0)*VLOOKUP('Données projet'!$B$16,Paramètres!$A$1:$I$89,5,0)</f>
        <v>133.66080000000011</v>
      </c>
      <c r="FG120" s="13">
        <f t="shared" si="101"/>
        <v>34.840890682716783</v>
      </c>
      <c r="FH120" s="20">
        <f t="shared" si="76"/>
        <v>293.4737779390652</v>
      </c>
      <c r="FI120" s="59">
        <f t="shared" si="77"/>
        <v>574.97687312017479</v>
      </c>
      <c r="FJ120" s="59">
        <f ca="1">AVERAGE(OFFSET($FI$3,0,0,'Données projet'!$E$16+1,1))-AVERAGE(OFFSET($H$3,0,0,'Données projet'!$E$16+1,1))</f>
        <v>257.66104339896992</v>
      </c>
      <c r="FK120" s="59">
        <f t="shared" si="102"/>
        <v>254.79488636184996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23.089506149965164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23.089506149965164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7.4200000000000017</v>
      </c>
      <c r="FZ120" s="12">
        <f>IF('Données projet'!$A$244&gt;35,FZ119+FY120-GH119,IF(A120&lt;'Données projet'!$A$244,$FW$205^A120,IF(A120='Données projet'!$A$244,'Données projet'!$B$244,FZ119+FY120-GH119)))</f>
        <v>345.25</v>
      </c>
      <c r="GA120" s="17">
        <f>FZ120*VLOOKUP('Données projet'!$B$17,Paramètres!$A$1:$I$89,3,0)*VLOOKUP('Données projet'!$B$17,Paramètres!$A$1:$I$89,5,0)</f>
        <v>328.53989999999999</v>
      </c>
      <c r="GB120" s="13">
        <f t="shared" si="103"/>
        <v>77.127513109125545</v>
      </c>
      <c r="GC120" s="20">
        <f t="shared" si="79"/>
        <v>706.53741116506023</v>
      </c>
      <c r="GD120" s="59">
        <f t="shared" si="80"/>
        <v>988.04050634616988</v>
      </c>
      <c r="GE120" s="59">
        <f ca="1">AVERAGE(OFFSET($GD$3,0,0,'Données projet'!$E$17+1,1))-AVERAGE(OFFSET($H$3,0,0,'Données projet'!$E$17+1,1))</f>
        <v>536.1664221413339</v>
      </c>
      <c r="GF120" s="59">
        <f t="shared" si="104"/>
        <v>241.15939898336669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90.810110739581845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90.810110739581845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213.00000000000003</v>
      </c>
      <c r="GV120" s="17">
        <f>GU120*VLOOKUP('Données projet'!$B$18,Paramètres!$A$1:$I$89,3,0)*VLOOKUP('Données projet'!$B$18,Paramètres!$A$1:$I$89,5,0)</f>
        <v>186.07680000000005</v>
      </c>
      <c r="GW120" s="13">
        <f t="shared" si="105"/>
        <v>46.671538591528673</v>
      </c>
      <c r="GX120" s="20">
        <f t="shared" si="82"/>
        <v>405.37002304691242</v>
      </c>
      <c r="GY120" s="59">
        <f t="shared" si="83"/>
        <v>686.87311822802212</v>
      </c>
      <c r="GZ120" s="59">
        <f ca="1">AVERAGE(OFFSET($GY$3,0,0,'Données projet'!$E$18+1,1))-AVERAGE(OFFSET($H$3,0,0,'Données projet'!$E$18+1,1))</f>
        <v>285.8437404763045</v>
      </c>
      <c r="HA120" s="59">
        <f t="shared" si="106"/>
        <v>276.01618888357268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17.688109842546659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17.688109842546659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7.4200000000000017</v>
      </c>
      <c r="N121" s="13">
        <f>IF('Données projet'!$A$36&gt;35,N120+M121-V120,IF(A121&lt;'Données projet'!$A$36,$K$205^A121,IF(A121='Données projet'!$A$36,'Données projet'!$B$36,N120+M121-V120)))</f>
        <v>352.67</v>
      </c>
      <c r="O121" s="13">
        <f>N121*VLOOKUP('Données projet'!$B$9,Paramètres!$A$1:$I$89,3,0)*VLOOKUP('Données projet'!$B$9,Paramètres!$A$1:$I$89,5,0)</f>
        <v>319.09581600000001</v>
      </c>
      <c r="P121" s="13">
        <f t="shared" si="87"/>
        <v>75.165189626464382</v>
      </c>
      <c r="Q121" s="20">
        <f t="shared" si="107"/>
        <v>686.67125146609214</v>
      </c>
      <c r="R121" s="59">
        <f t="shared" si="55"/>
        <v>968.37957483069249</v>
      </c>
      <c r="S121" s="59">
        <f ca="1">AVERAGE(OFFSET($R$3,0,0,'Données projet'!$E$9+1,1))-AVERAGE(OFFSET($H$3,0,0,'Données projet'!$E$9+1,1))</f>
        <v>514.0255035951318</v>
      </c>
      <c r="T121" s="59">
        <f t="shared" si="88"/>
        <v>232.26614608014839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84.650885765365018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84.650885765365018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212.00000000000009</v>
      </c>
      <c r="AJ121" s="13">
        <f>AI121*VLOOKUP('Données projet'!$B$10,Paramètres!$A$1:$I$89,3,0)*VLOOKUP('Données projet'!$B$10,Paramètres!$A$1:$I$89,5,0)</f>
        <v>185.20320000000009</v>
      </c>
      <c r="AK121" s="13">
        <f t="shared" si="89"/>
        <v>46.477875402099386</v>
      </c>
      <c r="AL121" s="20">
        <f t="shared" si="58"/>
        <v>403.5112063253232</v>
      </c>
      <c r="AM121" s="59">
        <f t="shared" si="59"/>
        <v>685.21952968992355</v>
      </c>
      <c r="AN121" s="59">
        <f ca="1">AVERAGE(OFFSET($AM$3,0,0,'Données projet'!$E$10+1,1))-AVERAGE(OFFSET($H$3,0,0,'Données projet'!$E$10+1,1))</f>
        <v>330.58463337575432</v>
      </c>
      <c r="AO121" s="59">
        <f t="shared" si="90"/>
        <v>285.43250599232192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30.660724669018663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30.660724669018663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7.4200000000000017</v>
      </c>
      <c r="BD121" s="12">
        <f>IF('Données projet'!$A$88&gt;35,BD120+BC121-BL120,IF(A121&lt;'Données projet'!$A$88,$BA$205^A121,IF(A121='Données projet'!$A$88,'Données projet'!$B$88,BD120+BC121-BL120)))</f>
        <v>352.67</v>
      </c>
      <c r="BE121" s="13">
        <f>BD121*VLOOKUP('Données projet'!$B$11,Paramètres!$A$1:$I$89,3,0)*VLOOKUP('Données projet'!$B$11,Paramètres!$A$1:$I$89,5,0)</f>
        <v>357.60738000000003</v>
      </c>
      <c r="BF121" s="13">
        <f t="shared" si="91"/>
        <v>83.126984089770033</v>
      </c>
      <c r="BG121" s="20">
        <f t="shared" si="61"/>
        <v>767.61235078968275</v>
      </c>
      <c r="BH121" s="59">
        <f t="shared" si="62"/>
        <v>1049.3206741542831</v>
      </c>
      <c r="BI121" s="59">
        <f ca="1">AVERAGE(OFFSET($BH$3,0,0,'Données projet'!$E$11+1,1))-AVERAGE(OFFSET($H$3,0,0,'Données projet'!$E$11+1,1))</f>
        <v>565.65323074569903</v>
      </c>
      <c r="BJ121" s="59">
        <f t="shared" si="92"/>
        <v>253.00166490531203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94.867371978426306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94.867371978426306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743.05910028496271</v>
      </c>
      <c r="CD121" s="59">
        <f ca="1">AVERAGE(OFFSET($CC$3,0,0,'Données projet'!$E$12+1,1))-AVERAGE(OFFSET($H$3,0,0,'Données projet'!$E$12+1,1))</f>
        <v>323.01113210765487</v>
      </c>
      <c r="CE121" s="59">
        <f t="shared" si="94"/>
        <v>311.68541696405975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20.442067684773832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20.442067684773832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7.4200000000000017</v>
      </c>
      <c r="CT121" s="12">
        <f>IF('Données projet'!$A$140&gt;35,CT120+CS121-DB120,IF(A121&lt;'Données projet'!$A$140,$CQ$205^A121,IF(A121='Données projet'!$A$140,'Données projet'!$B$140,CT120+CS121-DB120)))</f>
        <v>352.67</v>
      </c>
      <c r="CU121" s="17">
        <f>CT121*VLOOKUP('Données projet'!$B$13,Paramètres!$A$1:$I$89,3,0)*VLOOKUP('Données projet'!$B$13,Paramètres!$A$1:$I$89,5,0)</f>
        <v>236.57103600000002</v>
      </c>
      <c r="CV121" s="13">
        <f t="shared" si="95"/>
        <v>57.701155423676006</v>
      </c>
      <c r="CW121" s="20">
        <f t="shared" si="67"/>
        <v>512.52406672956897</v>
      </c>
      <c r="CX121" s="59">
        <f t="shared" si="68"/>
        <v>794.23239009416943</v>
      </c>
      <c r="CY121" s="59">
        <f ca="1">AVERAGE(OFFSET($CX$3,0,0,'Données projet'!$E$13+1,1))-AVERAGE(OFFSET($H$3,0,0,'Données projet'!$E$13+1,1))</f>
        <v>402.93606094395136</v>
      </c>
      <c r="CZ121" s="59">
        <f t="shared" si="96"/>
        <v>187.62762320251036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77.353395613178364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77.353395613178364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210.25641025641013</v>
      </c>
      <c r="DP121" s="17">
        <f>DO121*VLOOKUP('Données projet'!$B$14,Paramètres!$A$1:$I$89,3,0)*VLOOKUP('Données projet'!$B$14,Paramètres!$A$1:$I$89,5,0)</f>
        <v>163.99999999999991</v>
      </c>
      <c r="DQ121" s="13">
        <f t="shared" si="97"/>
        <v>41.743425908362248</v>
      </c>
      <c r="DR121" s="20">
        <f t="shared" si="70"/>
        <v>358.33646679039742</v>
      </c>
      <c r="DS121" s="59">
        <f t="shared" si="71"/>
        <v>640.04479015499783</v>
      </c>
      <c r="DT121" s="59">
        <f ca="1">AVERAGE(OFFSET($DS$3,0,0,'Données projet'!$E$14+1,1))-AVERAGE(OFFSET($H$3,0,0,'Données projet'!$E$14+1,1))</f>
        <v>217.53602321474159</v>
      </c>
      <c r="DU121" s="59">
        <f t="shared" si="98"/>
        <v>215.75909414893025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12.237516002192816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12.237516002192816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404.00000000000017</v>
      </c>
      <c r="EK121" s="17">
        <f>EJ121*VLOOKUP('Données projet'!$B$15,Paramètres!$A$1:$I$89,3,0)*VLOOKUP('Données projet'!$B$15,Paramètres!$A$1:$I$89,5,0)</f>
        <v>346.63200000000018</v>
      </c>
      <c r="EL121" s="13">
        <f t="shared" si="99"/>
        <v>80.868615263336864</v>
      </c>
      <c r="EM121" s="20">
        <f t="shared" si="73"/>
        <v>744.56357158364528</v>
      </c>
      <c r="EN121" s="59">
        <f t="shared" si="74"/>
        <v>1026.2718949482457</v>
      </c>
      <c r="EO121" s="59">
        <f ca="1">AVERAGE(OFFSET($EN$3,0,0,'Données projet'!$E$15+1,1))-AVERAGE(OFFSET($H$3,0,0,'Données projet'!$E$15+1,1))</f>
        <v>481.23392184981651</v>
      </c>
      <c r="EP121" s="59">
        <f t="shared" si="100"/>
        <v>275.88160405468193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103.99425356729691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103.99425356729691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204.00000000000017</v>
      </c>
      <c r="FF121" s="17">
        <f>FE121*VLOOKUP('Données projet'!$B$16,Paramètres!$A$1:$I$89,3,0)*VLOOKUP('Données projet'!$B$16,Paramètres!$A$1:$I$89,5,0)</f>
        <v>133.66080000000011</v>
      </c>
      <c r="FG121" s="13">
        <f t="shared" si="101"/>
        <v>34.840890682716783</v>
      </c>
      <c r="FH121" s="20">
        <f t="shared" si="76"/>
        <v>293.4737779390652</v>
      </c>
      <c r="FI121" s="59">
        <f t="shared" si="77"/>
        <v>575.1821013036656</v>
      </c>
      <c r="FJ121" s="59">
        <f ca="1">AVERAGE(OFFSET($FI$3,0,0,'Données projet'!$E$16+1,1))-AVERAGE(OFFSET($H$3,0,0,'Données projet'!$E$16+1,1))</f>
        <v>257.66104339896992</v>
      </c>
      <c r="FK121" s="59">
        <f t="shared" si="102"/>
        <v>254.79488636184996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22.636735017572498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22.636735017572498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7.4200000000000017</v>
      </c>
      <c r="FZ121" s="12">
        <f>IF('Données projet'!$A$244&gt;35,FZ120+FY121-GH120,IF(A121&lt;'Données projet'!$A$244,$FW$205^A121,IF(A121='Données projet'!$A$244,'Données projet'!$B$244,FZ120+FY121-GH120)))</f>
        <v>352.67</v>
      </c>
      <c r="GA121" s="17">
        <f>FZ121*VLOOKUP('Données projet'!$B$17,Paramètres!$A$1:$I$89,3,0)*VLOOKUP('Données projet'!$B$17,Paramètres!$A$1:$I$89,5,0)</f>
        <v>335.60077200000001</v>
      </c>
      <c r="GB121" s="13">
        <f t="shared" si="103"/>
        <v>78.590350297311446</v>
      </c>
      <c r="GC121" s="20">
        <f t="shared" si="79"/>
        <v>721.38287133448409</v>
      </c>
      <c r="GD121" s="59">
        <f t="shared" si="80"/>
        <v>1003.0911946990846</v>
      </c>
      <c r="GE121" s="59">
        <f ca="1">AVERAGE(OFFSET($GD$3,0,0,'Données projet'!$E$17+1,1))-AVERAGE(OFFSET($H$3,0,0,'Données projet'!$E$17+1,1))</f>
        <v>536.1664221413339</v>
      </c>
      <c r="GF121" s="59">
        <f t="shared" si="104"/>
        <v>241.15939898336669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89.029379856677011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89.029379856677011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213.00000000000003</v>
      </c>
      <c r="GV121" s="17">
        <f>GU121*VLOOKUP('Données projet'!$B$18,Paramètres!$A$1:$I$89,3,0)*VLOOKUP('Données projet'!$B$18,Paramètres!$A$1:$I$89,5,0)</f>
        <v>186.07680000000005</v>
      </c>
      <c r="GW121" s="13">
        <f t="shared" si="105"/>
        <v>46.671538591528673</v>
      </c>
      <c r="GX121" s="20">
        <f t="shared" si="82"/>
        <v>405.37002304691242</v>
      </c>
      <c r="GY121" s="59">
        <f t="shared" si="83"/>
        <v>687.07834641151283</v>
      </c>
      <c r="GZ121" s="59">
        <f ca="1">AVERAGE(OFFSET($GY$3,0,0,'Données projet'!$E$18+1,1))-AVERAGE(OFFSET($H$3,0,0,'Données projet'!$E$18+1,1))</f>
        <v>285.8437404763045</v>
      </c>
      <c r="HA121" s="59">
        <f t="shared" si="106"/>
        <v>276.01618888357268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17.34125679721603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17.34125679721603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7.4200000000000017</v>
      </c>
      <c r="N122" s="13">
        <f>IF('Données projet'!$A$36&gt;35,N121+M122-V121,IF(A122&lt;'Données projet'!$A$36,$K$205^A122,IF(A122='Données projet'!$A$36,'Données projet'!$B$36,N121+M122-V121)))</f>
        <v>360.09000000000003</v>
      </c>
      <c r="O122" s="13">
        <f>N122*VLOOKUP('Données projet'!$B$9,Paramètres!$A$1:$I$89,3,0)*VLOOKUP('Données projet'!$B$9,Paramètres!$A$1:$I$89,5,0)</f>
        <v>325.80943200000002</v>
      </c>
      <c r="P122" s="13">
        <f t="shared" si="87"/>
        <v>76.56085034769346</v>
      </c>
      <c r="Q122" s="20">
        <f t="shared" si="107"/>
        <v>700.79490842223277</v>
      </c>
      <c r="R122" s="59">
        <f t="shared" si="55"/>
        <v>982.70489972016185</v>
      </c>
      <c r="S122" s="59">
        <f ca="1">AVERAGE(OFFSET($R$3,0,0,'Données projet'!$E$9+1,1))-AVERAGE(OFFSET($H$3,0,0,'Données projet'!$E$9+1,1))</f>
        <v>514.0255035951318</v>
      </c>
      <c r="T122" s="59">
        <f t="shared" si="88"/>
        <v>232.26614608014839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82.990933527448291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82.990933527448291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212.00000000000009</v>
      </c>
      <c r="AJ122" s="13">
        <f>AI122*VLOOKUP('Données projet'!$B$10,Paramètres!$A$1:$I$89,3,0)*VLOOKUP('Données projet'!$B$10,Paramètres!$A$1:$I$89,5,0)</f>
        <v>185.20320000000009</v>
      </c>
      <c r="AK122" s="13">
        <f t="shared" si="89"/>
        <v>46.477875402099386</v>
      </c>
      <c r="AL122" s="20">
        <f t="shared" si="58"/>
        <v>403.5112063253232</v>
      </c>
      <c r="AM122" s="59">
        <f t="shared" si="59"/>
        <v>685.42119762325228</v>
      </c>
      <c r="AN122" s="59">
        <f ca="1">AVERAGE(OFFSET($AM$3,0,0,'Données projet'!$E$10+1,1))-AVERAGE(OFFSET($H$3,0,0,'Données projet'!$E$10+1,1))</f>
        <v>330.58463337575432</v>
      </c>
      <c r="AO122" s="59">
        <f t="shared" si="90"/>
        <v>285.43250599232192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30.059486559454665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30.059486559454665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7.4200000000000017</v>
      </c>
      <c r="BD122" s="12">
        <f>IF('Données projet'!$A$88&gt;35,BD121+BC122-BL121,IF(A122&lt;'Données projet'!$A$88,$BA$205^A122,IF(A122='Données projet'!$A$88,'Données projet'!$B$88,BD121+BC122-BL121)))</f>
        <v>360.09000000000003</v>
      </c>
      <c r="BE122" s="13">
        <f>BD122*VLOOKUP('Données projet'!$B$11,Paramètres!$A$1:$I$89,3,0)*VLOOKUP('Données projet'!$B$11,Paramètres!$A$1:$I$89,5,0)</f>
        <v>365.13126000000005</v>
      </c>
      <c r="BF122" s="13">
        <f t="shared" si="91"/>
        <v>84.67047871999543</v>
      </c>
      <c r="BG122" s="20">
        <f t="shared" si="61"/>
        <v>783.40469493732542</v>
      </c>
      <c r="BH122" s="59">
        <f t="shared" si="62"/>
        <v>1065.3146862352546</v>
      </c>
      <c r="BI122" s="59">
        <f ca="1">AVERAGE(OFFSET($BH$3,0,0,'Données projet'!$E$11+1,1))-AVERAGE(OFFSET($H$3,0,0,'Données projet'!$E$11+1,1))</f>
        <v>565.65323074569903</v>
      </c>
      <c r="BJ122" s="59">
        <f t="shared" si="92"/>
        <v>253.00166490531203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93.007080677312743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93.007080677312743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743.26076821829145</v>
      </c>
      <c r="CD122" s="59">
        <f ca="1">AVERAGE(OFFSET($CC$3,0,0,'Données projet'!$E$12+1,1))-AVERAGE(OFFSET($H$3,0,0,'Données projet'!$E$12+1,1))</f>
        <v>323.01113210765487</v>
      </c>
      <c r="CE122" s="59">
        <f t="shared" si="94"/>
        <v>311.68541696405975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20.041211205905551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20.041211205905551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7.4200000000000017</v>
      </c>
      <c r="CT122" s="12">
        <f>IF('Données projet'!$A$140&gt;35,CT121+CS122-DB121,IF(A122&lt;'Données projet'!$A$140,$CQ$205^A122,IF(A122='Données projet'!$A$140,'Données projet'!$B$140,CT121+CS122-DB121)))</f>
        <v>360.09000000000003</v>
      </c>
      <c r="CU122" s="17">
        <f>CT122*VLOOKUP('Données projet'!$B$13,Paramètres!$A$1:$I$89,3,0)*VLOOKUP('Données projet'!$B$13,Paramètres!$A$1:$I$89,5,0)</f>
        <v>241.54837200000003</v>
      </c>
      <c r="CV122" s="13">
        <f t="shared" si="95"/>
        <v>58.772545472640921</v>
      </c>
      <c r="CW122" s="20">
        <f t="shared" si="67"/>
        <v>523.05893126484966</v>
      </c>
      <c r="CX122" s="59">
        <f t="shared" si="68"/>
        <v>804.96892256277874</v>
      </c>
      <c r="CY122" s="59">
        <f ca="1">AVERAGE(OFFSET($CX$3,0,0,'Données projet'!$E$13+1,1))-AVERAGE(OFFSET($H$3,0,0,'Données projet'!$E$13+1,1))</f>
        <v>402.93606094395136</v>
      </c>
      <c r="CZ122" s="59">
        <f t="shared" si="96"/>
        <v>187.62762320251036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75.836542706116532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75.836542706116532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210.25641025641013</v>
      </c>
      <c r="DP122" s="17">
        <f>DO122*VLOOKUP('Données projet'!$B$14,Paramètres!$A$1:$I$89,3,0)*VLOOKUP('Données projet'!$B$14,Paramètres!$A$1:$I$89,5,0)</f>
        <v>163.99999999999991</v>
      </c>
      <c r="DQ122" s="13">
        <f t="shared" si="97"/>
        <v>41.743425908362248</v>
      </c>
      <c r="DR122" s="20">
        <f t="shared" si="70"/>
        <v>358.33646679039742</v>
      </c>
      <c r="DS122" s="59">
        <f t="shared" si="71"/>
        <v>640.24645808832656</v>
      </c>
      <c r="DT122" s="59">
        <f ca="1">AVERAGE(OFFSET($DS$3,0,0,'Données projet'!$E$14+1,1))-AVERAGE(OFFSET($H$3,0,0,'Données projet'!$E$14+1,1))</f>
        <v>217.53602321474159</v>
      </c>
      <c r="DU122" s="59">
        <f t="shared" si="98"/>
        <v>215.75909414893025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11.997545777537553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11.997545777537553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404.00000000000017</v>
      </c>
      <c r="EK122" s="17">
        <f>EJ122*VLOOKUP('Données projet'!$B$15,Paramètres!$A$1:$I$89,3,0)*VLOOKUP('Données projet'!$B$15,Paramètres!$A$1:$I$89,5,0)</f>
        <v>346.63200000000018</v>
      </c>
      <c r="EL122" s="13">
        <f t="shared" si="99"/>
        <v>80.868615263336864</v>
      </c>
      <c r="EM122" s="20">
        <f t="shared" si="73"/>
        <v>744.56357158364528</v>
      </c>
      <c r="EN122" s="59">
        <f t="shared" si="74"/>
        <v>1026.4735628815745</v>
      </c>
      <c r="EO122" s="59">
        <f ca="1">AVERAGE(OFFSET($EN$3,0,0,'Données projet'!$E$15+1,1))-AVERAGE(OFFSET($H$3,0,0,'Données projet'!$E$15+1,1))</f>
        <v>481.23392184981651</v>
      </c>
      <c r="EP122" s="59">
        <f t="shared" si="100"/>
        <v>275.88160405468193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101.95498968507367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101.95498968507367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204.00000000000017</v>
      </c>
      <c r="FF122" s="17">
        <f>FE122*VLOOKUP('Données projet'!$B$16,Paramètres!$A$1:$I$89,3,0)*VLOOKUP('Données projet'!$B$16,Paramètres!$A$1:$I$89,5,0)</f>
        <v>133.66080000000011</v>
      </c>
      <c r="FG122" s="13">
        <f t="shared" si="101"/>
        <v>34.840890682716783</v>
      </c>
      <c r="FH122" s="20">
        <f t="shared" si="76"/>
        <v>293.4737779390652</v>
      </c>
      <c r="FI122" s="59">
        <f t="shared" si="77"/>
        <v>575.38376923699434</v>
      </c>
      <c r="FJ122" s="59">
        <f ca="1">AVERAGE(OFFSET($FI$3,0,0,'Données projet'!$E$16+1,1))-AVERAGE(OFFSET($H$3,0,0,'Données projet'!$E$16+1,1))</f>
        <v>257.66104339896992</v>
      </c>
      <c r="FK122" s="59">
        <f t="shared" si="102"/>
        <v>254.79488636184996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22.192842450922928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22.192842450922928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7.4200000000000017</v>
      </c>
      <c r="FZ122" s="12">
        <f>IF('Données projet'!$A$244&gt;35,FZ121+FY122-GH121,IF(A122&lt;'Données projet'!$A$244,$FW$205^A122,IF(A122='Données projet'!$A$244,'Données projet'!$B$244,FZ121+FY122-GH121)))</f>
        <v>360.09000000000003</v>
      </c>
      <c r="GA122" s="17">
        <f>FZ122*VLOOKUP('Données projet'!$B$17,Paramètres!$A$1:$I$89,3,0)*VLOOKUP('Données projet'!$B$17,Paramètres!$A$1:$I$89,5,0)</f>
        <v>342.66164400000008</v>
      </c>
      <c r="GB122" s="13">
        <f t="shared" si="103"/>
        <v>80.049609104781581</v>
      </c>
      <c r="GC122" s="20">
        <f t="shared" si="79"/>
        <v>736.22209915749488</v>
      </c>
      <c r="GD122" s="59">
        <f t="shared" si="80"/>
        <v>1018.1320904554241</v>
      </c>
      <c r="GE122" s="59">
        <f ca="1">AVERAGE(OFFSET($GD$3,0,0,'Données projet'!$E$17+1,1))-AVERAGE(OFFSET($H$3,0,0,'Données projet'!$E$17+1,1))</f>
        <v>536.1664221413339</v>
      </c>
      <c r="GF122" s="59">
        <f t="shared" si="104"/>
        <v>241.15939898336669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87.283568020247358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87.283568020247358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213.00000000000003</v>
      </c>
      <c r="GV122" s="17">
        <f>GU122*VLOOKUP('Données projet'!$B$18,Paramètres!$A$1:$I$89,3,0)*VLOOKUP('Données projet'!$B$18,Paramètres!$A$1:$I$89,5,0)</f>
        <v>186.07680000000005</v>
      </c>
      <c r="GW122" s="13">
        <f t="shared" si="105"/>
        <v>46.671538591528673</v>
      </c>
      <c r="GX122" s="20">
        <f t="shared" si="82"/>
        <v>405.37002304691242</v>
      </c>
      <c r="GY122" s="59">
        <f t="shared" si="83"/>
        <v>687.28001434484156</v>
      </c>
      <c r="GZ122" s="59">
        <f ca="1">AVERAGE(OFFSET($GY$3,0,0,'Données projet'!$E$18+1,1))-AVERAGE(OFFSET($H$3,0,0,'Données projet'!$E$18+1,1))</f>
        <v>285.8437404763045</v>
      </c>
      <c r="HA122" s="59">
        <f t="shared" si="106"/>
        <v>276.01618888357268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17.001205328544867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17.001205328544867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7.4200000000000017</v>
      </c>
      <c r="N123" s="13">
        <f>IF('Données projet'!$A$36&gt;35,N122+M123-V122,IF(A123&lt;'Données projet'!$A$36,$K$205^A123,IF(A123='Données projet'!$A$36,'Données projet'!$B$36,N122+M123-V122)))</f>
        <v>367.51000000000005</v>
      </c>
      <c r="O123" s="13">
        <f>N123*VLOOKUP('Données projet'!$B$9,Paramètres!$A$1:$I$89,3,0)*VLOOKUP('Données projet'!$B$9,Paramètres!$A$1:$I$89,5,0)</f>
        <v>332.52304800000002</v>
      </c>
      <c r="P123" s="13">
        <f t="shared" si="87"/>
        <v>77.953167290905412</v>
      </c>
      <c r="Q123" s="20">
        <f t="shared" si="107"/>
        <v>714.9127416316602</v>
      </c>
      <c r="R123" s="59">
        <f t="shared" si="55"/>
        <v>997.02090237513676</v>
      </c>
      <c r="S123" s="59">
        <f ca="1">AVERAGE(OFFSET($R$3,0,0,'Données projet'!$E$9+1,1))-AVERAGE(OFFSET($H$3,0,0,'Données projet'!$E$9+1,1))</f>
        <v>514.0255035951318</v>
      </c>
      <c r="T123" s="59">
        <f t="shared" si="88"/>
        <v>232.26614608014839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81.363531940446222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81.363531940446222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212.00000000000009</v>
      </c>
      <c r="AJ123" s="13">
        <f>AI123*VLOOKUP('Données projet'!$B$10,Paramètres!$A$1:$I$89,3,0)*VLOOKUP('Données projet'!$B$10,Paramètres!$A$1:$I$89,5,0)</f>
        <v>185.20320000000009</v>
      </c>
      <c r="AK123" s="13">
        <f t="shared" si="89"/>
        <v>46.477875402099386</v>
      </c>
      <c r="AL123" s="20">
        <f t="shared" si="58"/>
        <v>403.5112063253232</v>
      </c>
      <c r="AM123" s="59">
        <f t="shared" si="59"/>
        <v>685.61936706879987</v>
      </c>
      <c r="AN123" s="59">
        <f ca="1">AVERAGE(OFFSET($AM$3,0,0,'Données projet'!$E$10+1,1))-AVERAGE(OFFSET($H$3,0,0,'Données projet'!$E$10+1,1))</f>
        <v>330.58463337575432</v>
      </c>
      <c r="AO123" s="59">
        <f t="shared" si="90"/>
        <v>285.43250599232192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29.47003836250018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29.47003836250018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7.4200000000000017</v>
      </c>
      <c r="BD123" s="12">
        <f>IF('Données projet'!$A$88&gt;35,BD122+BC123-BL122,IF(A123&lt;'Données projet'!$A$88,$BA$205^A123,IF(A123='Données projet'!$A$88,'Données projet'!$B$88,BD122+BC123-BL122)))</f>
        <v>367.51000000000005</v>
      </c>
      <c r="BE123" s="13">
        <f>BD123*VLOOKUP('Données projet'!$B$11,Paramètres!$A$1:$I$89,3,0)*VLOOKUP('Données projet'!$B$11,Paramètres!$A$1:$I$89,5,0)</f>
        <v>372.65514000000007</v>
      </c>
      <c r="BF123" s="13">
        <f t="shared" si="91"/>
        <v>86.210275385998216</v>
      </c>
      <c r="BG123" s="20">
        <f t="shared" si="61"/>
        <v>799.19059846394703</v>
      </c>
      <c r="BH123" s="59">
        <f t="shared" si="62"/>
        <v>1081.2987592074237</v>
      </c>
      <c r="BI123" s="59">
        <f ca="1">AVERAGE(OFFSET($BH$3,0,0,'Données projet'!$E$11+1,1))-AVERAGE(OFFSET($H$3,0,0,'Données projet'!$E$11+1,1))</f>
        <v>565.65323074569903</v>
      </c>
      <c r="BJ123" s="59">
        <f t="shared" si="92"/>
        <v>253.00166490531203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91.183268553948352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91.183268553948352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743.45893766383892</v>
      </c>
      <c r="CD123" s="59">
        <f ca="1">AVERAGE(OFFSET($CC$3,0,0,'Données projet'!$E$12+1,1))-AVERAGE(OFFSET($H$3,0,0,'Données projet'!$E$12+1,1))</f>
        <v>323.01113210765487</v>
      </c>
      <c r="CE123" s="59">
        <f t="shared" si="94"/>
        <v>311.68541696405975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19.648215278089566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19.648215278089566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7.4200000000000017</v>
      </c>
      <c r="CT123" s="12">
        <f>IF('Données projet'!$A$140&gt;35,CT122+CS123-DB122,IF(A123&lt;'Données projet'!$A$140,$CQ$205^A123,IF(A123='Données projet'!$A$140,'Données projet'!$B$140,CT122+CS123-DB122)))</f>
        <v>367.51000000000005</v>
      </c>
      <c r="CU123" s="17">
        <f>CT123*VLOOKUP('Données projet'!$B$13,Paramètres!$A$1:$I$89,3,0)*VLOOKUP('Données projet'!$B$13,Paramètres!$A$1:$I$89,5,0)</f>
        <v>246.52570800000001</v>
      </c>
      <c r="CV123" s="13">
        <f t="shared" si="95"/>
        <v>59.841368643826065</v>
      </c>
      <c r="CW123" s="20">
        <f t="shared" si="67"/>
        <v>533.5893251546637</v>
      </c>
      <c r="CX123" s="59">
        <f t="shared" si="68"/>
        <v>815.69748589814026</v>
      </c>
      <c r="CY123" s="59">
        <f ca="1">AVERAGE(OFFSET($CX$3,0,0,'Données projet'!$E$13+1,1))-AVERAGE(OFFSET($H$3,0,0,'Données projet'!$E$13+1,1))</f>
        <v>402.93606094395136</v>
      </c>
      <c r="CZ123" s="59">
        <f t="shared" si="96"/>
        <v>187.62762320251036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74.349434359373262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74.349434359373262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210.25641025641013</v>
      </c>
      <c r="DP123" s="17">
        <f>DO123*VLOOKUP('Données projet'!$B$14,Paramètres!$A$1:$I$89,3,0)*VLOOKUP('Données projet'!$B$14,Paramètres!$A$1:$I$89,5,0)</f>
        <v>163.99999999999991</v>
      </c>
      <c r="DQ123" s="13">
        <f t="shared" si="97"/>
        <v>41.743425908362248</v>
      </c>
      <c r="DR123" s="20">
        <f t="shared" si="70"/>
        <v>358.33646679039742</v>
      </c>
      <c r="DS123" s="59">
        <f t="shared" si="71"/>
        <v>640.44462753387404</v>
      </c>
      <c r="DT123" s="59">
        <f ca="1">AVERAGE(OFFSET($DS$3,0,0,'Données projet'!$E$14+1,1))-AVERAGE(OFFSET($H$3,0,0,'Données projet'!$E$14+1,1))</f>
        <v>217.53602321474159</v>
      </c>
      <c r="DU123" s="59">
        <f t="shared" si="98"/>
        <v>215.75909414893025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11.762281222620395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11.762281222620395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404.00000000000017</v>
      </c>
      <c r="EK123" s="17">
        <f>EJ123*VLOOKUP('Données projet'!$B$15,Paramètres!$A$1:$I$89,3,0)*VLOOKUP('Données projet'!$B$15,Paramètres!$A$1:$I$89,5,0)</f>
        <v>346.63200000000018</v>
      </c>
      <c r="EL123" s="13">
        <f t="shared" si="99"/>
        <v>80.868615263336864</v>
      </c>
      <c r="EM123" s="20">
        <f t="shared" si="73"/>
        <v>744.56357158364528</v>
      </c>
      <c r="EN123" s="59">
        <f t="shared" si="74"/>
        <v>1026.6717323271218</v>
      </c>
      <c r="EO123" s="59">
        <f ca="1">AVERAGE(OFFSET($EN$3,0,0,'Données projet'!$E$15+1,1))-AVERAGE(OFFSET($H$3,0,0,'Données projet'!$E$15+1,1))</f>
        <v>481.23392184981651</v>
      </c>
      <c r="EP123" s="59">
        <f t="shared" si="100"/>
        <v>275.88160405468193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99.95571452375269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99.95571452375269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204.00000000000017</v>
      </c>
      <c r="FF123" s="17">
        <f>FE123*VLOOKUP('Données projet'!$B$16,Paramètres!$A$1:$I$89,3,0)*VLOOKUP('Données projet'!$B$16,Paramètres!$A$1:$I$89,5,0)</f>
        <v>133.66080000000011</v>
      </c>
      <c r="FG123" s="13">
        <f t="shared" si="101"/>
        <v>34.840890682716783</v>
      </c>
      <c r="FH123" s="20">
        <f t="shared" si="76"/>
        <v>293.4737779390652</v>
      </c>
      <c r="FI123" s="59">
        <f t="shared" si="77"/>
        <v>575.58193868254182</v>
      </c>
      <c r="FJ123" s="59">
        <f ca="1">AVERAGE(OFFSET($FI$3,0,0,'Données projet'!$E$16+1,1))-AVERAGE(OFFSET($H$3,0,0,'Données projet'!$E$16+1,1))</f>
        <v>257.66104339896992</v>
      </c>
      <c r="FK123" s="59">
        <f t="shared" si="102"/>
        <v>254.79488636184996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21.757654346757626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21.757654346757626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7.4200000000000017</v>
      </c>
      <c r="FZ123" s="12">
        <f>IF('Données projet'!$A$244&gt;35,FZ122+FY123-GH122,IF(A123&lt;'Données projet'!$A$244,$FW$205^A123,IF(A123='Données projet'!$A$244,'Données projet'!$B$244,FZ122+FY123-GH122)))</f>
        <v>367.51000000000005</v>
      </c>
      <c r="GA123" s="17">
        <f>FZ123*VLOOKUP('Données projet'!$B$17,Paramètres!$A$1:$I$89,3,0)*VLOOKUP('Données projet'!$B$17,Paramètres!$A$1:$I$89,5,0)</f>
        <v>349.72251600000004</v>
      </c>
      <c r="GB123" s="13">
        <f t="shared" si="103"/>
        <v>81.505371763476234</v>
      </c>
      <c r="GC123" s="20">
        <f t="shared" si="79"/>
        <v>751.05523785472121</v>
      </c>
      <c r="GD123" s="59">
        <f t="shared" si="80"/>
        <v>1033.1633985981978</v>
      </c>
      <c r="GE123" s="59">
        <f ca="1">AVERAGE(OFFSET($GD$3,0,0,'Données projet'!$E$17+1,1))-AVERAGE(OFFSET($H$3,0,0,'Données projet'!$E$17+1,1))</f>
        <v>536.1664221413339</v>
      </c>
      <c r="GF123" s="59">
        <f t="shared" si="104"/>
        <v>241.15939898336669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85.571990489090012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85.571990489090012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213.00000000000003</v>
      </c>
      <c r="GV123" s="17">
        <f>GU123*VLOOKUP('Données projet'!$B$18,Paramètres!$A$1:$I$89,3,0)*VLOOKUP('Données projet'!$B$18,Paramètres!$A$1:$I$89,5,0)</f>
        <v>186.07680000000005</v>
      </c>
      <c r="GW123" s="13">
        <f t="shared" si="105"/>
        <v>46.671538591528673</v>
      </c>
      <c r="GX123" s="20">
        <f t="shared" si="82"/>
        <v>405.37002304691242</v>
      </c>
      <c r="GY123" s="59">
        <f t="shared" si="83"/>
        <v>687.47818379038904</v>
      </c>
      <c r="GZ123" s="59">
        <f ca="1">AVERAGE(OFFSET($GY$3,0,0,'Données projet'!$E$18+1,1))-AVERAGE(OFFSET($H$3,0,0,'Données projet'!$E$18+1,1))</f>
        <v>285.8437404763045</v>
      </c>
      <c r="HA123" s="59">
        <f t="shared" si="106"/>
        <v>276.01618888357268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16.667822061763427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16.667822061763427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7.4200000000000017</v>
      </c>
      <c r="N124" s="13">
        <f>IF('Données projet'!$A$36&gt;35,N123+M124-V123,IF(A124&lt;'Données projet'!$A$36,$K$205^A124,IF(A124='Données projet'!$A$36,'Données projet'!$B$36,N123+M124-V123)))</f>
        <v>374.93000000000006</v>
      </c>
      <c r="O124" s="13">
        <f>N124*VLOOKUP('Données projet'!$B$9,Paramètres!$A$1:$I$89,3,0)*VLOOKUP('Données projet'!$B$9,Paramètres!$A$1:$I$89,5,0)</f>
        <v>339.23666400000002</v>
      </c>
      <c r="P124" s="13">
        <f t="shared" si="87"/>
        <v>79.342215746802893</v>
      </c>
      <c r="Q124" s="20">
        <f t="shared" si="107"/>
        <v>729.02488222568172</v>
      </c>
      <c r="R124" s="59">
        <f t="shared" si="55"/>
        <v>1011.3277746178661</v>
      </c>
      <c r="S124" s="59">
        <f ca="1">AVERAGE(OFFSET($R$3,0,0,'Données projet'!$E$9+1,1))-AVERAGE(OFFSET($H$3,0,0,'Données projet'!$E$9+1,1))</f>
        <v>514.0255035951318</v>
      </c>
      <c r="T124" s="59">
        <f t="shared" si="88"/>
        <v>232.26614608014839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79.768042705948304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79.768042705948304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212.00000000000009</v>
      </c>
      <c r="AJ124" s="13">
        <f>AI124*VLOOKUP('Données projet'!$B$10,Paramètres!$A$1:$I$89,3,0)*VLOOKUP('Données projet'!$B$10,Paramètres!$A$1:$I$89,5,0)</f>
        <v>185.20320000000009</v>
      </c>
      <c r="AK124" s="13">
        <f t="shared" si="89"/>
        <v>46.477875402099386</v>
      </c>
      <c r="AL124" s="20">
        <f t="shared" si="58"/>
        <v>403.5112063253232</v>
      </c>
      <c r="AM124" s="59">
        <f t="shared" si="59"/>
        <v>685.81409871750759</v>
      </c>
      <c r="AN124" s="59">
        <f ca="1">AVERAGE(OFFSET($AM$3,0,0,'Données projet'!$E$10+1,1))-AVERAGE(OFFSET($H$3,0,0,'Données projet'!$E$10+1,1))</f>
        <v>330.58463337575432</v>
      </c>
      <c r="AO124" s="59">
        <f t="shared" si="90"/>
        <v>285.43250599232192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28.892148885160072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28.892148885160072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7.4200000000000017</v>
      </c>
      <c r="BD124" s="12">
        <f>IF('Données projet'!$A$88&gt;35,BD123+BC124-BL123,IF(A124&lt;'Données projet'!$A$88,$BA$205^A124,IF(A124='Données projet'!$A$88,'Données projet'!$B$88,BD123+BC124-BL123)))</f>
        <v>374.93000000000006</v>
      </c>
      <c r="BE124" s="13">
        <f>BD124*VLOOKUP('Données projet'!$B$11,Paramètres!$A$1:$I$89,3,0)*VLOOKUP('Données projet'!$B$11,Paramètres!$A$1:$I$89,5,0)</f>
        <v>380.17902000000009</v>
      </c>
      <c r="BF124" s="13">
        <f t="shared" si="91"/>
        <v>87.746457353570278</v>
      </c>
      <c r="BG124" s="20">
        <f t="shared" si="61"/>
        <v>814.97020639080176</v>
      </c>
      <c r="BH124" s="59">
        <f t="shared" si="62"/>
        <v>1097.2730987829862</v>
      </c>
      <c r="BI124" s="59">
        <f ca="1">AVERAGE(OFFSET($BH$3,0,0,'Données projet'!$E$11+1,1))-AVERAGE(OFFSET($H$3,0,0,'Données projet'!$E$11+1,1))</f>
        <v>565.65323074569903</v>
      </c>
      <c r="BJ124" s="59">
        <f t="shared" si="92"/>
        <v>253.00166490531203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89.395220273907583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89.395220273907583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743.65366931254675</v>
      </c>
      <c r="CD124" s="59">
        <f ca="1">AVERAGE(OFFSET($CC$3,0,0,'Données projet'!$E$12+1,1))-AVERAGE(OFFSET($H$3,0,0,'Données projet'!$E$12+1,1))</f>
        <v>323.01113210765487</v>
      </c>
      <c r="CE124" s="59">
        <f t="shared" si="94"/>
        <v>311.68541696405975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19.262925760714204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19.262925760714204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7.4200000000000017</v>
      </c>
      <c r="CT124" s="12">
        <f>IF('Données projet'!$A$140&gt;35,CT123+CS124-DB123,IF(A124&lt;'Données projet'!$A$140,$CQ$205^A124,IF(A124='Données projet'!$A$140,'Données projet'!$B$140,CT123+CS124-DB123)))</f>
        <v>374.93000000000006</v>
      </c>
      <c r="CU124" s="17">
        <f>CT124*VLOOKUP('Données projet'!$B$13,Paramètres!$A$1:$I$89,3,0)*VLOOKUP('Données projet'!$B$13,Paramètres!$A$1:$I$89,5,0)</f>
        <v>251.50304400000005</v>
      </c>
      <c r="CV124" s="13">
        <f t="shared" si="95"/>
        <v>60.907682734737939</v>
      </c>
      <c r="CW124" s="20">
        <f t="shared" si="67"/>
        <v>544.11534906300199</v>
      </c>
      <c r="CX124" s="59">
        <f t="shared" si="68"/>
        <v>826.41824145518638</v>
      </c>
      <c r="CY124" s="59">
        <f ca="1">AVERAGE(OFFSET($CX$3,0,0,'Données projet'!$E$13+1,1))-AVERAGE(OFFSET($H$3,0,0,'Données projet'!$E$13+1,1))</f>
        <v>402.93606094395136</v>
      </c>
      <c r="CZ124" s="59">
        <f t="shared" si="96"/>
        <v>187.62762320251036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72.891487300263108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72.891487300263108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210.25641025641013</v>
      </c>
      <c r="DP124" s="17">
        <f>DO124*VLOOKUP('Données projet'!$B$14,Paramètres!$A$1:$I$89,3,0)*VLOOKUP('Données projet'!$B$14,Paramètres!$A$1:$I$89,5,0)</f>
        <v>163.99999999999991</v>
      </c>
      <c r="DQ124" s="13">
        <f t="shared" si="97"/>
        <v>41.743425908362248</v>
      </c>
      <c r="DR124" s="20">
        <f t="shared" si="70"/>
        <v>358.33646679039742</v>
      </c>
      <c r="DS124" s="59">
        <f t="shared" si="71"/>
        <v>640.63935918258176</v>
      </c>
      <c r="DT124" s="59">
        <f ca="1">AVERAGE(OFFSET($DS$3,0,0,'Données projet'!$E$14+1,1))-AVERAGE(OFFSET($H$3,0,0,'Données projet'!$E$14+1,1))</f>
        <v>217.53602321474159</v>
      </c>
      <c r="DU124" s="59">
        <f t="shared" si="98"/>
        <v>215.75909414893025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11.531630062127952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11.531630062127952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404.00000000000017</v>
      </c>
      <c r="EK124" s="17">
        <f>EJ124*VLOOKUP('Données projet'!$B$15,Paramètres!$A$1:$I$89,3,0)*VLOOKUP('Données projet'!$B$15,Paramètres!$A$1:$I$89,5,0)</f>
        <v>346.63200000000018</v>
      </c>
      <c r="EL124" s="13">
        <f t="shared" si="99"/>
        <v>80.868615263336864</v>
      </c>
      <c r="EM124" s="20">
        <f t="shared" si="73"/>
        <v>744.56357158364528</v>
      </c>
      <c r="EN124" s="59">
        <f t="shared" si="74"/>
        <v>1026.8664639758297</v>
      </c>
      <c r="EO124" s="59">
        <f ca="1">AVERAGE(OFFSET($EN$3,0,0,'Données projet'!$E$15+1,1))-AVERAGE(OFFSET($H$3,0,0,'Données projet'!$E$15+1,1))</f>
        <v>481.23392184981651</v>
      </c>
      <c r="EP124" s="59">
        <f t="shared" si="100"/>
        <v>275.88160405468193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97.995643928907768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97.995643928907768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204.00000000000017</v>
      </c>
      <c r="FF124" s="17">
        <f>FE124*VLOOKUP('Données projet'!$B$16,Paramètres!$A$1:$I$89,3,0)*VLOOKUP('Données projet'!$B$16,Paramètres!$A$1:$I$89,5,0)</f>
        <v>133.66080000000011</v>
      </c>
      <c r="FG124" s="13">
        <f t="shared" si="101"/>
        <v>34.840890682716783</v>
      </c>
      <c r="FH124" s="20">
        <f t="shared" si="76"/>
        <v>293.4737779390652</v>
      </c>
      <c r="FI124" s="59">
        <f t="shared" si="77"/>
        <v>575.77667033124953</v>
      </c>
      <c r="FJ124" s="59">
        <f ca="1">AVERAGE(OFFSET($FI$3,0,0,'Données projet'!$E$16+1,1))-AVERAGE(OFFSET($H$3,0,0,'Données projet'!$E$16+1,1))</f>
        <v>257.66104339896992</v>
      </c>
      <c r="FK124" s="59">
        <f t="shared" si="102"/>
        <v>254.79488636184996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21.331000015876473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21.331000015876473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7.4200000000000017</v>
      </c>
      <c r="FZ124" s="12">
        <f>IF('Données projet'!$A$244&gt;35,FZ123+FY124-GH123,IF(A124&lt;'Données projet'!$A$244,$FW$205^A124,IF(A124='Données projet'!$A$244,'Données projet'!$B$244,FZ123+FY124-GH123)))</f>
        <v>374.93000000000006</v>
      </c>
      <c r="GA124" s="17">
        <f>FZ124*VLOOKUP('Données projet'!$B$17,Paramètres!$A$1:$I$89,3,0)*VLOOKUP('Données projet'!$B$17,Paramètres!$A$1:$I$89,5,0)</f>
        <v>356.78338800000006</v>
      </c>
      <c r="GB124" s="13">
        <f t="shared" si="103"/>
        <v>82.957716994978085</v>
      </c>
      <c r="GC124" s="20">
        <f t="shared" si="79"/>
        <v>765.88242453292025</v>
      </c>
      <c r="GD124" s="59">
        <f t="shared" si="80"/>
        <v>1048.1853169251046</v>
      </c>
      <c r="GE124" s="59">
        <f ca="1">AVERAGE(OFFSET($GD$3,0,0,'Données projet'!$E$17+1,1))-AVERAGE(OFFSET($H$3,0,0,'Données projet'!$E$17+1,1))</f>
        <v>536.1664221413339</v>
      </c>
      <c r="GF124" s="59">
        <f t="shared" si="104"/>
        <v>241.15939898336669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83.893975949359444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83.893975949359444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213.00000000000003</v>
      </c>
      <c r="GV124" s="17">
        <f>GU124*VLOOKUP('Données projet'!$B$18,Paramètres!$A$1:$I$89,3,0)*VLOOKUP('Données projet'!$B$18,Paramètres!$A$1:$I$89,5,0)</f>
        <v>186.07680000000005</v>
      </c>
      <c r="GW124" s="13">
        <f t="shared" si="105"/>
        <v>46.671538591528673</v>
      </c>
      <c r="GX124" s="20">
        <f t="shared" si="82"/>
        <v>405.37002304691242</v>
      </c>
      <c r="GY124" s="59">
        <f t="shared" si="83"/>
        <v>687.67291543909687</v>
      </c>
      <c r="GZ124" s="59">
        <f ca="1">AVERAGE(OFFSET($GY$3,0,0,'Données projet'!$E$18+1,1))-AVERAGE(OFFSET($H$3,0,0,'Données projet'!$E$18+1,1))</f>
        <v>285.8437404763045</v>
      </c>
      <c r="HA124" s="59">
        <f t="shared" si="106"/>
        <v>276.01618888357268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16.340976237499859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16.340976237499859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7.4200000000000017</v>
      </c>
      <c r="N125" s="13">
        <f>IF('Données projet'!$A$36&gt;35,N124+M125-V124,IF(A125&lt;'Données projet'!$A$36,$K$205^A125,IF(A125='Données projet'!$A$36,'Données projet'!$B$36,N124+M125-V124)))</f>
        <v>382.35000000000008</v>
      </c>
      <c r="O125" s="13">
        <f>N125*VLOOKUP('Données projet'!$B$9,Paramètres!$A$1:$I$89,3,0)*VLOOKUP('Données projet'!$B$9,Paramètres!$A$1:$I$89,5,0)</f>
        <v>345.95028000000008</v>
      </c>
      <c r="P125" s="13">
        <f t="shared" si="87"/>
        <v>80.728067855601395</v>
      </c>
      <c r="Q125" s="20">
        <f t="shared" si="107"/>
        <v>743.13145584850588</v>
      </c>
      <c r="R125" s="59">
        <f t="shared" si="55"/>
        <v>1025.6257017306477</v>
      </c>
      <c r="S125" s="59">
        <f ca="1">AVERAGE(OFFSET($R$3,0,0,'Données projet'!$E$9+1,1))-AVERAGE(OFFSET($H$3,0,0,'Données projet'!$E$9+1,1))</f>
        <v>514.0255035951318</v>
      </c>
      <c r="T125" s="59">
        <f t="shared" si="88"/>
        <v>232.26614608014839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78.203840042186556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78.203840042186556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212.00000000000009</v>
      </c>
      <c r="AJ125" s="13">
        <f>AI125*VLOOKUP('Données projet'!$B$10,Paramètres!$A$1:$I$89,3,0)*VLOOKUP('Données projet'!$B$10,Paramètres!$A$1:$I$89,5,0)</f>
        <v>185.20320000000009</v>
      </c>
      <c r="AK125" s="13">
        <f t="shared" si="89"/>
        <v>46.477875402099386</v>
      </c>
      <c r="AL125" s="20">
        <f t="shared" si="58"/>
        <v>403.5112063253232</v>
      </c>
      <c r="AM125" s="59">
        <f t="shared" si="59"/>
        <v>686.00545220746494</v>
      </c>
      <c r="AN125" s="59">
        <f ca="1">AVERAGE(OFFSET($AM$3,0,0,'Données projet'!$E$10+1,1))-AVERAGE(OFFSET($H$3,0,0,'Données projet'!$E$10+1,1))</f>
        <v>330.58463337575432</v>
      </c>
      <c r="AO125" s="59">
        <f t="shared" si="90"/>
        <v>285.43250599232192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28.32559146799283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28.32559146799283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7.4200000000000017</v>
      </c>
      <c r="BD125" s="12">
        <f>IF('Données projet'!$A$88&gt;35,BD124+BC125-BL124,IF(A125&lt;'Données projet'!$A$88,$BA$205^A125,IF(A125='Données projet'!$A$88,'Données projet'!$B$88,BD124+BC125-BL124)))</f>
        <v>382.35000000000008</v>
      </c>
      <c r="BE125" s="13">
        <f>BD125*VLOOKUP('Données projet'!$B$11,Paramètres!$A$1:$I$89,3,0)*VLOOKUP('Données projet'!$B$11,Paramètres!$A$1:$I$89,5,0)</f>
        <v>387.70290000000011</v>
      </c>
      <c r="BF125" s="13">
        <f t="shared" si="91"/>
        <v>89.27910440430442</v>
      </c>
      <c r="BG125" s="20">
        <f t="shared" si="61"/>
        <v>830.74365767083043</v>
      </c>
      <c r="BH125" s="59">
        <f t="shared" si="62"/>
        <v>1113.2379035529723</v>
      </c>
      <c r="BI125" s="59">
        <f ca="1">AVERAGE(OFFSET($BH$3,0,0,'Données projet'!$E$11+1,1))-AVERAGE(OFFSET($H$3,0,0,'Données projet'!$E$11+1,1))</f>
        <v>565.65323074569903</v>
      </c>
      <c r="BJ125" s="59">
        <f t="shared" si="92"/>
        <v>253.00166490531203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87.64223453003666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87.64223453003666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743.8450228025041</v>
      </c>
      <c r="CD125" s="59">
        <f ca="1">AVERAGE(OFFSET($CC$3,0,0,'Données projet'!$E$12+1,1))-AVERAGE(OFFSET($H$3,0,0,'Données projet'!$E$12+1,1))</f>
        <v>323.01113210765487</v>
      </c>
      <c r="CE125" s="59">
        <f t="shared" si="94"/>
        <v>311.68541696405975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18.885191535771174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18.885191535771174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7.4200000000000017</v>
      </c>
      <c r="CT125" s="12">
        <f>IF('Données projet'!$A$140&gt;35,CT124+CS125-DB124,IF(A125&lt;'Données projet'!$A$140,$CQ$205^A125,IF(A125='Données projet'!$A$140,'Données projet'!$B$140,CT124+CS125-DB124)))</f>
        <v>382.35000000000008</v>
      </c>
      <c r="CU125" s="17">
        <f>CT125*VLOOKUP('Données projet'!$B$13,Paramètres!$A$1:$I$89,3,0)*VLOOKUP('Données projet'!$B$13,Paramètres!$A$1:$I$89,5,0)</f>
        <v>256.48038000000008</v>
      </c>
      <c r="CV125" s="13">
        <f t="shared" si="95"/>
        <v>61.971543124386407</v>
      </c>
      <c r="CW125" s="20">
        <f t="shared" si="67"/>
        <v>554.63709944163975</v>
      </c>
      <c r="CX125" s="59">
        <f t="shared" si="68"/>
        <v>837.13134532378149</v>
      </c>
      <c r="CY125" s="59">
        <f ca="1">AVERAGE(OFFSET($CX$3,0,0,'Données projet'!$E$13+1,1))-AVERAGE(OFFSET($H$3,0,0,'Données projet'!$E$13+1,1))</f>
        <v>402.93606094395136</v>
      </c>
      <c r="CZ125" s="59">
        <f t="shared" si="96"/>
        <v>187.62762320251036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71.462129693722204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71.462129693722204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210.25641025641013</v>
      </c>
      <c r="DP125" s="17">
        <f>DO125*VLOOKUP('Données projet'!$B$14,Paramètres!$A$1:$I$89,3,0)*VLOOKUP('Données projet'!$B$14,Paramètres!$A$1:$I$89,5,0)</f>
        <v>163.99999999999991</v>
      </c>
      <c r="DQ125" s="13">
        <f t="shared" si="97"/>
        <v>41.743425908362248</v>
      </c>
      <c r="DR125" s="20">
        <f t="shared" si="70"/>
        <v>358.33646679039742</v>
      </c>
      <c r="DS125" s="59">
        <f t="shared" si="71"/>
        <v>640.83071267253922</v>
      </c>
      <c r="DT125" s="59">
        <f ca="1">AVERAGE(OFFSET($DS$3,0,0,'Données projet'!$E$14+1,1))-AVERAGE(OFFSET($H$3,0,0,'Données projet'!$E$14+1,1))</f>
        <v>217.53602321474159</v>
      </c>
      <c r="DU125" s="59">
        <f t="shared" si="98"/>
        <v>215.75909414893025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11.305501830209451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11.305501830209451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404.00000000000017</v>
      </c>
      <c r="EK125" s="17">
        <f>EJ125*VLOOKUP('Données projet'!$B$15,Paramètres!$A$1:$I$89,3,0)*VLOOKUP('Données projet'!$B$15,Paramètres!$A$1:$I$89,5,0)</f>
        <v>346.63200000000018</v>
      </c>
      <c r="EL125" s="13">
        <f t="shared" si="99"/>
        <v>80.868615263336864</v>
      </c>
      <c r="EM125" s="20">
        <f t="shared" si="73"/>
        <v>744.56357158364528</v>
      </c>
      <c r="EN125" s="59">
        <f t="shared" si="74"/>
        <v>1027.0578174657871</v>
      </c>
      <c r="EO125" s="59">
        <f ca="1">AVERAGE(OFFSET($EN$3,0,0,'Données projet'!$E$15+1,1))-AVERAGE(OFFSET($H$3,0,0,'Données projet'!$E$15+1,1))</f>
        <v>481.23392184981651</v>
      </c>
      <c r="EP125" s="59">
        <f t="shared" si="100"/>
        <v>275.88160405468193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96.074009122902737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96.074009122902737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204.00000000000017</v>
      </c>
      <c r="FF125" s="17">
        <f>FE125*VLOOKUP('Données projet'!$B$16,Paramètres!$A$1:$I$89,3,0)*VLOOKUP('Données projet'!$B$16,Paramètres!$A$1:$I$89,5,0)</f>
        <v>133.66080000000011</v>
      </c>
      <c r="FG125" s="13">
        <f t="shared" si="101"/>
        <v>34.840890682716783</v>
      </c>
      <c r="FH125" s="20">
        <f t="shared" si="76"/>
        <v>293.4737779390652</v>
      </c>
      <c r="FI125" s="59">
        <f t="shared" si="77"/>
        <v>575.968023821207</v>
      </c>
      <c r="FJ125" s="59">
        <f ca="1">AVERAGE(OFFSET($FI$3,0,0,'Données projet'!$E$16+1,1))-AVERAGE(OFFSET($H$3,0,0,'Données projet'!$E$16+1,1))</f>
        <v>257.66104339896992</v>
      </c>
      <c r="FK125" s="59">
        <f t="shared" si="102"/>
        <v>254.79488636184996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20.912712116190452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20.912712116190452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7.4200000000000017</v>
      </c>
      <c r="FZ125" s="12">
        <f>IF('Données projet'!$A$244&gt;35,FZ124+FY125-GH124,IF(A125&lt;'Données projet'!$A$244,$FW$205^A125,IF(A125='Données projet'!$A$244,'Données projet'!$B$244,FZ124+FY125-GH124)))</f>
        <v>382.35000000000008</v>
      </c>
      <c r="GA125" s="17">
        <f>FZ125*VLOOKUP('Données projet'!$B$17,Paramètres!$A$1:$I$89,3,0)*VLOOKUP('Données projet'!$B$17,Paramètres!$A$1:$I$89,5,0)</f>
        <v>363.84426000000008</v>
      </c>
      <c r="GB125" s="13">
        <f t="shared" si="103"/>
        <v>84.4067202268198</v>
      </c>
      <c r="GC125" s="20">
        <f t="shared" si="79"/>
        <v>780.70379056171123</v>
      </c>
      <c r="GD125" s="59">
        <f t="shared" si="80"/>
        <v>1063.198036443853</v>
      </c>
      <c r="GE125" s="59">
        <f ca="1">AVERAGE(OFFSET($GD$3,0,0,'Données projet'!$E$17+1,1))-AVERAGE(OFFSET($H$3,0,0,'Données projet'!$E$17+1,1))</f>
        <v>536.1664221413339</v>
      </c>
      <c r="GF125" s="59">
        <f t="shared" si="104"/>
        <v>241.15939898336669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82.248866251265184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82.248866251265184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213.00000000000003</v>
      </c>
      <c r="GV125" s="17">
        <f>GU125*VLOOKUP('Données projet'!$B$18,Paramètres!$A$1:$I$89,3,0)*VLOOKUP('Données projet'!$B$18,Paramètres!$A$1:$I$89,5,0)</f>
        <v>186.07680000000005</v>
      </c>
      <c r="GW125" s="13">
        <f t="shared" si="105"/>
        <v>46.671538591528673</v>
      </c>
      <c r="GX125" s="20">
        <f t="shared" si="82"/>
        <v>405.37002304691242</v>
      </c>
      <c r="GY125" s="59">
        <f t="shared" si="83"/>
        <v>687.86426892905422</v>
      </c>
      <c r="GZ125" s="59">
        <f ca="1">AVERAGE(OFFSET($GY$3,0,0,'Données projet'!$E$18+1,1))-AVERAGE(OFFSET($H$3,0,0,'Données projet'!$E$18+1,1))</f>
        <v>285.8437404763045</v>
      </c>
      <c r="HA125" s="59">
        <f t="shared" si="106"/>
        <v>276.01618888357268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16.020539660493831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16.020539660493831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7.4200000000000017</v>
      </c>
      <c r="N126" s="13">
        <f>IF('Données projet'!$A$36&gt;35,N125+M126-V125,IF(A126&lt;'Données projet'!$A$36,$K$205^A126,IF(A126='Données projet'!$A$36,'Données projet'!$B$36,N125+M126-V125)))</f>
        <v>389.7700000000001</v>
      </c>
      <c r="O126" s="13">
        <f>N126*VLOOKUP('Données projet'!$B$9,Paramètres!$A$1:$I$89,3,0)*VLOOKUP('Données projet'!$B$9,Paramètres!$A$1:$I$89,5,0)</f>
        <v>352.66389600000008</v>
      </c>
      <c r="P126" s="13">
        <f t="shared" si="87"/>
        <v>82.1107927973964</v>
      </c>
      <c r="Q126" s="20">
        <f t="shared" si="107"/>
        <v>757.23258298879875</v>
      </c>
      <c r="R126" s="59">
        <f t="shared" si="55"/>
        <v>1039.9148628056494</v>
      </c>
      <c r="S126" s="59">
        <f ca="1">AVERAGE(OFFSET($R$3,0,0,'Données projet'!$E$9+1,1))-AVERAGE(OFFSET($H$3,0,0,'Données projet'!$E$9+1,1))</f>
        <v>514.0255035951318</v>
      </c>
      <c r="T126" s="59">
        <f t="shared" si="88"/>
        <v>232.26614608014839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76.670310438591756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76.670310438591756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212.00000000000009</v>
      </c>
      <c r="AJ126" s="13">
        <f>AI126*VLOOKUP('Données projet'!$B$10,Paramètres!$A$1:$I$89,3,0)*VLOOKUP('Données projet'!$B$10,Paramètres!$A$1:$I$89,5,0)</f>
        <v>185.20320000000009</v>
      </c>
      <c r="AK126" s="13">
        <f t="shared" si="89"/>
        <v>46.477875402099386</v>
      </c>
      <c r="AL126" s="20">
        <f t="shared" si="58"/>
        <v>403.5112063253232</v>
      </c>
      <c r="AM126" s="59">
        <f t="shared" si="59"/>
        <v>686.19348614217392</v>
      </c>
      <c r="AN126" s="59">
        <f ca="1">AVERAGE(OFFSET($AM$3,0,0,'Données projet'!$E$10+1,1))-AVERAGE(OFFSET($H$3,0,0,'Données projet'!$E$10+1,1))</f>
        <v>330.58463337575432</v>
      </c>
      <c r="AO126" s="59">
        <f t="shared" si="90"/>
        <v>285.43250599232192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27.770143896210332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27.770143896210332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7.4200000000000017</v>
      </c>
      <c r="BD126" s="12">
        <f>IF('Données projet'!$A$88&gt;35,BD125+BC126-BL125,IF(A126&lt;'Données projet'!$A$88,$BA$205^A126,IF(A126='Données projet'!$A$88,'Données projet'!$B$88,BD125+BC126-BL125)))</f>
        <v>389.7700000000001</v>
      </c>
      <c r="BE126" s="13">
        <f>BD126*VLOOKUP('Données projet'!$B$11,Paramètres!$A$1:$I$89,3,0)*VLOOKUP('Données projet'!$B$11,Paramètres!$A$1:$I$89,5,0)</f>
        <v>395.22678000000013</v>
      </c>
      <c r="BF126" s="13">
        <f t="shared" si="91"/>
        <v>90.808293046125556</v>
      </c>
      <c r="BG126" s="20">
        <f t="shared" si="61"/>
        <v>846.51108555533563</v>
      </c>
      <c r="BH126" s="59">
        <f t="shared" si="62"/>
        <v>1129.1933653721862</v>
      </c>
      <c r="BI126" s="59">
        <f ca="1">AVERAGE(OFFSET($BH$3,0,0,'Données projet'!$E$11+1,1))-AVERAGE(OFFSET($H$3,0,0,'Données projet'!$E$11+1,1))</f>
        <v>565.65323074569903</v>
      </c>
      <c r="BJ126" s="59">
        <f t="shared" si="92"/>
        <v>253.00166490531203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85.923623767387312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85.923623767387312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744.03305673721297</v>
      </c>
      <c r="CD126" s="59">
        <f ca="1">AVERAGE(OFFSET($CC$3,0,0,'Données projet'!$E$12+1,1))-AVERAGE(OFFSET($H$3,0,0,'Données projet'!$E$12+1,1))</f>
        <v>323.01113210765487</v>
      </c>
      <c r="CE126" s="59">
        <f t="shared" si="94"/>
        <v>311.68541696405975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18.514864448584149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18.514864448584149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7.4200000000000017</v>
      </c>
      <c r="CT126" s="12">
        <f>IF('Données projet'!$A$140&gt;35,CT125+CS126-DB125,IF(A126&lt;'Données projet'!$A$140,$CQ$205^A126,IF(A126='Données projet'!$A$140,'Données projet'!$B$140,CT125+CS126-DB125)))</f>
        <v>389.7700000000001</v>
      </c>
      <c r="CU126" s="17">
        <f>CT126*VLOOKUP('Données projet'!$B$13,Paramètres!$A$1:$I$89,3,0)*VLOOKUP('Données projet'!$B$13,Paramètres!$A$1:$I$89,5,0)</f>
        <v>261.45771600000006</v>
      </c>
      <c r="CV126" s="13">
        <f t="shared" si="95"/>
        <v>63.033002919421904</v>
      </c>
      <c r="CW126" s="20">
        <f t="shared" si="67"/>
        <v>565.15466878465986</v>
      </c>
      <c r="CX126" s="59">
        <f t="shared" si="68"/>
        <v>847.83694860151058</v>
      </c>
      <c r="CY126" s="59">
        <f ca="1">AVERAGE(OFFSET($CX$3,0,0,'Données projet'!$E$13+1,1))-AVERAGE(OFFSET($H$3,0,0,'Données projet'!$E$13+1,1))</f>
        <v>402.93606094395136</v>
      </c>
      <c r="CZ126" s="59">
        <f t="shared" si="96"/>
        <v>187.62762320251036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70.060800918023503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70.060800918023503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210.25641025641013</v>
      </c>
      <c r="DP126" s="17">
        <f>DO126*VLOOKUP('Données projet'!$B$14,Paramètres!$A$1:$I$89,3,0)*VLOOKUP('Données projet'!$B$14,Paramètres!$A$1:$I$89,5,0)</f>
        <v>163.99999999999991</v>
      </c>
      <c r="DQ126" s="13">
        <f t="shared" si="97"/>
        <v>41.743425908362248</v>
      </c>
      <c r="DR126" s="20">
        <f t="shared" si="70"/>
        <v>358.33646679039742</v>
      </c>
      <c r="DS126" s="59">
        <f t="shared" si="71"/>
        <v>641.01874660724809</v>
      </c>
      <c r="DT126" s="59">
        <f ca="1">AVERAGE(OFFSET($DS$3,0,0,'Données projet'!$E$14+1,1))-AVERAGE(OFFSET($H$3,0,0,'Données projet'!$E$14+1,1))</f>
        <v>217.53602321474159</v>
      </c>
      <c r="DU126" s="59">
        <f t="shared" si="98"/>
        <v>215.75909414893025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11.083807834994269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11.083807834994269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404.00000000000017</v>
      </c>
      <c r="EK126" s="17">
        <f>EJ126*VLOOKUP('Données projet'!$B$15,Paramètres!$A$1:$I$89,3,0)*VLOOKUP('Données projet'!$B$15,Paramètres!$A$1:$I$89,5,0)</f>
        <v>346.63200000000018</v>
      </c>
      <c r="EL126" s="13">
        <f t="shared" si="99"/>
        <v>80.868615263336864</v>
      </c>
      <c r="EM126" s="20">
        <f t="shared" si="73"/>
        <v>744.56357158364528</v>
      </c>
      <c r="EN126" s="59">
        <f t="shared" si="74"/>
        <v>1027.2458514004959</v>
      </c>
      <c r="EO126" s="59">
        <f ca="1">AVERAGE(OFFSET($EN$3,0,0,'Données projet'!$E$15+1,1))-AVERAGE(OFFSET($H$3,0,0,'Données projet'!$E$15+1,1))</f>
        <v>481.23392184981651</v>
      </c>
      <c r="EP126" s="59">
        <f t="shared" si="100"/>
        <v>275.88160405468193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94.190056403361979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94.190056403361979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204.00000000000017</v>
      </c>
      <c r="FF126" s="17">
        <f>FE126*VLOOKUP('Données projet'!$B$16,Paramètres!$A$1:$I$89,3,0)*VLOOKUP('Données projet'!$B$16,Paramètres!$A$1:$I$89,5,0)</f>
        <v>133.66080000000011</v>
      </c>
      <c r="FG126" s="13">
        <f t="shared" si="101"/>
        <v>34.840890682716783</v>
      </c>
      <c r="FH126" s="20">
        <f t="shared" si="76"/>
        <v>293.4737779390652</v>
      </c>
      <c r="FI126" s="59">
        <f t="shared" si="77"/>
        <v>576.15605775591587</v>
      </c>
      <c r="FJ126" s="59">
        <f ca="1">AVERAGE(OFFSET($FI$3,0,0,'Données projet'!$E$16+1,1))-AVERAGE(OFFSET($H$3,0,0,'Données projet'!$E$16+1,1))</f>
        <v>257.66104339896992</v>
      </c>
      <c r="FK126" s="59">
        <f t="shared" si="102"/>
        <v>254.79488636184996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20.502626587086848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20.502626587086848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7.4200000000000017</v>
      </c>
      <c r="FZ126" s="12">
        <f>IF('Données projet'!$A$244&gt;35,FZ125+FY126-GH125,IF(A126&lt;'Données projet'!$A$244,$FW$205^A126,IF(A126='Données projet'!$A$244,'Données projet'!$B$244,FZ125+FY126-GH125)))</f>
        <v>389.7700000000001</v>
      </c>
      <c r="GA126" s="17">
        <f>FZ126*VLOOKUP('Données projet'!$B$17,Paramètres!$A$1:$I$89,3,0)*VLOOKUP('Données projet'!$B$17,Paramètres!$A$1:$I$89,5,0)</f>
        <v>370.90513200000009</v>
      </c>
      <c r="GB126" s="13">
        <f t="shared" si="103"/>
        <v>85.852453791526244</v>
      </c>
      <c r="GC126" s="20">
        <f t="shared" si="79"/>
        <v>795.51946192024172</v>
      </c>
      <c r="GD126" s="59">
        <f t="shared" si="80"/>
        <v>1078.2017417370923</v>
      </c>
      <c r="GE126" s="59">
        <f ca="1">AVERAGE(OFFSET($GD$3,0,0,'Données projet'!$E$17+1,1))-AVERAGE(OFFSET($H$3,0,0,'Données projet'!$E$17+1,1))</f>
        <v>536.1664221413339</v>
      </c>
      <c r="GF126" s="59">
        <f t="shared" si="104"/>
        <v>241.15939898336669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80.636016150932718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80.636016150932718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213.00000000000003</v>
      </c>
      <c r="GV126" s="17">
        <f>GU126*VLOOKUP('Données projet'!$B$18,Paramètres!$A$1:$I$89,3,0)*VLOOKUP('Données projet'!$B$18,Paramètres!$A$1:$I$89,5,0)</f>
        <v>186.07680000000005</v>
      </c>
      <c r="GW126" s="13">
        <f t="shared" si="105"/>
        <v>46.671538591528673</v>
      </c>
      <c r="GX126" s="20">
        <f t="shared" si="82"/>
        <v>405.37002304691242</v>
      </c>
      <c r="GY126" s="59">
        <f t="shared" si="83"/>
        <v>688.05230286376309</v>
      </c>
      <c r="GZ126" s="59">
        <f ca="1">AVERAGE(OFFSET($GY$3,0,0,'Données projet'!$E$18+1,1))-AVERAGE(OFFSET($H$3,0,0,'Données projet'!$E$18+1,1))</f>
        <v>285.8437404763045</v>
      </c>
      <c r="HA126" s="59">
        <f t="shared" si="106"/>
        <v>276.01618888357268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15.706386649315878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15.706386649315878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7.4200000000000017</v>
      </c>
      <c r="N127" s="13">
        <f>IF('Données projet'!$A$36&gt;35,N126+M127-V126,IF(A127&lt;'Données projet'!$A$36,$K$205^A127,IF(A127='Données projet'!$A$36,'Données projet'!$B$36,N126+M127-V126)))</f>
        <v>397.19000000000011</v>
      </c>
      <c r="O127" s="13">
        <f>N127*VLOOKUP('Données projet'!$B$9,Paramètres!$A$1:$I$89,3,0)*VLOOKUP('Données projet'!$B$9,Paramètres!$A$1:$I$89,5,0)</f>
        <v>359.37751200000008</v>
      </c>
      <c r="P127" s="13">
        <f t="shared" si="87"/>
        <v>83.490456967625121</v>
      </c>
      <c r="Q127" s="20">
        <f t="shared" si="107"/>
        <v>771.32837928528045</v>
      </c>
      <c r="R127" s="59">
        <f t="shared" si="55"/>
        <v>1054.1954310684537</v>
      </c>
      <c r="S127" s="59">
        <f ca="1">AVERAGE(OFFSET($R$3,0,0,'Données projet'!$E$9+1,1))-AVERAGE(OFFSET($H$3,0,0,'Données projet'!$E$9+1,1))</f>
        <v>514.0255035951318</v>
      </c>
      <c r="T127" s="59">
        <f t="shared" si="88"/>
        <v>232.26614608014839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75.166852415162751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75.166852415162751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212.00000000000009</v>
      </c>
      <c r="AJ127" s="13">
        <f>AI127*VLOOKUP('Données projet'!$B$10,Paramètres!$A$1:$I$89,3,0)*VLOOKUP('Données projet'!$B$10,Paramètres!$A$1:$I$89,5,0)</f>
        <v>185.20320000000009</v>
      </c>
      <c r="AK127" s="13">
        <f t="shared" si="89"/>
        <v>46.477875402099386</v>
      </c>
      <c r="AL127" s="20">
        <f t="shared" si="58"/>
        <v>403.5112063253232</v>
      </c>
      <c r="AM127" s="59">
        <f t="shared" si="59"/>
        <v>686.37825810849654</v>
      </c>
      <c r="AN127" s="59">
        <f ca="1">AVERAGE(OFFSET($AM$3,0,0,'Données projet'!$E$10+1,1))-AVERAGE(OFFSET($H$3,0,0,'Données projet'!$E$10+1,1))</f>
        <v>330.58463337575432</v>
      </c>
      <c r="AO127" s="59">
        <f t="shared" si="90"/>
        <v>285.43250599232192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27.225588312520923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27.225588312520923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7.4200000000000017</v>
      </c>
      <c r="BD127" s="12">
        <f>IF('Données projet'!$A$88&gt;35,BD126+BC127-BL126,IF(A127&lt;'Données projet'!$A$88,$BA$205^A127,IF(A127='Données projet'!$A$88,'Données projet'!$B$88,BD126+BC127-BL126)))</f>
        <v>397.19000000000011</v>
      </c>
      <c r="BE127" s="13">
        <f>BD127*VLOOKUP('Données projet'!$B$11,Paramètres!$A$1:$I$89,3,0)*VLOOKUP('Données projet'!$B$11,Paramètres!$A$1:$I$89,5,0)</f>
        <v>402.75066000000015</v>
      </c>
      <c r="BF127" s="13">
        <f t="shared" si="91"/>
        <v>92.334096707338475</v>
      </c>
      <c r="BG127" s="20">
        <f t="shared" si="61"/>
        <v>862.27261793194805</v>
      </c>
      <c r="BH127" s="59">
        <f t="shared" si="62"/>
        <v>1145.1396697151213</v>
      </c>
      <c r="BI127" s="59">
        <f ca="1">AVERAGE(OFFSET($BH$3,0,0,'Données projet'!$E$11+1,1))-AVERAGE(OFFSET($H$3,0,0,'Données projet'!$E$11+1,1))</f>
        <v>565.65323074569903</v>
      </c>
      <c r="BJ127" s="59">
        <f t="shared" si="92"/>
        <v>253.00166490531203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84.238713913544458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84.238713913544458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744.21782870353559</v>
      </c>
      <c r="CD127" s="59">
        <f ca="1">AVERAGE(OFFSET($CC$3,0,0,'Données projet'!$E$12+1,1))-AVERAGE(OFFSET($H$3,0,0,'Données projet'!$E$12+1,1))</f>
        <v>323.01113210765487</v>
      </c>
      <c r="CE127" s="59">
        <f t="shared" si="94"/>
        <v>311.68541696405975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18.151799249699639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18.151799249699639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7.4200000000000017</v>
      </c>
      <c r="CT127" s="12">
        <f>IF('Données projet'!$A$140&gt;35,CT126+CS127-DB126,IF(A127&lt;'Données projet'!$A$140,$CQ$205^A127,IF(A127='Données projet'!$A$140,'Données projet'!$B$140,CT126+CS127-DB126)))</f>
        <v>397.19000000000011</v>
      </c>
      <c r="CU127" s="17">
        <f>CT127*VLOOKUP('Données projet'!$B$13,Paramètres!$A$1:$I$89,3,0)*VLOOKUP('Données projet'!$B$13,Paramètres!$A$1:$I$89,5,0)</f>
        <v>266.4350520000001</v>
      </c>
      <c r="CV127" s="13">
        <f t="shared" si="95"/>
        <v>64.092113088829464</v>
      </c>
      <c r="CW127" s="20">
        <f t="shared" si="67"/>
        <v>575.66814586304474</v>
      </c>
      <c r="CX127" s="59">
        <f t="shared" si="68"/>
        <v>858.53519764621808</v>
      </c>
      <c r="CY127" s="59">
        <f ca="1">AVERAGE(OFFSET($CX$3,0,0,'Données projet'!$E$13+1,1))-AVERAGE(OFFSET($H$3,0,0,'Données projet'!$E$13+1,1))</f>
        <v>402.93606094395136</v>
      </c>
      <c r="CZ127" s="59">
        <f t="shared" si="96"/>
        <v>187.62762320251036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68.686951344890105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68.686951344890105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210.25641025641013</v>
      </c>
      <c r="DP127" s="17">
        <f>DO127*VLOOKUP('Données projet'!$B$14,Paramètres!$A$1:$I$89,3,0)*VLOOKUP('Données projet'!$B$14,Paramètres!$A$1:$I$89,5,0)</f>
        <v>163.99999999999991</v>
      </c>
      <c r="DQ127" s="13">
        <f t="shared" si="97"/>
        <v>41.743425908362248</v>
      </c>
      <c r="DR127" s="20">
        <f t="shared" si="70"/>
        <v>358.33646679039742</v>
      </c>
      <c r="DS127" s="59">
        <f t="shared" si="71"/>
        <v>641.20351857357082</v>
      </c>
      <c r="DT127" s="59">
        <f ca="1">AVERAGE(OFFSET($DS$3,0,0,'Données projet'!$E$14+1,1))-AVERAGE(OFFSET($H$3,0,0,'Données projet'!$E$14+1,1))</f>
        <v>217.53602321474159</v>
      </c>
      <c r="DU127" s="59">
        <f t="shared" si="98"/>
        <v>215.75909414893025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10.866461123805271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10.866461123805271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404.00000000000017</v>
      </c>
      <c r="EK127" s="17">
        <f>EJ127*VLOOKUP('Données projet'!$B$15,Paramètres!$A$1:$I$89,3,0)*VLOOKUP('Données projet'!$B$15,Paramètres!$A$1:$I$89,5,0)</f>
        <v>346.63200000000018</v>
      </c>
      <c r="EL127" s="13">
        <f t="shared" si="99"/>
        <v>80.868615263336864</v>
      </c>
      <c r="EM127" s="20">
        <f t="shared" si="73"/>
        <v>744.56357158364528</v>
      </c>
      <c r="EN127" s="59">
        <f t="shared" si="74"/>
        <v>1027.4306233668185</v>
      </c>
      <c r="EO127" s="59">
        <f ca="1">AVERAGE(OFFSET($EN$3,0,0,'Données projet'!$E$15+1,1))-AVERAGE(OFFSET($H$3,0,0,'Données projet'!$E$15+1,1))</f>
        <v>481.23392184981651</v>
      </c>
      <c r="EP127" s="59">
        <f t="shared" si="100"/>
        <v>275.88160405468193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92.343046847553708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92.343046847553708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204.00000000000017</v>
      </c>
      <c r="FF127" s="17">
        <f>FE127*VLOOKUP('Données projet'!$B$16,Paramètres!$A$1:$I$89,3,0)*VLOOKUP('Données projet'!$B$16,Paramètres!$A$1:$I$89,5,0)</f>
        <v>133.66080000000011</v>
      </c>
      <c r="FG127" s="13">
        <f t="shared" si="101"/>
        <v>34.840890682716783</v>
      </c>
      <c r="FH127" s="20">
        <f t="shared" si="76"/>
        <v>293.4737779390652</v>
      </c>
      <c r="FI127" s="59">
        <f t="shared" si="77"/>
        <v>576.3408297222386</v>
      </c>
      <c r="FJ127" s="59">
        <f ca="1">AVERAGE(OFFSET($FI$3,0,0,'Données projet'!$E$16+1,1))-AVERAGE(OFFSET($H$3,0,0,'Données projet'!$E$16+1,1))</f>
        <v>257.66104339896992</v>
      </c>
      <c r="FK127" s="59">
        <f t="shared" si="102"/>
        <v>254.79488636184996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20.10058258508149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20.10058258508149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7.4200000000000017</v>
      </c>
      <c r="FZ127" s="12">
        <f>IF('Données projet'!$A$244&gt;35,FZ126+FY127-GH126,IF(A127&lt;'Données projet'!$A$244,$FW$205^A127,IF(A127='Données projet'!$A$244,'Données projet'!$B$244,FZ126+FY127-GH126)))</f>
        <v>397.19000000000011</v>
      </c>
      <c r="GA127" s="17">
        <f>FZ127*VLOOKUP('Données projet'!$B$17,Paramètres!$A$1:$I$89,3,0)*VLOOKUP('Données projet'!$B$17,Paramètres!$A$1:$I$89,5,0)</f>
        <v>377.96600400000011</v>
      </c>
      <c r="GB127" s="13">
        <f t="shared" si="103"/>
        <v>87.294987110071048</v>
      </c>
      <c r="GC127" s="20">
        <f t="shared" si="79"/>
        <v>810.32955951670726</v>
      </c>
      <c r="GD127" s="59">
        <f t="shared" si="80"/>
        <v>1093.1966112998807</v>
      </c>
      <c r="GE127" s="59">
        <f ca="1">AVERAGE(OFFSET($GD$3,0,0,'Données projet'!$E$17+1,1))-AVERAGE(OFFSET($H$3,0,0,'Données projet'!$E$17+1,1))</f>
        <v>536.1664221413339</v>
      </c>
      <c r="GF127" s="59">
        <f t="shared" si="104"/>
        <v>241.15939898336669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79.05479305732635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79.05479305732635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213.00000000000003</v>
      </c>
      <c r="GV127" s="17">
        <f>GU127*VLOOKUP('Données projet'!$B$18,Paramètres!$A$1:$I$89,3,0)*VLOOKUP('Données projet'!$B$18,Paramètres!$A$1:$I$89,5,0)</f>
        <v>186.07680000000005</v>
      </c>
      <c r="GW127" s="13">
        <f t="shared" si="105"/>
        <v>46.671538591528673</v>
      </c>
      <c r="GX127" s="20">
        <f t="shared" si="82"/>
        <v>405.37002304691242</v>
      </c>
      <c r="GY127" s="59">
        <f t="shared" si="83"/>
        <v>688.2370748300857</v>
      </c>
      <c r="GZ127" s="59">
        <f ca="1">AVERAGE(OFFSET($GY$3,0,0,'Données projet'!$E$18+1,1))-AVERAGE(OFFSET($H$3,0,0,'Données projet'!$E$18+1,1))</f>
        <v>285.8437404763045</v>
      </c>
      <c r="HA127" s="59">
        <f t="shared" si="106"/>
        <v>276.01618888357268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15.398393987072708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15.398393987072708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404.61</v>
      </c>
      <c r="L128" s="12">
        <f>VLOOKUP(A128,'Données projet'!$A$35:$I$55,9,0)</f>
        <v>7.4200000000000017</v>
      </c>
      <c r="M128" s="12">
        <f t="array" ref="M128">INDEX(L:L,MIN(IF(ISNUMBER(L128:L324),ROW(L128:L324),"")))</f>
        <v>7.4200000000000017</v>
      </c>
      <c r="N128" s="13">
        <f>IF('Données projet'!$A$36&gt;35,N127+M128-V127,IF(A128&lt;'Données projet'!$A$36,$K$205^A128,IF(A128='Données projet'!$A$36,'Données projet'!$B$36,N127+M128-V127)))</f>
        <v>404.61000000000013</v>
      </c>
      <c r="O128" s="13">
        <f>N128*VLOOKUP('Données projet'!$B$9,Paramètres!$A$1:$I$89,3,0)*VLOOKUP('Données projet'!$B$9,Paramètres!$A$1:$I$89,5,0)</f>
        <v>366.09112800000008</v>
      </c>
      <c r="P128" s="13">
        <f t="shared" si="87"/>
        <v>84.867124139045259</v>
      </c>
      <c r="Q128" s="20">
        <f t="shared" si="107"/>
        <v>785.41895580883727</v>
      </c>
      <c r="R128" s="59">
        <f t="shared" si="55"/>
        <v>1068.4675741778058</v>
      </c>
      <c r="S128" s="59">
        <f ca="1">AVERAGE(OFFSET($R$3,0,0,'Données projet'!$E$9+1,1))-AVERAGE(OFFSET($H$3,0,0,'Données projet'!$E$9+1,1))</f>
        <v>514.0255035951318</v>
      </c>
      <c r="T128" s="59">
        <f t="shared" si="88"/>
        <v>232.26614608014839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61.5</v>
      </c>
      <c r="W128" s="16">
        <f>IF(ISNA(VLOOKUP(A128,'Données projet'!$A$35:$I$55,5,0)),0%,VLOOKUP(A128,'Données projet'!$A$35:$I$55,5,0)*VLOOKUP('Données projet'!$B$9,Paramètres!$A$1:$I$89,7,0))</f>
        <v>0.43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100.1439480427247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100.1439480427247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212.00000000000009</v>
      </c>
      <c r="AJ128" s="13">
        <f>AI128*VLOOKUP('Données projet'!$B$10,Paramètres!$A$1:$I$89,3,0)*VLOOKUP('Données projet'!$B$10,Paramètres!$A$1:$I$89,5,0)</f>
        <v>185.20320000000009</v>
      </c>
      <c r="AK128" s="13">
        <f t="shared" si="89"/>
        <v>46.477875402099386</v>
      </c>
      <c r="AL128" s="20">
        <f t="shared" si="58"/>
        <v>403.5112063253232</v>
      </c>
      <c r="AM128" s="59">
        <f t="shared" si="59"/>
        <v>686.55982469429171</v>
      </c>
      <c r="AN128" s="59">
        <f ca="1">AVERAGE(OFFSET($AM$3,0,0,'Données projet'!$E$10+1,1))-AVERAGE(OFFSET($H$3,0,0,'Données projet'!$E$10+1,1))</f>
        <v>330.58463337575432</v>
      </c>
      <c r="AO128" s="59">
        <f t="shared" si="90"/>
        <v>285.43250599232192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26.691711131681554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26.691711131681554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7.4200000000000017</v>
      </c>
      <c r="BC128" s="12">
        <f t="array" ref="BC128">INDEX(BB:BB,MIN(IF(ISNUMBER(BB128:BB324),ROW(BB128:BB324),"")))</f>
        <v>7.4200000000000017</v>
      </c>
      <c r="BD128" s="12">
        <f>IF('Données projet'!$A$88&gt;35,BD127+BC128-BL127,IF(A128&lt;'Données projet'!$A$88,$BA$205^A128,IF(A128='Données projet'!$A$88,'Données projet'!$B$88,BD127+BC128-BL127)))</f>
        <v>404.61000000000013</v>
      </c>
      <c r="BE128" s="13">
        <f>BD128*VLOOKUP('Données projet'!$B$11,Paramètres!$A$1:$I$89,3,0)*VLOOKUP('Données projet'!$B$11,Paramètres!$A$1:$I$89,5,0)</f>
        <v>410.27454000000012</v>
      </c>
      <c r="BF128" s="13">
        <f t="shared" si="91"/>
        <v>93.856585915764086</v>
      </c>
      <c r="BG128" s="20">
        <f t="shared" si="61"/>
        <v>878.02837763662262</v>
      </c>
      <c r="BH128" s="59">
        <f t="shared" si="62"/>
        <v>1161.0769960055911</v>
      </c>
      <c r="BI128" s="59">
        <f ca="1">AVERAGE(OFFSET($BH$3,0,0,'Données projet'!$E$11+1,1))-AVERAGE(OFFSET($H$3,0,0,'Données projet'!$E$11+1,1))</f>
        <v>565.65323074569903</v>
      </c>
      <c r="BJ128" s="59">
        <f t="shared" si="92"/>
        <v>253.00166490531203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61.5</v>
      </c>
      <c r="BM128" s="16">
        <f>IF(ISNA(VLOOKUP(A128,'Données projet'!$A$87:$I$107,5,0)),0%,VLOOKUP(A128,'Données projet'!$A$87:$I$107,5,0)*VLOOKUP('Données projet'!$B$11,Paramètres!$A$1:$I$89,7,0))</f>
        <v>0.43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112.23028659960528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112.23028659960528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744.39939528933087</v>
      </c>
      <c r="CD128" s="59">
        <f ca="1">AVERAGE(OFFSET($CC$3,0,0,'Données projet'!$E$12+1,1))-AVERAGE(OFFSET($H$3,0,0,'Données projet'!$E$12+1,1))</f>
        <v>323.01113210765487</v>
      </c>
      <c r="CE128" s="59">
        <f t="shared" si="94"/>
        <v>311.68541696405975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17.795853537917353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17.795853537917353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404.61</v>
      </c>
      <c r="CR128" s="12">
        <f>VLOOKUP(A128,'Données projet'!$A$139:$I$159,9,0)</f>
        <v>7.4200000000000017</v>
      </c>
      <c r="CS128" s="12">
        <f t="array" ref="CS128">INDEX(CR:CR,MIN(IF(ISNUMBER(CR128:CR324),ROW(CR128:CR324),"")))</f>
        <v>7.4200000000000017</v>
      </c>
      <c r="CT128" s="12">
        <f>IF('Données projet'!$A$140&gt;35,CT127+CS128-DB127,IF(A128&lt;'Données projet'!$A$140,$CQ$205^A128,IF(A128='Données projet'!$A$140,'Données projet'!$B$140,CT127+CS128-DB127)))</f>
        <v>404.61000000000013</v>
      </c>
      <c r="CU128" s="17">
        <f>CT128*VLOOKUP('Données projet'!$B$13,Paramètres!$A$1:$I$89,3,0)*VLOOKUP('Données projet'!$B$13,Paramètres!$A$1:$I$89,5,0)</f>
        <v>271.41238800000013</v>
      </c>
      <c r="CV128" s="13">
        <f t="shared" si="95"/>
        <v>65.148922588273891</v>
      </c>
      <c r="CW128" s="20">
        <f t="shared" si="67"/>
        <v>586.17761594124386</v>
      </c>
      <c r="CX128" s="59">
        <f t="shared" si="68"/>
        <v>869.22623431021236</v>
      </c>
      <c r="CY128" s="59">
        <f ca="1">AVERAGE(OFFSET($CX$3,0,0,'Données projet'!$E$13+1,1))-AVERAGE(OFFSET($H$3,0,0,'Données projet'!$E$13+1,1))</f>
        <v>402.93606094395136</v>
      </c>
      <c r="CZ128" s="59">
        <f t="shared" si="96"/>
        <v>187.62762320251036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61.5</v>
      </c>
      <c r="DC128" s="16">
        <f>IF(ISNA(VLOOKUP(A128,'Données projet'!$A$139:$I$159,5,0)),0%,VLOOKUP(A128,'Données projet'!$A$139:$I$159,5,0)*VLOOKUP('Données projet'!$B$13,Paramètres!$A$1:$I$89,7,0))</f>
        <v>0.53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91.510849073524327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91.510849073524327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210.25641025641013</v>
      </c>
      <c r="DP128" s="17">
        <f>DO128*VLOOKUP('Données projet'!$B$14,Paramètres!$A$1:$I$89,3,0)*VLOOKUP('Données projet'!$B$14,Paramètres!$A$1:$I$89,5,0)</f>
        <v>163.99999999999991</v>
      </c>
      <c r="DQ128" s="13">
        <f t="shared" si="97"/>
        <v>41.743425908362248</v>
      </c>
      <c r="DR128" s="20">
        <f t="shared" si="70"/>
        <v>358.33646679039742</v>
      </c>
      <c r="DS128" s="59">
        <f t="shared" si="71"/>
        <v>641.38508515936587</v>
      </c>
      <c r="DT128" s="59">
        <f ca="1">AVERAGE(OFFSET($DS$3,0,0,'Données projet'!$E$14+1,1))-AVERAGE(OFFSET($H$3,0,0,'Données projet'!$E$14+1,1))</f>
        <v>217.53602321474159</v>
      </c>
      <c r="DU128" s="59">
        <f t="shared" si="98"/>
        <v>215.75909414893025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10.653376449054285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10.653376449054285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404.00000000000017</v>
      </c>
      <c r="EK128" s="17">
        <f>EJ128*VLOOKUP('Données projet'!$B$15,Paramètres!$A$1:$I$89,3,0)*VLOOKUP('Données projet'!$B$15,Paramètres!$A$1:$I$89,5,0)</f>
        <v>346.63200000000018</v>
      </c>
      <c r="EL128" s="13">
        <f t="shared" si="99"/>
        <v>80.868615263336864</v>
      </c>
      <c r="EM128" s="20">
        <f t="shared" si="73"/>
        <v>744.56357158364528</v>
      </c>
      <c r="EN128" s="59">
        <f t="shared" si="74"/>
        <v>1027.6121899526138</v>
      </c>
      <c r="EO128" s="59">
        <f ca="1">AVERAGE(OFFSET($EN$3,0,0,'Données projet'!$E$15+1,1))-AVERAGE(OFFSET($H$3,0,0,'Données projet'!$E$15+1,1))</f>
        <v>481.23392184981651</v>
      </c>
      <c r="EP128" s="59">
        <f t="shared" si="100"/>
        <v>275.88160405468193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90.532256022570252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90.532256022570252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204.00000000000017</v>
      </c>
      <c r="FF128" s="17">
        <f>FE128*VLOOKUP('Données projet'!$B$16,Paramètres!$A$1:$I$89,3,0)*VLOOKUP('Données projet'!$B$16,Paramètres!$A$1:$I$89,5,0)</f>
        <v>133.66080000000011</v>
      </c>
      <c r="FG128" s="13">
        <f t="shared" si="101"/>
        <v>34.840890682716783</v>
      </c>
      <c r="FH128" s="20">
        <f t="shared" si="76"/>
        <v>293.4737779390652</v>
      </c>
      <c r="FI128" s="59">
        <f t="shared" si="77"/>
        <v>576.52239630803365</v>
      </c>
      <c r="FJ128" s="59">
        <f ca="1">AVERAGE(OFFSET($FI$3,0,0,'Données projet'!$E$16+1,1))-AVERAGE(OFFSET($H$3,0,0,'Données projet'!$E$16+1,1))</f>
        <v>257.66104339896992</v>
      </c>
      <c r="FK128" s="59">
        <f t="shared" si="102"/>
        <v>254.79488636184996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19.706422420732832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19.706422420732832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404.61</v>
      </c>
      <c r="FX128" s="12">
        <f>VLOOKUP(A128,'Données projet'!$A$243:$I$263,9,0)</f>
        <v>7.4200000000000017</v>
      </c>
      <c r="FY128" s="12">
        <f t="array" ref="FY128">INDEX(FX:FX,MIN(IF(ISNUMBER(FX128:FX324),ROW(FX128:FX324),"")))</f>
        <v>7.4200000000000017</v>
      </c>
      <c r="FZ128" s="12">
        <f>IF('Données projet'!$A$244&gt;35,FZ127+FY128-GH127,IF(A128&lt;'Données projet'!$A$244,$FW$205^A128,IF(A128='Données projet'!$A$244,'Données projet'!$B$244,FZ127+FY128-GH127)))</f>
        <v>404.61000000000013</v>
      </c>
      <c r="GA128" s="17">
        <f>FZ128*VLOOKUP('Données projet'!$B$17,Paramètres!$A$1:$I$89,3,0)*VLOOKUP('Données projet'!$B$17,Paramètres!$A$1:$I$89,5,0)</f>
        <v>385.02687600000013</v>
      </c>
      <c r="GB128" s="13">
        <f t="shared" si="103"/>
        <v>88.734386861237638</v>
      </c>
      <c r="GC128" s="20">
        <f t="shared" si="79"/>
        <v>825.13419948332239</v>
      </c>
      <c r="GD128" s="59">
        <f t="shared" si="80"/>
        <v>1108.182817852291</v>
      </c>
      <c r="GE128" s="59">
        <f ca="1">AVERAGE(OFFSET($GD$3,0,0,'Données projet'!$E$17+1,1))-AVERAGE(OFFSET($H$3,0,0,'Données projet'!$E$17+1,1))</f>
        <v>536.1664221413339</v>
      </c>
      <c r="GF128" s="59">
        <f t="shared" si="104"/>
        <v>241.15939898336669</v>
      </c>
      <c r="GG128" s="15">
        <f>IF(ISNA(VLOOKUP(A128,'Données projet'!$A$243:$I$263,3,0)),0,VLOOKUP(A128,'Données projet'!$A$243:$I$263,3,0))</f>
        <v>10</v>
      </c>
      <c r="GH128" s="15">
        <f>IF(ISNA(VLOOKUP(A128,'Données projet'!$A$243:$I$263,4,0)),0,VLOOKUP(A128,'Données projet'!$A$243:$I$263,4,0))</f>
        <v>61.5</v>
      </c>
      <c r="GI128" s="16">
        <f>IF(ISNA(VLOOKUP(A128,'Données projet'!$A$243:$I$263,5,0)),0%,VLOOKUP(A128,'Données projet'!$A$243:$I$263,5,0)*VLOOKUP('Données projet'!$B$17,Paramètres!$A$1:$I$89,7,0))</f>
        <v>0.43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105.32380742424496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105.32380742424496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213.00000000000003</v>
      </c>
      <c r="GV128" s="17">
        <f>GU128*VLOOKUP('Données projet'!$B$18,Paramètres!$A$1:$I$89,3,0)*VLOOKUP('Données projet'!$B$18,Paramètres!$A$1:$I$89,5,0)</f>
        <v>186.07680000000005</v>
      </c>
      <c r="GW128" s="13">
        <f t="shared" si="105"/>
        <v>46.671538591528673</v>
      </c>
      <c r="GX128" s="20">
        <f t="shared" si="82"/>
        <v>405.37002304691242</v>
      </c>
      <c r="GY128" s="59">
        <f t="shared" si="83"/>
        <v>688.41864141588098</v>
      </c>
      <c r="GZ128" s="59">
        <f ca="1">AVERAGE(OFFSET($GY$3,0,0,'Données projet'!$E$18+1,1))-AVERAGE(OFFSET($H$3,0,0,'Données projet'!$E$18+1,1))</f>
        <v>285.8437404763045</v>
      </c>
      <c r="HA128" s="59">
        <f t="shared" si="106"/>
        <v>276.01618888357268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15.096440873079153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15.096440873079153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7.0766666666666636</v>
      </c>
      <c r="N129" s="13">
        <f>IF('Données projet'!$A$36&gt;35,N128+M129-V128,IF(A129&lt;'Données projet'!$A$36,$K$205^A129,IF(A129='Données projet'!$A$36,'Données projet'!$B$36,N128+M129-V128)))</f>
        <v>350.18666666666678</v>
      </c>
      <c r="O129" s="13">
        <f>N129*VLOOKUP('Données projet'!$B$9,Paramètres!$A$1:$I$89,3,0)*VLOOKUP('Données projet'!$B$9,Paramètres!$A$1:$I$89,5,0)</f>
        <v>316.84889600000008</v>
      </c>
      <c r="P129" s="13">
        <f t="shared" si="87"/>
        <v>74.697328052662286</v>
      </c>
      <c r="Q129" s="20">
        <f t="shared" si="107"/>
        <v>681.94300689172019</v>
      </c>
      <c r="R129" s="59">
        <f t="shared" si="55"/>
        <v>965.17004207214245</v>
      </c>
      <c r="S129" s="59">
        <f ca="1">AVERAGE(OFFSET($R$3,0,0,'Données projet'!$E$9+1,1))-AVERAGE(OFFSET($H$3,0,0,'Données projet'!$E$9+1,1))</f>
        <v>514.0255035951318</v>
      </c>
      <c r="T129" s="59">
        <f t="shared" si="88"/>
        <v>232.26614608014839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98.180186303383849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98.180186303383849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212.00000000000009</v>
      </c>
      <c r="AJ129" s="13">
        <f>AI129*VLOOKUP('Données projet'!$B$10,Paramètres!$A$1:$I$89,3,0)*VLOOKUP('Données projet'!$B$10,Paramètres!$A$1:$I$89,5,0)</f>
        <v>185.20320000000009</v>
      </c>
      <c r="AK129" s="13">
        <f t="shared" si="89"/>
        <v>46.477875402099386</v>
      </c>
      <c r="AL129" s="20">
        <f t="shared" si="58"/>
        <v>403.5112063253232</v>
      </c>
      <c r="AM129" s="59">
        <f t="shared" si="59"/>
        <v>686.73824150574546</v>
      </c>
      <c r="AN129" s="59">
        <f ca="1">AVERAGE(OFFSET($AM$3,0,0,'Données projet'!$E$10+1,1))-AVERAGE(OFFSET($H$3,0,0,'Données projet'!$E$10+1,1))</f>
        <v>330.58463337575432</v>
      </c>
      <c r="AO129" s="59">
        <f t="shared" si="90"/>
        <v>285.43250599232192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26.168302956725519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26.168302956725519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7.0766666666666636</v>
      </c>
      <c r="BD129" s="12">
        <f>IF('Données projet'!$A$88&gt;35,BD128+BC129-BL128,IF(A129&lt;'Données projet'!$A$88,$BA$205^A129,IF(A129='Données projet'!$A$88,'Données projet'!$B$88,BD128+BC129-BL128)))</f>
        <v>350.18666666666678</v>
      </c>
      <c r="BE129" s="13">
        <f>BD129*VLOOKUP('Données projet'!$B$11,Paramètres!$A$1:$I$89,3,0)*VLOOKUP('Données projet'!$B$11,Paramètres!$A$1:$I$89,5,0)</f>
        <v>355.08928000000014</v>
      </c>
      <c r="BF129" s="13">
        <f t="shared" si="91"/>
        <v>82.609564765812479</v>
      </c>
      <c r="BG129" s="20">
        <f t="shared" si="61"/>
        <v>762.32548796712365</v>
      </c>
      <c r="BH129" s="59">
        <f t="shared" si="62"/>
        <v>1045.5525231475458</v>
      </c>
      <c r="BI129" s="59">
        <f ca="1">AVERAGE(OFFSET($BH$3,0,0,'Données projet'!$E$11+1,1))-AVERAGE(OFFSET($H$3,0,0,'Données projet'!$E$11+1,1))</f>
        <v>565.65323074569903</v>
      </c>
      <c r="BJ129" s="59">
        <f t="shared" si="92"/>
        <v>253.00166490531203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110.0295191331026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110.0295191331026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744.57781210078451</v>
      </c>
      <c r="CD129" s="59">
        <f ca="1">AVERAGE(OFFSET($CC$3,0,0,'Données projet'!$E$12+1,1))-AVERAGE(OFFSET($H$3,0,0,'Données projet'!$E$12+1,1))</f>
        <v>323.01113210765487</v>
      </c>
      <c r="CE129" s="59">
        <f t="shared" si="94"/>
        <v>311.68541696405975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17.446887704437668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17.446887704437668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7.0766666666666636</v>
      </c>
      <c r="CT129" s="12">
        <f>IF('Données projet'!$A$140&gt;35,CT128+CS129-DB128,IF(A129&lt;'Données projet'!$A$140,$CQ$205^A129,IF(A129='Données projet'!$A$140,'Données projet'!$B$140,CT128+CS129-DB128)))</f>
        <v>350.18666666666678</v>
      </c>
      <c r="CU129" s="17">
        <f>CT129*VLOOKUP('Données projet'!$B$13,Paramètres!$A$1:$I$89,3,0)*VLOOKUP('Données projet'!$B$13,Paramètres!$A$1:$I$89,5,0)</f>
        <v>234.90521600000008</v>
      </c>
      <c r="CV129" s="13">
        <f t="shared" si="95"/>
        <v>57.341997766775535</v>
      </c>
      <c r="CW129" s="20">
        <f t="shared" si="67"/>
        <v>508.99723064380083</v>
      </c>
      <c r="CX129" s="59">
        <f t="shared" si="68"/>
        <v>792.22426582422304</v>
      </c>
      <c r="CY129" s="59">
        <f ca="1">AVERAGE(OFFSET($CX$3,0,0,'Données projet'!$E$13+1,1))-AVERAGE(OFFSET($H$3,0,0,'Données projet'!$E$13+1,1))</f>
        <v>402.93606094395136</v>
      </c>
      <c r="CZ129" s="59">
        <f t="shared" si="96"/>
        <v>187.62762320251036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89.71637713929907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89.71637713929907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210.25641025641013</v>
      </c>
      <c r="DP129" s="17">
        <f>DO129*VLOOKUP('Données projet'!$B$14,Paramètres!$A$1:$I$89,3,0)*VLOOKUP('Données projet'!$B$14,Paramètres!$A$1:$I$89,5,0)</f>
        <v>163.99999999999991</v>
      </c>
      <c r="DQ129" s="13">
        <f t="shared" si="97"/>
        <v>41.743425908362248</v>
      </c>
      <c r="DR129" s="20">
        <f t="shared" si="70"/>
        <v>358.33646679039742</v>
      </c>
      <c r="DS129" s="59">
        <f t="shared" si="71"/>
        <v>641.56350197081963</v>
      </c>
      <c r="DT129" s="59">
        <f ca="1">AVERAGE(OFFSET($DS$3,0,0,'Données projet'!$E$14+1,1))-AVERAGE(OFFSET($H$3,0,0,'Données projet'!$E$14+1,1))</f>
        <v>217.53602321474159</v>
      </c>
      <c r="DU129" s="59">
        <f t="shared" si="98"/>
        <v>215.75909414893025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10.444470234806348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10.444470234806348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404.00000000000017</v>
      </c>
      <c r="EK129" s="17">
        <f>EJ129*VLOOKUP('Données projet'!$B$15,Paramètres!$A$1:$I$89,3,0)*VLOOKUP('Données projet'!$B$15,Paramètres!$A$1:$I$89,5,0)</f>
        <v>346.63200000000018</v>
      </c>
      <c r="EL129" s="13">
        <f t="shared" si="99"/>
        <v>80.868615263336864</v>
      </c>
      <c r="EM129" s="20">
        <f t="shared" si="73"/>
        <v>744.56357158364528</v>
      </c>
      <c r="EN129" s="59">
        <f t="shared" si="74"/>
        <v>1027.7906067640674</v>
      </c>
      <c r="EO129" s="59">
        <f ca="1">AVERAGE(OFFSET($EN$3,0,0,'Données projet'!$E$15+1,1))-AVERAGE(OFFSET($H$3,0,0,'Données projet'!$E$15+1,1))</f>
        <v>481.23392184981651</v>
      </c>
      <c r="EP129" s="59">
        <f t="shared" si="100"/>
        <v>275.88160405468193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88.756973701191384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88.756973701191384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204.00000000000017</v>
      </c>
      <c r="FF129" s="17">
        <f>FE129*VLOOKUP('Données projet'!$B$16,Paramètres!$A$1:$I$89,3,0)*VLOOKUP('Données projet'!$B$16,Paramètres!$A$1:$I$89,5,0)</f>
        <v>133.66080000000011</v>
      </c>
      <c r="FG129" s="13">
        <f t="shared" si="101"/>
        <v>34.840890682716783</v>
      </c>
      <c r="FH129" s="20">
        <f t="shared" si="76"/>
        <v>293.4737779390652</v>
      </c>
      <c r="FI129" s="59">
        <f t="shared" si="77"/>
        <v>576.70081311948741</v>
      </c>
      <c r="FJ129" s="59">
        <f ca="1">AVERAGE(OFFSET($FI$3,0,0,'Données projet'!$E$16+1,1))-AVERAGE(OFFSET($H$3,0,0,'Données projet'!$E$16+1,1))</f>
        <v>257.66104339896992</v>
      </c>
      <c r="FK129" s="59">
        <f t="shared" si="102"/>
        <v>254.79488636184996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19.319991496793087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19.319991496793087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7.0766666666666636</v>
      </c>
      <c r="FZ129" s="12">
        <f>IF('Données projet'!$A$244&gt;35,FZ128+FY129-GH128,IF(A129&lt;'Données projet'!$A$244,$FW$205^A129,IF(A129='Données projet'!$A$244,'Données projet'!$B$244,FZ128+FY129-GH128)))</f>
        <v>350.18666666666678</v>
      </c>
      <c r="GA129" s="17">
        <f>FZ129*VLOOKUP('Données projet'!$B$17,Paramètres!$A$1:$I$89,3,0)*VLOOKUP('Données projet'!$B$17,Paramètres!$A$1:$I$89,5,0)</f>
        <v>333.23763200000008</v>
      </c>
      <c r="GB129" s="13">
        <f t="shared" si="103"/>
        <v>78.101168999978341</v>
      </c>
      <c r="GC129" s="20">
        <f t="shared" si="79"/>
        <v>716.4150784082957</v>
      </c>
      <c r="GD129" s="59">
        <f t="shared" si="80"/>
        <v>999.64211358871785</v>
      </c>
      <c r="GE129" s="59">
        <f ca="1">AVERAGE(OFFSET($GD$3,0,0,'Données projet'!$E$17+1,1))-AVERAGE(OFFSET($H$3,0,0,'Données projet'!$E$17+1,1))</f>
        <v>536.1664221413339</v>
      </c>
      <c r="GF129" s="59">
        <f t="shared" si="104"/>
        <v>241.15939898336669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103.25847180183476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103.25847180183476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213.00000000000003</v>
      </c>
      <c r="GV129" s="17">
        <f>GU129*VLOOKUP('Données projet'!$B$18,Paramètres!$A$1:$I$89,3,0)*VLOOKUP('Données projet'!$B$18,Paramètres!$A$1:$I$89,5,0)</f>
        <v>186.07680000000005</v>
      </c>
      <c r="GW129" s="13">
        <f t="shared" si="105"/>
        <v>46.671538591528673</v>
      </c>
      <c r="GX129" s="20">
        <f t="shared" si="82"/>
        <v>405.37002304691242</v>
      </c>
      <c r="GY129" s="59">
        <f t="shared" si="83"/>
        <v>688.59705822733463</v>
      </c>
      <c r="GZ129" s="59">
        <f ca="1">AVERAGE(OFFSET($GY$3,0,0,'Données projet'!$E$18+1,1))-AVERAGE(OFFSET($H$3,0,0,'Données projet'!$E$18+1,1))</f>
        <v>285.8437404763045</v>
      </c>
      <c r="HA129" s="59">
        <f t="shared" si="106"/>
        <v>276.01618888357268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14.800408875477798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14.800408875477798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7.0766666666666636</v>
      </c>
      <c r="N130" s="13">
        <f>IF('Données projet'!$A$36&gt;35,N129+M130-V129,IF(A130&lt;'Données projet'!$A$36,$K$205^A130,IF(A130='Données projet'!$A$36,'Données projet'!$B$36,N129+M130-V129)))</f>
        <v>357.26333333333343</v>
      </c>
      <c r="O130" s="13">
        <f>N130*VLOOKUP('Données projet'!$B$9,Paramètres!$A$1:$I$89,3,0)*VLOOKUP('Données projet'!$B$9,Paramètres!$A$1:$I$89,5,0)</f>
        <v>323.25186400000007</v>
      </c>
      <c r="P130" s="13">
        <f t="shared" si="87"/>
        <v>76.029568543435346</v>
      </c>
      <c r="Q130" s="20">
        <f t="shared" si="107"/>
        <v>695.41516167981661</v>
      </c>
      <c r="R130" s="59">
        <f t="shared" si="55"/>
        <v>978.81751853889409</v>
      </c>
      <c r="S130" s="59">
        <f ca="1">AVERAGE(OFFSET($R$3,0,0,'Données projet'!$E$9+1,1))-AVERAGE(OFFSET($H$3,0,0,'Données projet'!$E$9+1,1))</f>
        <v>514.0255035951318</v>
      </c>
      <c r="T130" s="59">
        <f t="shared" si="88"/>
        <v>232.26614608014839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96.254932733975082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96.254932733975082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212.00000000000009</v>
      </c>
      <c r="AJ130" s="13">
        <f>AI130*VLOOKUP('Données projet'!$B$10,Paramètres!$A$1:$I$89,3,0)*VLOOKUP('Données projet'!$B$10,Paramètres!$A$1:$I$89,5,0)</f>
        <v>185.20320000000009</v>
      </c>
      <c r="AK130" s="13">
        <f t="shared" si="89"/>
        <v>46.477875402099386</v>
      </c>
      <c r="AL130" s="20">
        <f t="shared" si="58"/>
        <v>403.5112063253232</v>
      </c>
      <c r="AM130" s="59">
        <f t="shared" si="59"/>
        <v>686.91356318440057</v>
      </c>
      <c r="AN130" s="59">
        <f ca="1">AVERAGE(OFFSET($AM$3,0,0,'Données projet'!$E$10+1,1))-AVERAGE(OFFSET($H$3,0,0,'Données projet'!$E$10+1,1))</f>
        <v>330.58463337575432</v>
      </c>
      <c r="AO130" s="59">
        <f t="shared" si="90"/>
        <v>285.43250599232192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25.655158496832907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25.655158496832907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7.0766666666666636</v>
      </c>
      <c r="BD130" s="12">
        <f>IF('Données projet'!$A$88&gt;35,BD129+BC130-BL129,IF(A130&lt;'Données projet'!$A$88,$BA$205^A130,IF(A130='Données projet'!$A$88,'Données projet'!$B$88,BD129+BC130-BL129)))</f>
        <v>357.26333333333343</v>
      </c>
      <c r="BE130" s="13">
        <f>BD130*VLOOKUP('Données projet'!$B$11,Paramètres!$A$1:$I$89,3,0)*VLOOKUP('Données projet'!$B$11,Paramètres!$A$1:$I$89,5,0)</f>
        <v>362.26502000000011</v>
      </c>
      <c r="BF130" s="13">
        <f t="shared" si="91"/>
        <v>84.082921443692172</v>
      </c>
      <c r="BG130" s="20">
        <f t="shared" si="61"/>
        <v>777.38933134776391</v>
      </c>
      <c r="BH130" s="59">
        <f t="shared" si="62"/>
        <v>1060.7916882068414</v>
      </c>
      <c r="BI130" s="59">
        <f ca="1">AVERAGE(OFFSET($BH$3,0,0,'Données projet'!$E$11+1,1))-AVERAGE(OFFSET($H$3,0,0,'Données projet'!$E$11+1,1))</f>
        <v>565.65323074569903</v>
      </c>
      <c r="BJ130" s="59">
        <f t="shared" si="92"/>
        <v>253.00166490531203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107.87190737428243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107.87190737428243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744.75313377943974</v>
      </c>
      <c r="CD130" s="59">
        <f ca="1">AVERAGE(OFFSET($CC$3,0,0,'Données projet'!$E$12+1,1))-AVERAGE(OFFSET($H$3,0,0,'Données projet'!$E$12+1,1))</f>
        <v>323.01113210765487</v>
      </c>
      <c r="CE130" s="59">
        <f t="shared" si="94"/>
        <v>311.68541696405975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17.10476487810438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17.10476487810438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7.0766666666666636</v>
      </c>
      <c r="CT130" s="12">
        <f>IF('Données projet'!$A$140&gt;35,CT129+CS130-DB129,IF(A130&lt;'Données projet'!$A$140,$CQ$205^A130,IF(A130='Données projet'!$A$140,'Données projet'!$B$140,CT129+CS130-DB129)))</f>
        <v>357.26333333333343</v>
      </c>
      <c r="CU130" s="17">
        <f>CT130*VLOOKUP('Données projet'!$B$13,Paramètres!$A$1:$I$89,3,0)*VLOOKUP('Données projet'!$B$13,Paramètres!$A$1:$I$89,5,0)</f>
        <v>239.65224400000008</v>
      </c>
      <c r="CV130" s="13">
        <f t="shared" si="95"/>
        <v>58.36470277160327</v>
      </c>
      <c r="CW130" s="20">
        <f t="shared" si="67"/>
        <v>519.04618229387575</v>
      </c>
      <c r="CX130" s="59">
        <f t="shared" si="68"/>
        <v>802.44853915295312</v>
      </c>
      <c r="CY130" s="59">
        <f ca="1">AVERAGE(OFFSET($CX$3,0,0,'Données projet'!$E$13+1,1))-AVERAGE(OFFSET($H$3,0,0,'Données projet'!$E$13+1,1))</f>
        <v>402.93606094395136</v>
      </c>
      <c r="CZ130" s="59">
        <f t="shared" si="96"/>
        <v>187.62762320251036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87.957093705184164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87.957093705184164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210.25641025641013</v>
      </c>
      <c r="DP130" s="17">
        <f>DO130*VLOOKUP('Données projet'!$B$14,Paramètres!$A$1:$I$89,3,0)*VLOOKUP('Données projet'!$B$14,Paramètres!$A$1:$I$89,5,0)</f>
        <v>163.99999999999991</v>
      </c>
      <c r="DQ130" s="13">
        <f t="shared" si="97"/>
        <v>41.743425908362248</v>
      </c>
      <c r="DR130" s="20">
        <f t="shared" si="70"/>
        <v>358.33646679039742</v>
      </c>
      <c r="DS130" s="59">
        <f t="shared" si="71"/>
        <v>641.73882364947485</v>
      </c>
      <c r="DT130" s="59">
        <f ca="1">AVERAGE(OFFSET($DS$3,0,0,'Données projet'!$E$14+1,1))-AVERAGE(OFFSET($H$3,0,0,'Données projet'!$E$14+1,1))</f>
        <v>217.53602321474159</v>
      </c>
      <c r="DU130" s="59">
        <f t="shared" si="98"/>
        <v>215.75909414893025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10.239660543999603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10.239660543999603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404.00000000000017</v>
      </c>
      <c r="EK130" s="17">
        <f>EJ130*VLOOKUP('Données projet'!$B$15,Paramètres!$A$1:$I$89,3,0)*VLOOKUP('Données projet'!$B$15,Paramètres!$A$1:$I$89,5,0)</f>
        <v>346.63200000000018</v>
      </c>
      <c r="EL130" s="13">
        <f t="shared" si="99"/>
        <v>80.868615263336864</v>
      </c>
      <c r="EM130" s="20">
        <f t="shared" si="73"/>
        <v>744.56357158364528</v>
      </c>
      <c r="EN130" s="59">
        <f t="shared" si="74"/>
        <v>1027.9659284427228</v>
      </c>
      <c r="EO130" s="59">
        <f ca="1">AVERAGE(OFFSET($EN$3,0,0,'Données projet'!$E$15+1,1))-AVERAGE(OFFSET($H$3,0,0,'Données projet'!$E$15+1,1))</f>
        <v>481.23392184981651</v>
      </c>
      <c r="EP130" s="59">
        <f t="shared" si="100"/>
        <v>275.88160405468193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87.016503583319448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87.016503583319448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204.00000000000017</v>
      </c>
      <c r="FF130" s="17">
        <f>FE130*VLOOKUP('Données projet'!$B$16,Paramètres!$A$1:$I$89,3,0)*VLOOKUP('Données projet'!$B$16,Paramètres!$A$1:$I$89,5,0)</f>
        <v>133.66080000000011</v>
      </c>
      <c r="FG130" s="13">
        <f t="shared" si="101"/>
        <v>34.840890682716783</v>
      </c>
      <c r="FH130" s="20">
        <f t="shared" si="76"/>
        <v>293.4737779390652</v>
      </c>
      <c r="FI130" s="59">
        <f t="shared" si="77"/>
        <v>576.87613479814263</v>
      </c>
      <c r="FJ130" s="59">
        <f ca="1">AVERAGE(OFFSET($FI$3,0,0,'Données projet'!$E$16+1,1))-AVERAGE(OFFSET($H$3,0,0,'Données projet'!$E$16+1,1))</f>
        <v>257.66104339896992</v>
      </c>
      <c r="FK130" s="59">
        <f t="shared" si="102"/>
        <v>254.79488636184996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18.941138247572212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18.941138247572212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7.0766666666666636</v>
      </c>
      <c r="FZ130" s="12">
        <f>IF('Données projet'!$A$244&gt;35,FZ129+FY130-GH129,IF(A130&lt;'Données projet'!$A$244,$FW$205^A130,IF(A130='Données projet'!$A$244,'Données projet'!$B$244,FZ129+FY130-GH129)))</f>
        <v>357.26333333333343</v>
      </c>
      <c r="GA130" s="17">
        <f>FZ130*VLOOKUP('Données projet'!$B$17,Paramètres!$A$1:$I$89,3,0)*VLOOKUP('Données projet'!$B$17,Paramètres!$A$1:$I$89,5,0)</f>
        <v>339.97178800000012</v>
      </c>
      <c r="GB130" s="13">
        <f t="shared" si="103"/>
        <v>79.494117615826084</v>
      </c>
      <c r="GC130" s="20">
        <f t="shared" si="79"/>
        <v>730.56978561423057</v>
      </c>
      <c r="GD130" s="59">
        <f t="shared" si="80"/>
        <v>1013.9721424733079</v>
      </c>
      <c r="GE130" s="59">
        <f ca="1">AVERAGE(OFFSET($GD$3,0,0,'Données projet'!$E$17+1,1))-AVERAGE(OFFSET($H$3,0,0,'Données projet'!$E$17+1,1))</f>
        <v>536.1664221413339</v>
      </c>
      <c r="GF130" s="59">
        <f t="shared" si="104"/>
        <v>241.15939898336669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101.23363615124968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101.23363615124968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213.00000000000003</v>
      </c>
      <c r="GV130" s="17">
        <f>GU130*VLOOKUP('Données projet'!$B$18,Paramètres!$A$1:$I$89,3,0)*VLOOKUP('Données projet'!$B$18,Paramètres!$A$1:$I$89,5,0)</f>
        <v>186.07680000000005</v>
      </c>
      <c r="GW130" s="13">
        <f t="shared" si="105"/>
        <v>46.671538591528673</v>
      </c>
      <c r="GX130" s="20">
        <f t="shared" si="82"/>
        <v>405.37002304691242</v>
      </c>
      <c r="GY130" s="59">
        <f t="shared" si="83"/>
        <v>688.77237990598985</v>
      </c>
      <c r="GZ130" s="59">
        <f ca="1">AVERAGE(OFFSET($GY$3,0,0,'Données projet'!$E$18+1,1))-AVERAGE(OFFSET($H$3,0,0,'Données projet'!$E$18+1,1))</f>
        <v>285.8437404763045</v>
      </c>
      <c r="HA130" s="59">
        <f t="shared" si="106"/>
        <v>276.01618888357268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14.510181884787714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14.510181884787714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7.0766666666666636</v>
      </c>
      <c r="N131" s="13">
        <f>IF('Données projet'!$A$36&gt;35,N130+M131-V130,IF(A131&lt;'Données projet'!$A$36,$K$205^A131,IF(A131='Données projet'!$A$36,'Données projet'!$B$36,N130+M131-V130)))</f>
        <v>364.34000000000009</v>
      </c>
      <c r="O131" s="13">
        <f>N131*VLOOKUP('Données projet'!$B$9,Paramètres!$A$1:$I$89,3,0)*VLOOKUP('Données projet'!$B$9,Paramètres!$A$1:$I$89,5,0)</f>
        <v>329.65483200000006</v>
      </c>
      <c r="P131" s="13">
        <f t="shared" si="87"/>
        <v>77.358740680970413</v>
      </c>
      <c r="Q131" s="20">
        <f t="shared" ref="Q131:Q153" si="108">(O131+P131)*0.475*44/12</f>
        <v>708.88197241935677</v>
      </c>
      <c r="R131" s="59">
        <f t="shared" ref="R131:R194" si="109">Q131+(I131+J131)*44/12</f>
        <v>992.45660951792524</v>
      </c>
      <c r="S131" s="59">
        <f ca="1">AVERAGE(OFFSET($R$3,0,0,'Données projet'!$E$9+1,1))-AVERAGE(OFFSET($H$3,0,0,'Données projet'!$E$9+1,1))</f>
        <v>514.0255035951318</v>
      </c>
      <c r="T131" s="59">
        <f t="shared" si="88"/>
        <v>232.26614608014839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94.367432212773693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94.367432212773693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212.00000000000009</v>
      </c>
      <c r="AJ131" s="13">
        <f>AI131*VLOOKUP('Données projet'!$B$10,Paramètres!$A$1:$I$89,3,0)*VLOOKUP('Données projet'!$B$10,Paramètres!$A$1:$I$89,5,0)</f>
        <v>185.20320000000009</v>
      </c>
      <c r="AK131" s="13">
        <f t="shared" si="89"/>
        <v>46.477875402099386</v>
      </c>
      <c r="AL131" s="20">
        <f t="shared" si="58"/>
        <v>403.5112063253232</v>
      </c>
      <c r="AM131" s="59">
        <f t="shared" si="59"/>
        <v>687.08584342389167</v>
      </c>
      <c r="AN131" s="59">
        <f ca="1">AVERAGE(OFFSET($AM$3,0,0,'Données projet'!$E$10+1,1))-AVERAGE(OFFSET($H$3,0,0,'Données projet'!$E$10+1,1))</f>
        <v>330.58463337575432</v>
      </c>
      <c r="AO131" s="59">
        <f t="shared" si="90"/>
        <v>285.43250599232192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25.152076486811577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25.152076486811577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7.0766666666666636</v>
      </c>
      <c r="BD131" s="12">
        <f>IF('Données projet'!$A$88&gt;35,BD130+BC131-BL130,IF(A131&lt;'Données projet'!$A$88,$BA$205^A131,IF(A131='Données projet'!$A$88,'Données projet'!$B$88,BD130+BC131-BL130)))</f>
        <v>364.34000000000009</v>
      </c>
      <c r="BE131" s="13">
        <f>BD131*VLOOKUP('Données projet'!$B$11,Paramètres!$A$1:$I$89,3,0)*VLOOKUP('Données projet'!$B$11,Paramètres!$A$1:$I$89,5,0)</f>
        <v>369.44076000000013</v>
      </c>
      <c r="BF131" s="13">
        <f t="shared" si="91"/>
        <v>85.55288475621127</v>
      </c>
      <c r="BG131" s="20">
        <f t="shared" si="61"/>
        <v>792.44726461706807</v>
      </c>
      <c r="BH131" s="59">
        <f t="shared" si="62"/>
        <v>1076.0219017156367</v>
      </c>
      <c r="BI131" s="59">
        <f ca="1">AVERAGE(OFFSET($BH$3,0,0,'Données projet'!$E$11+1,1))-AVERAGE(OFFSET($H$3,0,0,'Données projet'!$E$11+1,1))</f>
        <v>565.65323074569903</v>
      </c>
      <c r="BJ131" s="59">
        <f t="shared" si="92"/>
        <v>253.00166490531203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105.7566050660395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105.7566050660395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744.92541401893084</v>
      </c>
      <c r="CD131" s="59">
        <f ca="1">AVERAGE(OFFSET($CC$3,0,0,'Données projet'!$E$12+1,1))-AVERAGE(OFFSET($H$3,0,0,'Données projet'!$E$12+1,1))</f>
        <v>323.01113210765487</v>
      </c>
      <c r="CE131" s="59">
        <f t="shared" si="94"/>
        <v>311.68541696405975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16.769350871721169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16.769350871721169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7.0766666666666636</v>
      </c>
      <c r="CT131" s="12">
        <f>IF('Données projet'!$A$140&gt;35,CT130+CS131-DB130,IF(A131&lt;'Données projet'!$A$140,$CQ$205^A131,IF(A131='Données projet'!$A$140,'Données projet'!$B$140,CT130+CS131-DB130)))</f>
        <v>364.34000000000009</v>
      </c>
      <c r="CU131" s="17">
        <f>CT131*VLOOKUP('Données projet'!$B$13,Paramètres!$A$1:$I$89,3,0)*VLOOKUP('Données projet'!$B$13,Paramètres!$A$1:$I$89,5,0)</f>
        <v>244.39927200000005</v>
      </c>
      <c r="CV131" s="13">
        <f t="shared" si="95"/>
        <v>59.385052330672671</v>
      </c>
      <c r="CW131" s="20">
        <f t="shared" si="67"/>
        <v>529.09103154258844</v>
      </c>
      <c r="CX131" s="59">
        <f t="shared" si="68"/>
        <v>812.66566864115703</v>
      </c>
      <c r="CY131" s="59">
        <f ca="1">AVERAGE(OFFSET($CX$3,0,0,'Données projet'!$E$13+1,1))-AVERAGE(OFFSET($H$3,0,0,'Données projet'!$E$13+1,1))</f>
        <v>402.93606094395136</v>
      </c>
      <c r="CZ131" s="59">
        <f t="shared" si="96"/>
        <v>187.62762320251036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86.232308746155311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86.232308746155311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210.25641025641013</v>
      </c>
      <c r="DP131" s="17">
        <f>DO131*VLOOKUP('Données projet'!$B$14,Paramètres!$A$1:$I$89,3,0)*VLOOKUP('Données projet'!$B$14,Paramètres!$A$1:$I$89,5,0)</f>
        <v>163.99999999999991</v>
      </c>
      <c r="DQ131" s="13">
        <f t="shared" si="97"/>
        <v>41.743425908362248</v>
      </c>
      <c r="DR131" s="20">
        <f t="shared" si="70"/>
        <v>358.33646679039742</v>
      </c>
      <c r="DS131" s="59">
        <f t="shared" si="71"/>
        <v>641.91110388896595</v>
      </c>
      <c r="DT131" s="59">
        <f ca="1">AVERAGE(OFFSET($DS$3,0,0,'Données projet'!$E$14+1,1))-AVERAGE(OFFSET($H$3,0,0,'Données projet'!$E$14+1,1))</f>
        <v>217.53602321474159</v>
      </c>
      <c r="DU131" s="59">
        <f t="shared" si="98"/>
        <v>215.75909414893025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10.038867046308004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10.038867046308004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404.00000000000017</v>
      </c>
      <c r="EK131" s="17">
        <f>EJ131*VLOOKUP('Données projet'!$B$15,Paramètres!$A$1:$I$89,3,0)*VLOOKUP('Données projet'!$B$15,Paramètres!$A$1:$I$89,5,0)</f>
        <v>346.63200000000018</v>
      </c>
      <c r="EL131" s="13">
        <f t="shared" si="99"/>
        <v>80.868615263336864</v>
      </c>
      <c r="EM131" s="20">
        <f t="shared" si="73"/>
        <v>744.56357158364528</v>
      </c>
      <c r="EN131" s="59">
        <f t="shared" si="74"/>
        <v>1028.1382086822139</v>
      </c>
      <c r="EO131" s="59">
        <f ca="1">AVERAGE(OFFSET($EN$3,0,0,'Données projet'!$E$15+1,1))-AVERAGE(OFFSET($H$3,0,0,'Données projet'!$E$15+1,1))</f>
        <v>481.23392184981651</v>
      </c>
      <c r="EP131" s="59">
        <f t="shared" si="100"/>
        <v>275.88160405468193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85.310163022877035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85.310163022877035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204.00000000000017</v>
      </c>
      <c r="FF131" s="17">
        <f>FE131*VLOOKUP('Données projet'!$B$16,Paramètres!$A$1:$I$89,3,0)*VLOOKUP('Données projet'!$B$16,Paramètres!$A$1:$I$89,5,0)</f>
        <v>133.66080000000011</v>
      </c>
      <c r="FG131" s="13">
        <f t="shared" si="101"/>
        <v>34.840890682716783</v>
      </c>
      <c r="FH131" s="20">
        <f t="shared" si="76"/>
        <v>293.4737779390652</v>
      </c>
      <c r="FI131" s="59">
        <f t="shared" si="77"/>
        <v>577.04841503763373</v>
      </c>
      <c r="FJ131" s="59">
        <f ca="1">AVERAGE(OFFSET($FI$3,0,0,'Données projet'!$E$16+1,1))-AVERAGE(OFFSET($H$3,0,0,'Données projet'!$E$16+1,1))</f>
        <v>257.66104339896992</v>
      </c>
      <c r="FK131" s="59">
        <f t="shared" si="102"/>
        <v>254.79488636184996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18.569714079490893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18.569714079490893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7.0766666666666636</v>
      </c>
      <c r="FZ131" s="12">
        <f>IF('Données projet'!$A$244&gt;35,FZ130+FY131-GH130,IF(A131&lt;'Données projet'!$A$244,$FW$205^A131,IF(A131='Données projet'!$A$244,'Données projet'!$B$244,FZ130+FY131-GH130)))</f>
        <v>364.34000000000009</v>
      </c>
      <c r="GA131" s="17">
        <f>FZ131*VLOOKUP('Données projet'!$B$17,Paramètres!$A$1:$I$89,3,0)*VLOOKUP('Données projet'!$B$17,Paramètres!$A$1:$I$89,5,0)</f>
        <v>346.7059440000001</v>
      </c>
      <c r="GB131" s="13">
        <f t="shared" si="103"/>
        <v>80.883858058355727</v>
      </c>
      <c r="GC131" s="20">
        <f t="shared" si="79"/>
        <v>744.71890525163633</v>
      </c>
      <c r="GD131" s="59">
        <f t="shared" si="80"/>
        <v>1028.2935423502049</v>
      </c>
      <c r="GE131" s="59">
        <f ca="1">AVERAGE(OFFSET($GD$3,0,0,'Données projet'!$E$17+1,1))-AVERAGE(OFFSET($H$3,0,0,'Données projet'!$E$17+1,1))</f>
        <v>536.1664221413339</v>
      </c>
      <c r="GF131" s="59">
        <f t="shared" si="104"/>
        <v>241.15939898336669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99.248506292744779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99.248506292744779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213.00000000000003</v>
      </c>
      <c r="GV131" s="17">
        <f>GU131*VLOOKUP('Données projet'!$B$18,Paramètres!$A$1:$I$89,3,0)*VLOOKUP('Données projet'!$B$18,Paramètres!$A$1:$I$89,5,0)</f>
        <v>186.07680000000005</v>
      </c>
      <c r="GW131" s="13">
        <f t="shared" si="105"/>
        <v>46.671538591528673</v>
      </c>
      <c r="GX131" s="20">
        <f t="shared" si="82"/>
        <v>405.37002304691242</v>
      </c>
      <c r="GY131" s="59">
        <f t="shared" si="83"/>
        <v>688.94466014548095</v>
      </c>
      <c r="GZ131" s="59">
        <f ca="1">AVERAGE(OFFSET($GY$3,0,0,'Données projet'!$E$18+1,1))-AVERAGE(OFFSET($H$3,0,0,'Données projet'!$E$18+1,1))</f>
        <v>285.8437404763045</v>
      </c>
      <c r="HA131" s="59">
        <f t="shared" si="106"/>
        <v>276.01618888357268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14.225646068364078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14.225646068364078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7.0766666666666636</v>
      </c>
      <c r="N132" s="13">
        <f>IF('Données projet'!$A$36&gt;35,N131+M132-V131,IF(A132&lt;'Données projet'!$A$36,$K$205^A132,IF(A132='Données projet'!$A$36,'Données projet'!$B$36,N131+M132-V131)))</f>
        <v>371.41666666666674</v>
      </c>
      <c r="O132" s="13">
        <f>N132*VLOOKUP('Données projet'!$B$9,Paramètres!$A$1:$I$89,3,0)*VLOOKUP('Données projet'!$B$9,Paramètres!$A$1:$I$89,5,0)</f>
        <v>336.0578000000001</v>
      </c>
      <c r="P132" s="13">
        <f t="shared" si="87"/>
        <v>78.684910933070185</v>
      </c>
      <c r="Q132" s="20">
        <f t="shared" si="108"/>
        <v>722.34355487509731</v>
      </c>
      <c r="R132" s="59">
        <f t="shared" si="109"/>
        <v>1006.0874835361626</v>
      </c>
      <c r="S132" s="59">
        <f ca="1">AVERAGE(OFFSET($R$3,0,0,'Données projet'!$E$9+1,1))-AVERAGE(OFFSET($H$3,0,0,'Données projet'!$E$9+1,1))</f>
        <v>514.0255035951318</v>
      </c>
      <c r="T132" s="59">
        <f t="shared" si="88"/>
        <v>232.26614608014839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92.51694442553142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92.51694442553142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212.00000000000009</v>
      </c>
      <c r="AJ132" s="13">
        <f>AI132*VLOOKUP('Données projet'!$B$10,Paramètres!$A$1:$I$89,3,0)*VLOOKUP('Données projet'!$B$10,Paramètres!$A$1:$I$89,5,0)</f>
        <v>185.20320000000009</v>
      </c>
      <c r="AK132" s="13">
        <f t="shared" si="89"/>
        <v>46.477875402099386</v>
      </c>
      <c r="AL132" s="20">
        <f t="shared" ref="AL132:AL153" si="112">(AJ132+AK132)*0.475*44/12</f>
        <v>403.5112063253232</v>
      </c>
      <c r="AM132" s="59">
        <f t="shared" ref="AM132:AM195" si="113">AL132+(AD132+AE132)*44/12</f>
        <v>687.25513498638861</v>
      </c>
      <c r="AN132" s="59">
        <f ca="1">AVERAGE(OFFSET($AM$3,0,0,'Données projet'!$E$10+1,1))-AVERAGE(OFFSET($H$3,0,0,'Données projet'!$E$10+1,1))</f>
        <v>330.58463337575432</v>
      </c>
      <c r="AO132" s="59">
        <f t="shared" si="90"/>
        <v>285.43250599232192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24.658859608157037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24.658859608157037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7.0766666666666636</v>
      </c>
      <c r="BD132" s="12">
        <f>IF('Données projet'!$A$88&gt;35,BD131+BC132-BL131,IF(A132&lt;'Données projet'!$A$88,$BA$205^A132,IF(A132='Données projet'!$A$88,'Données projet'!$B$88,BD131+BC132-BL131)))</f>
        <v>371.41666666666674</v>
      </c>
      <c r="BE132" s="13">
        <f>BD132*VLOOKUP('Données projet'!$B$11,Paramètres!$A$1:$I$89,3,0)*VLOOKUP('Données projet'!$B$11,Paramètres!$A$1:$I$89,5,0)</f>
        <v>376.61650000000009</v>
      </c>
      <c r="BF132" s="13">
        <f t="shared" si="91"/>
        <v>87.01952821170525</v>
      </c>
      <c r="BG132" s="20">
        <f t="shared" ref="BG132:BG153" si="115">(BE132+BF132)*0.475*44/12</f>
        <v>807.49941580205348</v>
      </c>
      <c r="BH132" s="59">
        <f t="shared" ref="BH132:BH195" si="116">BG132+(AY132+AZ132)*44/12</f>
        <v>1091.2433444631188</v>
      </c>
      <c r="BI132" s="59">
        <f ca="1">AVERAGE(OFFSET($BH$3,0,0,'Données projet'!$E$11+1,1))-AVERAGE(OFFSET($H$3,0,0,'Données projet'!$E$11+1,1))</f>
        <v>565.65323074569903</v>
      </c>
      <c r="BJ132" s="59">
        <f t="shared" si="92"/>
        <v>253.00166490531203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103.6827825458542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103.6827825458542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745.09470558142766</v>
      </c>
      <c r="CD132" s="59">
        <f ca="1">AVERAGE(OFFSET($CC$3,0,0,'Données projet'!$E$12+1,1))-AVERAGE(OFFSET($H$3,0,0,'Données projet'!$E$12+1,1))</f>
        <v>323.01113210765487</v>
      </c>
      <c r="CE132" s="59">
        <f t="shared" si="94"/>
        <v>311.68541696405975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16.440514129420787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16.440514129420787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7.0766666666666636</v>
      </c>
      <c r="CT132" s="12">
        <f>IF('Données projet'!$A$140&gt;35,CT131+CS132-DB131,IF(A132&lt;'Données projet'!$A$140,$CQ$205^A132,IF(A132='Données projet'!$A$140,'Données projet'!$B$140,CT131+CS132-DB131)))</f>
        <v>371.41666666666674</v>
      </c>
      <c r="CU132" s="17">
        <f>CT132*VLOOKUP('Données projet'!$B$13,Paramètres!$A$1:$I$89,3,0)*VLOOKUP('Données projet'!$B$13,Paramètres!$A$1:$I$89,5,0)</f>
        <v>249.14630000000005</v>
      </c>
      <c r="CV132" s="13">
        <f t="shared" si="95"/>
        <v>60.403097468520869</v>
      </c>
      <c r="CW132" s="20">
        <f t="shared" ref="CW132:CW153" si="121">(CU132+CV132)*0.475*44/12</f>
        <v>539.13186725767389</v>
      </c>
      <c r="CX132" s="59">
        <f t="shared" ref="CX132:CX195" si="122">CW132+(CO132+CP132)*44/12</f>
        <v>822.87579591873919</v>
      </c>
      <c r="CY132" s="59">
        <f ca="1">AVERAGE(OFFSET($CX$3,0,0,'Données projet'!$E$13+1,1))-AVERAGE(OFFSET($H$3,0,0,'Données projet'!$E$13+1,1))</f>
        <v>402.93606094395136</v>
      </c>
      <c r="CZ132" s="59">
        <f t="shared" si="96"/>
        <v>187.62762320251036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84.541345768158067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84.541345768158067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210.25641025641013</v>
      </c>
      <c r="DP132" s="17">
        <f>DO132*VLOOKUP('Données projet'!$B$14,Paramètres!$A$1:$I$89,3,0)*VLOOKUP('Données projet'!$B$14,Paramètres!$A$1:$I$89,5,0)</f>
        <v>163.99999999999991</v>
      </c>
      <c r="DQ132" s="13">
        <f t="shared" si="97"/>
        <v>41.743425908362248</v>
      </c>
      <c r="DR132" s="20">
        <f t="shared" ref="DR132:DR153" si="124">(DP132+DQ132)*0.475*44/12</f>
        <v>358.33646679039742</v>
      </c>
      <c r="DS132" s="59">
        <f t="shared" ref="DS132:DS195" si="125">DR132+(DJ132+DK132)*44/12</f>
        <v>642.08039545146278</v>
      </c>
      <c r="DT132" s="59">
        <f ca="1">AVERAGE(OFFSET($DS$3,0,0,'Données projet'!$E$14+1,1))-AVERAGE(OFFSET($H$3,0,0,'Données projet'!$E$14+1,1))</f>
        <v>217.53602321474159</v>
      </c>
      <c r="DU132" s="59">
        <f t="shared" si="98"/>
        <v>215.75909414893025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9.8420109866341967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9.8420109866341967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404.00000000000017</v>
      </c>
      <c r="EK132" s="17">
        <f>EJ132*VLOOKUP('Données projet'!$B$15,Paramètres!$A$1:$I$89,3,0)*VLOOKUP('Données projet'!$B$15,Paramètres!$A$1:$I$89,5,0)</f>
        <v>346.63200000000018</v>
      </c>
      <c r="EL132" s="13">
        <f t="shared" si="99"/>
        <v>80.868615263336864</v>
      </c>
      <c r="EM132" s="20">
        <f t="shared" ref="EM132:EM153" si="127">(EK132+EL132)*0.475*44/12</f>
        <v>744.56357158364528</v>
      </c>
      <c r="EN132" s="59">
        <f t="shared" ref="EN132:EN195" si="128">EM132+(EE132+EF132)*44/12</f>
        <v>1028.3075002447106</v>
      </c>
      <c r="EO132" s="59">
        <f ca="1">AVERAGE(OFFSET($EN$3,0,0,'Données projet'!$E$15+1,1))-AVERAGE(OFFSET($H$3,0,0,'Données projet'!$E$15+1,1))</f>
        <v>481.23392184981651</v>
      </c>
      <c r="EP132" s="59">
        <f t="shared" si="100"/>
        <v>275.88160405468193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83.637282760059918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83.637282760059918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204.00000000000017</v>
      </c>
      <c r="FF132" s="17">
        <f>FE132*VLOOKUP('Données projet'!$B$16,Paramètres!$A$1:$I$89,3,0)*VLOOKUP('Données projet'!$B$16,Paramètres!$A$1:$I$89,5,0)</f>
        <v>133.66080000000011</v>
      </c>
      <c r="FG132" s="13">
        <f t="shared" si="101"/>
        <v>34.840890682716783</v>
      </c>
      <c r="FH132" s="20">
        <f t="shared" ref="FH132:FH153" si="130">(FF132+FG132)*0.475*44/12</f>
        <v>293.4737779390652</v>
      </c>
      <c r="FI132" s="59">
        <f t="shared" ref="FI132:FI195" si="131">FH132+(EZ132+FA132)*44/12</f>
        <v>577.21770660013055</v>
      </c>
      <c r="FJ132" s="59">
        <f ca="1">AVERAGE(OFFSET($FI$3,0,0,'Données projet'!$E$16+1,1))-AVERAGE(OFFSET($H$3,0,0,'Données projet'!$E$16+1,1))</f>
        <v>257.66104339896992</v>
      </c>
      <c r="FK132" s="59">
        <f t="shared" si="102"/>
        <v>254.79488636184996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18.205573312799274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18.205573312799274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7.0766666666666636</v>
      </c>
      <c r="FZ132" s="12">
        <f>IF('Données projet'!$A$244&gt;35,FZ131+FY132-GH131,IF(A132&lt;'Données projet'!$A$244,$FW$205^A132,IF(A132='Données projet'!$A$244,'Données projet'!$B$244,FZ131+FY132-GH131)))</f>
        <v>371.41666666666674</v>
      </c>
      <c r="GA132" s="17">
        <f>FZ132*VLOOKUP('Données projet'!$B$17,Paramètres!$A$1:$I$89,3,0)*VLOOKUP('Données projet'!$B$17,Paramètres!$A$1:$I$89,5,0)</f>
        <v>353.44010000000009</v>
      </c>
      <c r="GB132" s="13">
        <f t="shared" si="103"/>
        <v>82.270459824204167</v>
      </c>
      <c r="GC132" s="20">
        <f t="shared" ref="GC132:GC153" si="133">(GA132+GB132)*0.475*44/12</f>
        <v>758.86255836048906</v>
      </c>
      <c r="GD132" s="59">
        <f t="shared" ref="GD132:GD195" si="134">GC132+(FU132+FV132)*44/12</f>
        <v>1042.6064870215544</v>
      </c>
      <c r="GE132" s="59">
        <f ca="1">AVERAGE(OFFSET($GD$3,0,0,'Données projet'!$E$17+1,1))-AVERAGE(OFFSET($H$3,0,0,'Données projet'!$E$17+1,1))</f>
        <v>536.1664221413339</v>
      </c>
      <c r="GF132" s="59">
        <f t="shared" si="104"/>
        <v>241.15939898336669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97.302303619955495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97.302303619955495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213.00000000000003</v>
      </c>
      <c r="GV132" s="17">
        <f>GU132*VLOOKUP('Données projet'!$B$18,Paramètres!$A$1:$I$89,3,0)*VLOOKUP('Données projet'!$B$18,Paramètres!$A$1:$I$89,5,0)</f>
        <v>186.07680000000005</v>
      </c>
      <c r="GW132" s="13">
        <f t="shared" si="105"/>
        <v>46.671538591528673</v>
      </c>
      <c r="GX132" s="20">
        <f t="shared" ref="GX132:GX153" si="136">(GV132+GW132)*0.475*44/12</f>
        <v>405.37002304691242</v>
      </c>
      <c r="GY132" s="59">
        <f t="shared" ref="GY132:GY195" si="137">GX132+(GP132+GQ132)*44/12</f>
        <v>689.11395170797778</v>
      </c>
      <c r="GZ132" s="59">
        <f ca="1">AVERAGE(OFFSET($GY$3,0,0,'Données projet'!$E$18+1,1))-AVERAGE(OFFSET($H$3,0,0,'Données projet'!$E$18+1,1))</f>
        <v>285.8437404763045</v>
      </c>
      <c r="HA132" s="59">
        <f t="shared" si="106"/>
        <v>276.01618888357268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13.946689825750799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13.946689825750799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7.0766666666666636</v>
      </c>
      <c r="N133" s="13">
        <f>IF('Données projet'!$A$36&gt;35,N132+M133-V132,IF(A133&lt;'Données projet'!$A$36,$K$205^A133,IF(A133='Données projet'!$A$36,'Données projet'!$B$36,N132+M133-V132)))</f>
        <v>378.4933333333334</v>
      </c>
      <c r="O133" s="13">
        <f>N133*VLOOKUP('Données projet'!$B$9,Paramètres!$A$1:$I$89,3,0)*VLOOKUP('Données projet'!$B$9,Paramètres!$A$1:$I$89,5,0)</f>
        <v>342.46076800000003</v>
      </c>
      <c r="P133" s="13">
        <f t="shared" ref="P133:P196" si="141">EXP(-1.0587+0.8836*LN(O133)+0.284)</f>
        <v>80.008143089764673</v>
      </c>
      <c r="Q133" s="20">
        <f t="shared" si="108"/>
        <v>735.80002014800675</v>
      </c>
      <c r="R133" s="59">
        <f t="shared" si="109"/>
        <v>1019.7103035414389</v>
      </c>
      <c r="S133" s="59">
        <f ca="1">AVERAGE(OFFSET($R$3,0,0,'Données projet'!$E$9+1,1))-AVERAGE(OFFSET($H$3,0,0,'Données projet'!$E$9+1,1))</f>
        <v>514.0255035951318</v>
      </c>
      <c r="T133" s="59">
        <f t="shared" ref="T133:T196" si="142">$T$3</f>
        <v>232.26614608014839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90.702743575110873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90.702743575110873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212.00000000000009</v>
      </c>
      <c r="AJ133" s="13">
        <f>AI133*VLOOKUP('Données projet'!$B$10,Paramètres!$A$1:$I$89,3,0)*VLOOKUP('Données projet'!$B$10,Paramètres!$A$1:$I$89,5,0)</f>
        <v>185.20320000000009</v>
      </c>
      <c r="AK133" s="13">
        <f t="shared" ref="AK133:AK153" si="143">EXP(-1.0587+0.8836*LN(AJ133)+0.284)</f>
        <v>46.477875402099386</v>
      </c>
      <c r="AL133" s="20">
        <f t="shared" si="112"/>
        <v>403.5112063253232</v>
      </c>
      <c r="AM133" s="59">
        <f t="shared" si="113"/>
        <v>687.42148971875531</v>
      </c>
      <c r="AN133" s="59">
        <f ca="1">AVERAGE(OFFSET($AM$3,0,0,'Données projet'!$E$10+1,1))-AVERAGE(OFFSET($H$3,0,0,'Données projet'!$E$10+1,1))</f>
        <v>330.58463337575432</v>
      </c>
      <c r="AO133" s="59">
        <f t="shared" ref="AO133:AO196" si="144">$AO$3</f>
        <v>285.43250599232192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24.17531441166032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24.17531441166032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7.0766666666666636</v>
      </c>
      <c r="BD133" s="12">
        <f>IF('Données projet'!$A$88&gt;35,BD132+BC133-BL132,IF(A133&lt;'Données projet'!$A$88,$BA$205^A133,IF(A133='Données projet'!$A$88,'Données projet'!$B$88,BD132+BC133-BL132)))</f>
        <v>378.4933333333334</v>
      </c>
      <c r="BE133" s="13">
        <f>BD133*VLOOKUP('Données projet'!$B$11,Paramètres!$A$1:$I$89,3,0)*VLOOKUP('Données projet'!$B$11,Paramètres!$A$1:$I$89,5,0)</f>
        <v>383.79224000000011</v>
      </c>
      <c r="BF133" s="13">
        <f t="shared" ref="BF133:BF153" si="145">EXP(-1.0587+0.8836*LN(BE133)+0.284)</f>
        <v>88.482922357096811</v>
      </c>
      <c r="BG133" s="20">
        <f t="shared" si="115"/>
        <v>822.5459077719438</v>
      </c>
      <c r="BH133" s="59">
        <f t="shared" si="116"/>
        <v>1106.4561911653759</v>
      </c>
      <c r="BI133" s="59">
        <f ca="1">AVERAGE(OFFSET($BH$3,0,0,'Données projet'!$E$11+1,1))-AVERAGE(OFFSET($H$3,0,0,'Données projet'!$E$11+1,1))</f>
        <v>565.65323074569903</v>
      </c>
      <c r="BJ133" s="59">
        <f t="shared" ref="BJ133:BJ196" si="146">$BJ$3</f>
        <v>253.00166490531203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101.64962642038289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101.64962642038289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745.26106031379436</v>
      </c>
      <c r="CD133" s="59">
        <f ca="1">AVERAGE(OFFSET($CC$3,0,0,'Données projet'!$E$12+1,1))-AVERAGE(OFFSET($H$3,0,0,'Données projet'!$E$12+1,1))</f>
        <v>323.01113210765487</v>
      </c>
      <c r="CE133" s="59">
        <f t="shared" ref="CE133:CE196" si="148">$CE$3</f>
        <v>311.68541696405975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16.11812567506631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16.11812567506631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7.0766666666666636</v>
      </c>
      <c r="CT133" s="12">
        <f>IF('Données projet'!$A$140&gt;35,CT132+CS133-DB132,IF(A133&lt;'Données projet'!$A$140,$CQ$205^A133,IF(A133='Données projet'!$A$140,'Données projet'!$B$140,CT132+CS133-DB132)))</f>
        <v>378.4933333333334</v>
      </c>
      <c r="CU133" s="17">
        <f>CT133*VLOOKUP('Données projet'!$B$13,Paramètres!$A$1:$I$89,3,0)*VLOOKUP('Données projet'!$B$13,Paramètres!$A$1:$I$89,5,0)</f>
        <v>253.89332800000003</v>
      </c>
      <c r="CV133" s="13">
        <f t="shared" ref="CV133:CV153" si="149">EXP(-1.0587+0.8836*LN(CU133)+0.284)</f>
        <v>61.418887154071705</v>
      </c>
      <c r="CW133" s="20">
        <f t="shared" si="121"/>
        <v>549.168774726675</v>
      </c>
      <c r="CX133" s="59">
        <f t="shared" si="122"/>
        <v>833.07905812010711</v>
      </c>
      <c r="CY133" s="59">
        <f ca="1">AVERAGE(OFFSET($CX$3,0,0,'Données projet'!$E$13+1,1))-AVERAGE(OFFSET($H$3,0,0,'Données projet'!$E$13+1,1))</f>
        <v>402.93606094395136</v>
      </c>
      <c r="CZ133" s="59">
        <f t="shared" ref="CZ133:CZ196" si="150">$CZ$3</f>
        <v>187.62762320251036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82.88354154277377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82.88354154277377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210.25641025641013</v>
      </c>
      <c r="DP133" s="17">
        <f>DO133*VLOOKUP('Données projet'!$B$14,Paramètres!$A$1:$I$89,3,0)*VLOOKUP('Données projet'!$B$14,Paramètres!$A$1:$I$89,5,0)</f>
        <v>163.99999999999991</v>
      </c>
      <c r="DQ133" s="13">
        <f t="shared" ref="DQ133:DQ153" si="151">EXP(-1.0587+0.8836*LN(DP133)+0.284)</f>
        <v>41.743425908362248</v>
      </c>
      <c r="DR133" s="20">
        <f t="shared" si="124"/>
        <v>358.33646679039742</v>
      </c>
      <c r="DS133" s="59">
        <f t="shared" si="125"/>
        <v>642.24675018382959</v>
      </c>
      <c r="DT133" s="59">
        <f ca="1">AVERAGE(OFFSET($DS$3,0,0,'Données projet'!$E$14+1,1))-AVERAGE(OFFSET($H$3,0,0,'Données projet'!$E$14+1,1))</f>
        <v>217.53602321474159</v>
      </c>
      <c r="DU133" s="59">
        <f t="shared" ref="DU133:DU196" si="152">$DU$3</f>
        <v>215.75909414893025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9.6490151542202511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9.6490151542202511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404.00000000000017</v>
      </c>
      <c r="EK133" s="17">
        <f>EJ133*VLOOKUP('Données projet'!$B$15,Paramètres!$A$1:$I$89,3,0)*VLOOKUP('Données projet'!$B$15,Paramètres!$A$1:$I$89,5,0)</f>
        <v>346.63200000000018</v>
      </c>
      <c r="EL133" s="13">
        <f t="shared" ref="EL133:EL153" si="153">EXP(-1.0587+0.8836*LN(EK133)+0.284)</f>
        <v>80.868615263336864</v>
      </c>
      <c r="EM133" s="20">
        <f t="shared" si="127"/>
        <v>744.56357158364528</v>
      </c>
      <c r="EN133" s="59">
        <f t="shared" si="128"/>
        <v>1028.4738549770773</v>
      </c>
      <c r="EO133" s="59">
        <f ca="1">AVERAGE(OFFSET($EN$3,0,0,'Données projet'!$E$15+1,1))-AVERAGE(OFFSET($H$3,0,0,'Données projet'!$E$15+1,1))</f>
        <v>481.23392184981651</v>
      </c>
      <c r="EP133" s="59">
        <f t="shared" ref="EP133:EP196" si="154">$EP$3</f>
        <v>275.88160405468193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81.99720665884044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81.99720665884044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204.00000000000017</v>
      </c>
      <c r="FF133" s="17">
        <f>FE133*VLOOKUP('Données projet'!$B$16,Paramètres!$A$1:$I$89,3,0)*VLOOKUP('Données projet'!$B$16,Paramètres!$A$1:$I$89,5,0)</f>
        <v>133.66080000000011</v>
      </c>
      <c r="FG133" s="13">
        <f t="shared" ref="FG133:FG153" si="155">EXP(-1.0587+0.8836*LN(FF133)+0.284)</f>
        <v>34.840890682716783</v>
      </c>
      <c r="FH133" s="20">
        <f t="shared" si="130"/>
        <v>293.4737779390652</v>
      </c>
      <c r="FI133" s="59">
        <f t="shared" si="131"/>
        <v>577.38406133249737</v>
      </c>
      <c r="FJ133" s="59">
        <f ca="1">AVERAGE(OFFSET($FI$3,0,0,'Données projet'!$E$16+1,1))-AVERAGE(OFFSET($H$3,0,0,'Données projet'!$E$16+1,1))</f>
        <v>257.66104339896992</v>
      </c>
      <c r="FK133" s="59">
        <f t="shared" ref="FK133:FK196" si="156">$FK$3</f>
        <v>254.79488636184996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17.848573124438541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17.848573124438541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7.0766666666666636</v>
      </c>
      <c r="FZ133" s="12">
        <f>IF('Données projet'!$A$244&gt;35,FZ132+FY133-GH132,IF(A133&lt;'Données projet'!$A$244,$FW$205^A133,IF(A133='Données projet'!$A$244,'Données projet'!$B$244,FZ132+FY133-GH132)))</f>
        <v>378.4933333333334</v>
      </c>
      <c r="GA133" s="17">
        <f>FZ133*VLOOKUP('Données projet'!$B$17,Paramètres!$A$1:$I$89,3,0)*VLOOKUP('Données projet'!$B$17,Paramètres!$A$1:$I$89,5,0)</f>
        <v>360.17425600000007</v>
      </c>
      <c r="GB133" s="13">
        <f t="shared" ref="GB133:GB153" si="157">EXP(-1.0587+0.8836*LN(GA133)+0.284)</f>
        <v>83.653989610214026</v>
      </c>
      <c r="GC133" s="20">
        <f t="shared" si="133"/>
        <v>773.00086110445602</v>
      </c>
      <c r="GD133" s="59">
        <f t="shared" si="134"/>
        <v>1056.911144497888</v>
      </c>
      <c r="GE133" s="59">
        <f ca="1">AVERAGE(OFFSET($GD$3,0,0,'Données projet'!$E$17+1,1))-AVERAGE(OFFSET($H$3,0,0,'Données projet'!$E$17+1,1))</f>
        <v>536.1664221413339</v>
      </c>
      <c r="GF133" s="59">
        <f t="shared" ref="GF133:GF196" si="158">$GF$3</f>
        <v>241.15939898336669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95.394264794513191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95.394264794513191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213.00000000000003</v>
      </c>
      <c r="GV133" s="17">
        <f>GU133*VLOOKUP('Données projet'!$B$18,Paramètres!$A$1:$I$89,3,0)*VLOOKUP('Données projet'!$B$18,Paramètres!$A$1:$I$89,5,0)</f>
        <v>186.07680000000005</v>
      </c>
      <c r="GW133" s="13">
        <f t="shared" ref="GW133:GW153" si="159">EXP(-1.0587+0.8836*LN(GV133)+0.284)</f>
        <v>46.671538591528673</v>
      </c>
      <c r="GX133" s="20">
        <f t="shared" si="136"/>
        <v>405.37002304691242</v>
      </c>
      <c r="GY133" s="59">
        <f t="shared" si="137"/>
        <v>689.28030644034448</v>
      </c>
      <c r="GZ133" s="59">
        <f ca="1">AVERAGE(OFFSET($GY$3,0,0,'Données projet'!$E$18+1,1))-AVERAGE(OFFSET($H$3,0,0,'Données projet'!$E$18+1,1))</f>
        <v>285.8437404763045</v>
      </c>
      <c r="HA133" s="59">
        <f t="shared" ref="HA133:HA196" si="160">$HA$3</f>
        <v>276.01618888357268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13.673203744908658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13.673203744908658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7.0766666666666636</v>
      </c>
      <c r="N134" s="13">
        <f>IF('Données projet'!$A$36&gt;35,N133+M134-V133,IF(A134&lt;'Données projet'!$A$36,$K$205^A134,IF(A134='Données projet'!$A$36,'Données projet'!$B$36,N133+M134-V133)))</f>
        <v>385.57000000000005</v>
      </c>
      <c r="O134" s="13">
        <f>N134*VLOOKUP('Données projet'!$B$9,Paramètres!$A$1:$I$89,3,0)*VLOOKUP('Données projet'!$B$9,Paramètres!$A$1:$I$89,5,0)</f>
        <v>348.86373600000002</v>
      </c>
      <c r="P134" s="13">
        <f t="shared" si="141"/>
        <v>81.328498419204394</v>
      </c>
      <c r="Q134" s="20">
        <f t="shared" si="108"/>
        <v>749.25147494678095</v>
      </c>
      <c r="R134" s="59">
        <f t="shared" si="109"/>
        <v>1033.3252271898866</v>
      </c>
      <c r="S134" s="59">
        <f ca="1">AVERAGE(OFFSET($R$3,0,0,'Données projet'!$E$9+1,1))-AVERAGE(OFFSET($H$3,0,0,'Données projet'!$E$9+1,1))</f>
        <v>514.0255035951318</v>
      </c>
      <c r="T134" s="59">
        <f t="shared" si="142"/>
        <v>232.26614608014839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88.924118096813814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88.924118096813814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212.00000000000009</v>
      </c>
      <c r="AJ134" s="13">
        <f>AI134*VLOOKUP('Données projet'!$B$10,Paramètres!$A$1:$I$89,3,0)*VLOOKUP('Données projet'!$B$10,Paramètres!$A$1:$I$89,5,0)</f>
        <v>185.20320000000009</v>
      </c>
      <c r="AK134" s="13">
        <f t="shared" si="143"/>
        <v>46.477875402099386</v>
      </c>
      <c r="AL134" s="20">
        <f t="shared" si="112"/>
        <v>403.5112063253232</v>
      </c>
      <c r="AM134" s="59">
        <f t="shared" si="113"/>
        <v>687.58495856842887</v>
      </c>
      <c r="AN134" s="59">
        <f ca="1">AVERAGE(OFFSET($AM$3,0,0,'Données projet'!$E$10+1,1))-AVERAGE(OFFSET($H$3,0,0,'Données projet'!$E$10+1,1))</f>
        <v>330.58463337575432</v>
      </c>
      <c r="AO134" s="59">
        <f t="shared" si="144"/>
        <v>285.43250599232192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23.701251241533456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23.701251241533456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7.0766666666666636</v>
      </c>
      <c r="BD134" s="12">
        <f>IF('Données projet'!$A$88&gt;35,BD133+BC134-BL133,IF(A134&lt;'Données projet'!$A$88,$BA$205^A134,IF(A134='Données projet'!$A$88,'Données projet'!$B$88,BD133+BC134-BL133)))</f>
        <v>385.57000000000005</v>
      </c>
      <c r="BE134" s="13">
        <f>BD134*VLOOKUP('Données projet'!$B$11,Paramètres!$A$1:$I$89,3,0)*VLOOKUP('Données projet'!$B$11,Paramètres!$A$1:$I$89,5,0)</f>
        <v>390.96798000000007</v>
      </c>
      <c r="BF134" s="13">
        <f t="shared" si="145"/>
        <v>89.943134950301456</v>
      </c>
      <c r="BG134" s="20">
        <f t="shared" si="115"/>
        <v>837.58685853844179</v>
      </c>
      <c r="BH134" s="59">
        <f t="shared" si="116"/>
        <v>1121.6606107815476</v>
      </c>
      <c r="BI134" s="59">
        <f ca="1">AVERAGE(OFFSET($BH$3,0,0,'Données projet'!$E$11+1,1))-AVERAGE(OFFSET($H$3,0,0,'Données projet'!$E$11+1,1))</f>
        <v>565.65323074569903</v>
      </c>
      <c r="BJ134" s="59">
        <f t="shared" si="146"/>
        <v>253.00166490531203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99.656339246429283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99.656339246429283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745.42452916346804</v>
      </c>
      <c r="CD134" s="59">
        <f ca="1">AVERAGE(OFFSET($CC$3,0,0,'Données projet'!$E$12+1,1))-AVERAGE(OFFSET($H$3,0,0,'Données projet'!$E$12+1,1))</f>
        <v>323.01113210765487</v>
      </c>
      <c r="CE134" s="59">
        <f t="shared" si="148"/>
        <v>311.68541696405975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15.802059061664181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15.802059061664181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7.0766666666666636</v>
      </c>
      <c r="CT134" s="12">
        <f>IF('Données projet'!$A$140&gt;35,CT133+CS134-DB133,IF(A134&lt;'Données projet'!$A$140,$CQ$205^A134,IF(A134='Données projet'!$A$140,'Données projet'!$B$140,CT133+CS134-DB133)))</f>
        <v>385.57000000000005</v>
      </c>
      <c r="CU134" s="17">
        <f>CT134*VLOOKUP('Données projet'!$B$13,Paramètres!$A$1:$I$89,3,0)*VLOOKUP('Données projet'!$B$13,Paramètres!$A$1:$I$89,5,0)</f>
        <v>258.64035600000005</v>
      </c>
      <c r="CV134" s="13">
        <f t="shared" si="149"/>
        <v>62.432468420307963</v>
      </c>
      <c r="CW134" s="20">
        <f t="shared" si="121"/>
        <v>559.20183586536973</v>
      </c>
      <c r="CX134" s="59">
        <f t="shared" si="122"/>
        <v>843.2755881084754</v>
      </c>
      <c r="CY134" s="59">
        <f ca="1">AVERAGE(OFFSET($CX$3,0,0,'Données projet'!$E$13+1,1))-AVERAGE(OFFSET($H$3,0,0,'Données projet'!$E$13+1,1))</f>
        <v>402.93606094395136</v>
      </c>
      <c r="CZ134" s="59">
        <f t="shared" si="150"/>
        <v>187.62762320251036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81.258245847088531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81.258245847088531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210.25641025641013</v>
      </c>
      <c r="DP134" s="17">
        <f>DO134*VLOOKUP('Données projet'!$B$14,Paramètres!$A$1:$I$89,3,0)*VLOOKUP('Données projet'!$B$14,Paramètres!$A$1:$I$89,5,0)</f>
        <v>163.99999999999991</v>
      </c>
      <c r="DQ134" s="13">
        <f t="shared" si="151"/>
        <v>41.743425908362248</v>
      </c>
      <c r="DR134" s="20">
        <f t="shared" si="124"/>
        <v>358.33646679039742</v>
      </c>
      <c r="DS134" s="59">
        <f t="shared" si="125"/>
        <v>642.41021903350315</v>
      </c>
      <c r="DT134" s="59">
        <f ca="1">AVERAGE(OFFSET($DS$3,0,0,'Données projet'!$E$14+1,1))-AVERAGE(OFFSET($H$3,0,0,'Données projet'!$E$14+1,1))</f>
        <v>217.53602321474159</v>
      </c>
      <c r="DU134" s="59">
        <f t="shared" si="152"/>
        <v>215.75909414893025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9.459803852364109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9.459803852364109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404.00000000000017</v>
      </c>
      <c r="EK134" s="17">
        <f>EJ134*VLOOKUP('Données projet'!$B$15,Paramètres!$A$1:$I$89,3,0)*VLOOKUP('Données projet'!$B$15,Paramètres!$A$1:$I$89,5,0)</f>
        <v>346.63200000000018</v>
      </c>
      <c r="EL134" s="13">
        <f t="shared" si="153"/>
        <v>80.868615263336864</v>
      </c>
      <c r="EM134" s="20">
        <f t="shared" si="127"/>
        <v>744.56357158364528</v>
      </c>
      <c r="EN134" s="59">
        <f t="shared" si="128"/>
        <v>1028.6373238267511</v>
      </c>
      <c r="EO134" s="59">
        <f ca="1">AVERAGE(OFFSET($EN$3,0,0,'Données projet'!$E$15+1,1))-AVERAGE(OFFSET($H$3,0,0,'Données projet'!$E$15+1,1))</f>
        <v>481.23392184981651</v>
      </c>
      <c r="EP134" s="59">
        <f t="shared" si="154"/>
        <v>275.88160405468193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80.389291449618227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80.389291449618227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204.00000000000017</v>
      </c>
      <c r="FF134" s="17">
        <f>FE134*VLOOKUP('Données projet'!$B$16,Paramètres!$A$1:$I$89,3,0)*VLOOKUP('Données projet'!$B$16,Paramètres!$A$1:$I$89,5,0)</f>
        <v>133.66080000000011</v>
      </c>
      <c r="FG134" s="13">
        <f t="shared" si="155"/>
        <v>34.840890682716783</v>
      </c>
      <c r="FH134" s="20">
        <f t="shared" si="130"/>
        <v>293.4737779390652</v>
      </c>
      <c r="FI134" s="59">
        <f t="shared" si="131"/>
        <v>577.54753018217093</v>
      </c>
      <c r="FJ134" s="59">
        <f ca="1">AVERAGE(OFFSET($FI$3,0,0,'Données projet'!$E$16+1,1))-AVERAGE(OFFSET($H$3,0,0,'Données projet'!$E$16+1,1))</f>
        <v>257.66104339896992</v>
      </c>
      <c r="FK134" s="59">
        <f t="shared" si="156"/>
        <v>254.79488636184996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17.498573492022949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17.498573492022949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7.0766666666666636</v>
      </c>
      <c r="FZ134" s="12">
        <f>IF('Données projet'!$A$244&gt;35,FZ133+FY134-GH133,IF(A134&lt;'Données projet'!$A$244,$FW$205^A134,IF(A134='Données projet'!$A$244,'Données projet'!$B$244,FZ133+FY134-GH133)))</f>
        <v>385.57000000000005</v>
      </c>
      <c r="GA134" s="17">
        <f>FZ134*VLOOKUP('Données projet'!$B$17,Paramètres!$A$1:$I$89,3,0)*VLOOKUP('Données projet'!$B$17,Paramètres!$A$1:$I$89,5,0)</f>
        <v>366.90841200000006</v>
      </c>
      <c r="GB134" s="13">
        <f t="shared" si="157"/>
        <v>85.034511476429799</v>
      </c>
      <c r="GC134" s="20">
        <f t="shared" si="133"/>
        <v>787.13392505478203</v>
      </c>
      <c r="GD134" s="59">
        <f t="shared" si="134"/>
        <v>1071.2076772978878</v>
      </c>
      <c r="GE134" s="59">
        <f ca="1">AVERAGE(OFFSET($GD$3,0,0,'Données projet'!$E$17+1,1))-AVERAGE(OFFSET($H$3,0,0,'Données projet'!$E$17+1,1))</f>
        <v>536.1664221413339</v>
      </c>
      <c r="GF134" s="59">
        <f t="shared" si="158"/>
        <v>241.15939898336669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93.523641446649052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93.523641446649052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213.00000000000003</v>
      </c>
      <c r="GV134" s="17">
        <f>GU134*VLOOKUP('Données projet'!$B$18,Paramètres!$A$1:$I$89,3,0)*VLOOKUP('Données projet'!$B$18,Paramètres!$A$1:$I$89,5,0)</f>
        <v>186.07680000000005</v>
      </c>
      <c r="GW134" s="13">
        <f t="shared" si="159"/>
        <v>46.671538591528673</v>
      </c>
      <c r="GX134" s="20">
        <f t="shared" si="136"/>
        <v>405.37002304691242</v>
      </c>
      <c r="GY134" s="59">
        <f t="shared" si="137"/>
        <v>689.44377529001815</v>
      </c>
      <c r="GZ134" s="59">
        <f ca="1">AVERAGE(OFFSET($GY$3,0,0,'Données projet'!$E$18+1,1))-AVERAGE(OFFSET($H$3,0,0,'Données projet'!$E$18+1,1))</f>
        <v>285.8437404763045</v>
      </c>
      <c r="HA134" s="59">
        <f t="shared" si="160"/>
        <v>276.01618888357268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13.405080559301794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13.405080559301794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7.0766666666666636</v>
      </c>
      <c r="N135" s="13">
        <f>IF('Données projet'!$A$36&gt;35,N134+M135-V134,IF(A135&lt;'Données projet'!$A$36,$K$205^A135,IF(A135='Données projet'!$A$36,'Données projet'!$B$36,N134+M135-V134)))</f>
        <v>392.6466666666667</v>
      </c>
      <c r="O135" s="13">
        <f>N135*VLOOKUP('Données projet'!$B$9,Paramètres!$A$1:$I$89,3,0)*VLOOKUP('Données projet'!$B$9,Paramètres!$A$1:$I$89,5,0)</f>
        <v>355.26670400000006</v>
      </c>
      <c r="P135" s="13">
        <f t="shared" si="141"/>
        <v>82.646035811784046</v>
      </c>
      <c r="Q135" s="20">
        <f t="shared" si="108"/>
        <v>762.69802183885724</v>
      </c>
      <c r="R135" s="59">
        <f t="shared" si="109"/>
        <v>1046.9324071125563</v>
      </c>
      <c r="S135" s="59">
        <f ca="1">AVERAGE(OFFSET($R$3,0,0,'Données projet'!$E$9+1,1))-AVERAGE(OFFSET($H$3,0,0,'Données projet'!$E$9+1,1))</f>
        <v>514.0255035951318</v>
      </c>
      <c r="T135" s="59">
        <f t="shared" si="142"/>
        <v>232.26614608014839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87.180370379291745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87.180370379291745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212.00000000000009</v>
      </c>
      <c r="AJ135" s="13">
        <f>AI135*VLOOKUP('Données projet'!$B$10,Paramètres!$A$1:$I$89,3,0)*VLOOKUP('Données projet'!$B$10,Paramètres!$A$1:$I$89,5,0)</f>
        <v>185.20320000000009</v>
      </c>
      <c r="AK135" s="13">
        <f t="shared" si="143"/>
        <v>46.477875402099386</v>
      </c>
      <c r="AL135" s="20">
        <f t="shared" si="112"/>
        <v>403.5112063253232</v>
      </c>
      <c r="AM135" s="59">
        <f t="shared" si="113"/>
        <v>687.74559159902242</v>
      </c>
      <c r="AN135" s="59">
        <f ca="1">AVERAGE(OFFSET($AM$3,0,0,'Données projet'!$E$10+1,1))-AVERAGE(OFFSET($H$3,0,0,'Données projet'!$E$10+1,1))</f>
        <v>330.58463337575432</v>
      </c>
      <c r="AO135" s="59">
        <f t="shared" si="144"/>
        <v>285.43250599232192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23.236484161022798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23.236484161022798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7.0766666666666636</v>
      </c>
      <c r="BD135" s="12">
        <f>IF('Données projet'!$A$88&gt;35,BD134+BC135-BL134,IF(A135&lt;'Données projet'!$A$88,$BA$205^A135,IF(A135='Données projet'!$A$88,'Données projet'!$B$88,BD134+BC135-BL134)))</f>
        <v>392.6466666666667</v>
      </c>
      <c r="BE135" s="13">
        <f>BD135*VLOOKUP('Données projet'!$B$11,Paramètres!$A$1:$I$89,3,0)*VLOOKUP('Données projet'!$B$11,Paramètres!$A$1:$I$89,5,0)</f>
        <v>398.14372000000009</v>
      </c>
      <c r="BF135" s="13">
        <f t="shared" si="145"/>
        <v>91.400231119617629</v>
      </c>
      <c r="BG135" s="20">
        <f t="shared" si="115"/>
        <v>852.62238153333408</v>
      </c>
      <c r="BH135" s="59">
        <f t="shared" si="116"/>
        <v>1136.8567668070332</v>
      </c>
      <c r="BI135" s="59">
        <f ca="1">AVERAGE(OFFSET($BH$3,0,0,'Données projet'!$E$11+1,1))-AVERAGE(OFFSET($H$3,0,0,'Données projet'!$E$11+1,1))</f>
        <v>565.65323074569903</v>
      </c>
      <c r="BJ135" s="59">
        <f t="shared" si="146"/>
        <v>253.00166490531203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97.702139218171794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97.702139218171794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745.58516219406147</v>
      </c>
      <c r="CD135" s="59">
        <f ca="1">AVERAGE(OFFSET($CC$3,0,0,'Données projet'!$E$12+1,1))-AVERAGE(OFFSET($H$3,0,0,'Données projet'!$E$12+1,1))</f>
        <v>323.01113210765487</v>
      </c>
      <c r="CE135" s="59">
        <f t="shared" si="148"/>
        <v>311.68541696405975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15.492190321769272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15.492190321769272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7.0766666666666636</v>
      </c>
      <c r="CT135" s="12">
        <f>IF('Données projet'!$A$140&gt;35,CT134+CS135-DB134,IF(A135&lt;'Données projet'!$A$140,$CQ$205^A135,IF(A135='Données projet'!$A$140,'Données projet'!$B$140,CT134+CS135-DB134)))</f>
        <v>392.6466666666667</v>
      </c>
      <c r="CU135" s="17">
        <f>CT135*VLOOKUP('Données projet'!$B$13,Paramètres!$A$1:$I$89,3,0)*VLOOKUP('Données projet'!$B$13,Paramètres!$A$1:$I$89,5,0)</f>
        <v>263.38738400000005</v>
      </c>
      <c r="CV135" s="13">
        <f t="shared" si="149"/>
        <v>63.443886474909405</v>
      </c>
      <c r="CW135" s="20">
        <f t="shared" si="121"/>
        <v>569.23112941046725</v>
      </c>
      <c r="CX135" s="59">
        <f t="shared" si="122"/>
        <v>853.46551468416646</v>
      </c>
      <c r="CY135" s="59">
        <f ca="1">AVERAGE(OFFSET($CX$3,0,0,'Données projet'!$E$13+1,1))-AVERAGE(OFFSET($H$3,0,0,'Données projet'!$E$13+1,1))</f>
        <v>402.93606094395136</v>
      </c>
      <c r="CZ135" s="59">
        <f t="shared" si="150"/>
        <v>187.62762320251036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79.664821208663184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79.664821208663184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210.25641025641013</v>
      </c>
      <c r="DP135" s="17">
        <f>DO135*VLOOKUP('Données projet'!$B$14,Paramètres!$A$1:$I$89,3,0)*VLOOKUP('Données projet'!$B$14,Paramètres!$A$1:$I$89,5,0)</f>
        <v>163.99999999999991</v>
      </c>
      <c r="DQ135" s="13">
        <f t="shared" si="151"/>
        <v>41.743425908362248</v>
      </c>
      <c r="DR135" s="20">
        <f t="shared" si="124"/>
        <v>358.33646679039742</v>
      </c>
      <c r="DS135" s="59">
        <f t="shared" si="125"/>
        <v>642.57085206409658</v>
      </c>
      <c r="DT135" s="59">
        <f ca="1">AVERAGE(OFFSET($DS$3,0,0,'Données projet'!$E$14+1,1))-AVERAGE(OFFSET($H$3,0,0,'Données projet'!$E$14+1,1))</f>
        <v>217.53602321474159</v>
      </c>
      <c r="DU135" s="59">
        <f t="shared" si="152"/>
        <v>215.75909414893025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9.2743028687298672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9.2743028687298672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404.00000000000017</v>
      </c>
      <c r="EK135" s="17">
        <f>EJ135*VLOOKUP('Données projet'!$B$15,Paramètres!$A$1:$I$89,3,0)*VLOOKUP('Données projet'!$B$15,Paramètres!$A$1:$I$89,5,0)</f>
        <v>346.63200000000018</v>
      </c>
      <c r="EL135" s="13">
        <f t="shared" si="153"/>
        <v>80.868615263336864</v>
      </c>
      <c r="EM135" s="20">
        <f t="shared" si="127"/>
        <v>744.56357158364528</v>
      </c>
      <c r="EN135" s="59">
        <f t="shared" si="128"/>
        <v>1028.7979568573444</v>
      </c>
      <c r="EO135" s="59">
        <f ca="1">AVERAGE(OFFSET($EN$3,0,0,'Données projet'!$E$15+1,1))-AVERAGE(OFFSET($H$3,0,0,'Données projet'!$E$15+1,1))</f>
        <v>481.23392184981651</v>
      </c>
      <c r="EP135" s="59">
        <f t="shared" si="154"/>
        <v>275.88160405468193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78.812906476917433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78.812906476917433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204.00000000000017</v>
      </c>
      <c r="FF135" s="17">
        <f>FE135*VLOOKUP('Données projet'!$B$16,Paramètres!$A$1:$I$89,3,0)*VLOOKUP('Données projet'!$B$16,Paramètres!$A$1:$I$89,5,0)</f>
        <v>133.66080000000011</v>
      </c>
      <c r="FG135" s="13">
        <f t="shared" si="155"/>
        <v>34.840890682716783</v>
      </c>
      <c r="FH135" s="20">
        <f t="shared" si="130"/>
        <v>293.4737779390652</v>
      </c>
      <c r="FI135" s="59">
        <f t="shared" si="131"/>
        <v>577.70816321276436</v>
      </c>
      <c r="FJ135" s="59">
        <f ca="1">AVERAGE(OFFSET($FI$3,0,0,'Données projet'!$E$16+1,1))-AVERAGE(OFFSET($H$3,0,0,'Données projet'!$E$16+1,1))</f>
        <v>257.66104339896992</v>
      </c>
      <c r="FK135" s="59">
        <f t="shared" si="156"/>
        <v>254.79488636184996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17.15543713892033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17.15543713892033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7.0766666666666636</v>
      </c>
      <c r="FZ135" s="12">
        <f>IF('Données projet'!$A$244&gt;35,FZ134+FY135-GH134,IF(A135&lt;'Données projet'!$A$244,$FW$205^A135,IF(A135='Données projet'!$A$244,'Données projet'!$B$244,FZ134+FY135-GH134)))</f>
        <v>392.6466666666667</v>
      </c>
      <c r="GA135" s="17">
        <f>FZ135*VLOOKUP('Données projet'!$B$17,Paramètres!$A$1:$I$89,3,0)*VLOOKUP('Données projet'!$B$17,Paramètres!$A$1:$I$89,5,0)</f>
        <v>373.64256800000004</v>
      </c>
      <c r="GB135" s="13">
        <f t="shared" si="157"/>
        <v>86.412086996789881</v>
      </c>
      <c r="GC135" s="20">
        <f t="shared" si="133"/>
        <v>801.26185745274233</v>
      </c>
      <c r="GD135" s="59">
        <f t="shared" si="134"/>
        <v>1085.4962427264416</v>
      </c>
      <c r="GE135" s="59">
        <f ca="1">AVERAGE(OFFSET($GD$3,0,0,'Données projet'!$E$17+1,1))-AVERAGE(OFFSET($H$3,0,0,'Données projet'!$E$17+1,1))</f>
        <v>536.1664221413339</v>
      </c>
      <c r="GF135" s="59">
        <f t="shared" si="158"/>
        <v>241.15939898336669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91.689699881668943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91.689699881668943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213.00000000000003</v>
      </c>
      <c r="GV135" s="17">
        <f>GU135*VLOOKUP('Données projet'!$B$18,Paramètres!$A$1:$I$89,3,0)*VLOOKUP('Données projet'!$B$18,Paramètres!$A$1:$I$89,5,0)</f>
        <v>186.07680000000005</v>
      </c>
      <c r="GW135" s="13">
        <f t="shared" si="159"/>
        <v>46.671538591528673</v>
      </c>
      <c r="GX135" s="20">
        <f t="shared" si="136"/>
        <v>405.37002304691242</v>
      </c>
      <c r="GY135" s="59">
        <f t="shared" si="137"/>
        <v>689.60440832061158</v>
      </c>
      <c r="GZ135" s="59">
        <f ca="1">AVERAGE(OFFSET($GY$3,0,0,'Données projet'!$E$18+1,1))-AVERAGE(OFFSET($H$3,0,0,'Données projet'!$E$18+1,1))</f>
        <v>285.8437404763045</v>
      </c>
      <c r="HA135" s="59">
        <f t="shared" si="160"/>
        <v>276.01618888357268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13.142215105825686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13.142215105825686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7.0766666666666636</v>
      </c>
      <c r="N136" s="13">
        <f>IF('Données projet'!$A$36&gt;35,N135+M136-V135,IF(A136&lt;'Données projet'!$A$36,$K$205^A136,IF(A136='Données projet'!$A$36,'Données projet'!$B$36,N135+M136-V135)))</f>
        <v>399.72333333333336</v>
      </c>
      <c r="O136" s="13">
        <f>N136*VLOOKUP('Données projet'!$B$9,Paramètres!$A$1:$I$89,3,0)*VLOOKUP('Données projet'!$B$9,Paramètres!$A$1:$I$89,5,0)</f>
        <v>361.66967199999999</v>
      </c>
      <c r="P136" s="13">
        <f t="shared" si="141"/>
        <v>83.960811913582532</v>
      </c>
      <c r="Q136" s="20">
        <f t="shared" si="108"/>
        <v>776.1397594828228</v>
      </c>
      <c r="R136" s="59">
        <f t="shared" si="109"/>
        <v>1060.5319911631561</v>
      </c>
      <c r="S136" s="59">
        <f ca="1">AVERAGE(OFFSET($R$3,0,0,'Données projet'!$E$9+1,1))-AVERAGE(OFFSET($H$3,0,0,'Données projet'!$E$9+1,1))</f>
        <v>514.0255035951318</v>
      </c>
      <c r="T136" s="59">
        <f t="shared" si="142"/>
        <v>232.26614608014839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85.470816490929195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85.470816490929195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212.00000000000009</v>
      </c>
      <c r="AJ136" s="13">
        <f>AI136*VLOOKUP('Données projet'!$B$10,Paramètres!$A$1:$I$89,3,0)*VLOOKUP('Données projet'!$B$10,Paramètres!$A$1:$I$89,5,0)</f>
        <v>185.20320000000009</v>
      </c>
      <c r="AK136" s="13">
        <f t="shared" si="143"/>
        <v>46.477875402099386</v>
      </c>
      <c r="AL136" s="20">
        <f t="shared" si="112"/>
        <v>403.5112063253232</v>
      </c>
      <c r="AM136" s="59">
        <f t="shared" si="113"/>
        <v>687.90343800565665</v>
      </c>
      <c r="AN136" s="59">
        <f ca="1">AVERAGE(OFFSET($AM$3,0,0,'Données projet'!$E$10+1,1))-AVERAGE(OFFSET($H$3,0,0,'Données projet'!$E$10+1,1))</f>
        <v>330.58463337575432</v>
      </c>
      <c r="AO136" s="59">
        <f t="shared" si="144"/>
        <v>285.43250599232192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22.780830879481027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22.780830879481027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7.0766666666666636</v>
      </c>
      <c r="BD136" s="12">
        <f>IF('Données projet'!$A$88&gt;35,BD135+BC136-BL135,IF(A136&lt;'Données projet'!$A$88,$BA$205^A136,IF(A136='Données projet'!$A$88,'Données projet'!$B$88,BD135+BC136-BL135)))</f>
        <v>399.72333333333336</v>
      </c>
      <c r="BE136" s="13">
        <f>BD136*VLOOKUP('Données projet'!$B$11,Paramètres!$A$1:$I$89,3,0)*VLOOKUP('Données projet'!$B$11,Paramètres!$A$1:$I$89,5,0)</f>
        <v>405.31946000000005</v>
      </c>
      <c r="BF136" s="13">
        <f t="shared" si="145"/>
        <v>92.854273511301272</v>
      </c>
      <c r="BG136" s="20">
        <f t="shared" si="115"/>
        <v>867.65258586551636</v>
      </c>
      <c r="BH136" s="59">
        <f t="shared" si="116"/>
        <v>1152.0448175458498</v>
      </c>
      <c r="BI136" s="59">
        <f ca="1">AVERAGE(OFFSET($BH$3,0,0,'Données projet'!$E$11+1,1))-AVERAGE(OFFSET($H$3,0,0,'Données projet'!$E$11+1,1))</f>
        <v>565.65323074569903</v>
      </c>
      <c r="BJ136" s="59">
        <f t="shared" si="146"/>
        <v>253.00166490531203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95.786259860524112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95.786259860524112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745.7430086006957</v>
      </c>
      <c r="CD136" s="59">
        <f ca="1">AVERAGE(OFFSET($CC$3,0,0,'Données projet'!$E$12+1,1))-AVERAGE(OFFSET($H$3,0,0,'Données projet'!$E$12+1,1))</f>
        <v>323.01113210765487</v>
      </c>
      <c r="CE136" s="59">
        <f t="shared" si="148"/>
        <v>311.68541696405975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15.188397918862432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15.188397918862432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7.0766666666666636</v>
      </c>
      <c r="CT136" s="12">
        <f>IF('Données projet'!$A$140&gt;35,CT135+CS136-DB135,IF(A136&lt;'Données projet'!$A$140,$CQ$205^A136,IF(A136='Données projet'!$A$140,'Données projet'!$B$140,CT135+CS136-DB135)))</f>
        <v>399.72333333333336</v>
      </c>
      <c r="CU136" s="17">
        <f>CT136*VLOOKUP('Données projet'!$B$13,Paramètres!$A$1:$I$89,3,0)*VLOOKUP('Données projet'!$B$13,Paramètres!$A$1:$I$89,5,0)</f>
        <v>268.134412</v>
      </c>
      <c r="CV136" s="13">
        <f t="shared" si="149"/>
        <v>64.453184802688767</v>
      </c>
      <c r="CW136" s="20">
        <f t="shared" si="121"/>
        <v>579.2567310980163</v>
      </c>
      <c r="CX136" s="59">
        <f t="shared" si="122"/>
        <v>863.64896277834964</v>
      </c>
      <c r="CY136" s="59">
        <f ca="1">AVERAGE(OFFSET($CX$3,0,0,'Données projet'!$E$13+1,1))-AVERAGE(OFFSET($H$3,0,0,'Données projet'!$E$13+1,1))</f>
        <v>402.93606094395136</v>
      </c>
      <c r="CZ136" s="59">
        <f t="shared" si="150"/>
        <v>187.62762320251036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78.102642655504297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78.102642655504297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210.25641025641013</v>
      </c>
      <c r="DP136" s="17">
        <f>DO136*VLOOKUP('Données projet'!$B$14,Paramètres!$A$1:$I$89,3,0)*VLOOKUP('Données projet'!$B$14,Paramètres!$A$1:$I$89,5,0)</f>
        <v>163.99999999999991</v>
      </c>
      <c r="DQ136" s="13">
        <f t="shared" si="151"/>
        <v>41.743425908362248</v>
      </c>
      <c r="DR136" s="20">
        <f t="shared" si="124"/>
        <v>358.33646679039742</v>
      </c>
      <c r="DS136" s="59">
        <f t="shared" si="125"/>
        <v>642.72869847073082</v>
      </c>
      <c r="DT136" s="59">
        <f ca="1">AVERAGE(OFFSET($DS$3,0,0,'Données projet'!$E$14+1,1))-AVERAGE(OFFSET($H$3,0,0,'Données projet'!$E$14+1,1))</f>
        <v>217.53602321474159</v>
      </c>
      <c r="DU136" s="59">
        <f t="shared" si="152"/>
        <v>215.75909414893025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9.0924394462402649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9.0924394462402649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404.00000000000017</v>
      </c>
      <c r="EK136" s="17">
        <f>EJ136*VLOOKUP('Données projet'!$B$15,Paramètres!$A$1:$I$89,3,0)*VLOOKUP('Données projet'!$B$15,Paramètres!$A$1:$I$89,5,0)</f>
        <v>346.63200000000018</v>
      </c>
      <c r="EL136" s="13">
        <f t="shared" si="153"/>
        <v>80.868615263336864</v>
      </c>
      <c r="EM136" s="20">
        <f t="shared" si="127"/>
        <v>744.56357158364528</v>
      </c>
      <c r="EN136" s="59">
        <f t="shared" si="128"/>
        <v>1028.9558032639786</v>
      </c>
      <c r="EO136" s="59">
        <f ca="1">AVERAGE(OFFSET($EN$3,0,0,'Données projet'!$E$15+1,1))-AVERAGE(OFFSET($H$3,0,0,'Données projet'!$E$15+1,1))</f>
        <v>481.23392184981651</v>
      </c>
      <c r="EP136" s="59">
        <f t="shared" si="154"/>
        <v>275.88160405468193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77.267433452031398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77.267433452031398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204.00000000000017</v>
      </c>
      <c r="FF136" s="17">
        <f>FE136*VLOOKUP('Données projet'!$B$16,Paramètres!$A$1:$I$89,3,0)*VLOOKUP('Données projet'!$B$16,Paramètres!$A$1:$I$89,5,0)</f>
        <v>133.66080000000011</v>
      </c>
      <c r="FG136" s="13">
        <f t="shared" si="155"/>
        <v>34.840890682716783</v>
      </c>
      <c r="FH136" s="20">
        <f t="shared" si="130"/>
        <v>293.4737779390652</v>
      </c>
      <c r="FI136" s="59">
        <f t="shared" si="131"/>
        <v>577.8660096193986</v>
      </c>
      <c r="FJ136" s="59">
        <f ca="1">AVERAGE(OFFSET($FI$3,0,0,'Données projet'!$E$16+1,1))-AVERAGE(OFFSET($H$3,0,0,'Données projet'!$E$16+1,1))</f>
        <v>257.66104339896992</v>
      </c>
      <c r="FK136" s="59">
        <f t="shared" si="156"/>
        <v>254.79488636184996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16.819029480409544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16.819029480409544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7.0766666666666636</v>
      </c>
      <c r="FZ136" s="12">
        <f>IF('Données projet'!$A$244&gt;35,FZ135+FY136-GH135,IF(A136&lt;'Données projet'!$A$244,$FW$205^A136,IF(A136='Données projet'!$A$244,'Données projet'!$B$244,FZ135+FY136-GH135)))</f>
        <v>399.72333333333336</v>
      </c>
      <c r="GA136" s="17">
        <f>FZ136*VLOOKUP('Données projet'!$B$17,Paramètres!$A$1:$I$89,3,0)*VLOOKUP('Données projet'!$B$17,Paramètres!$A$1:$I$89,5,0)</f>
        <v>380.37672400000002</v>
      </c>
      <c r="GB136" s="13">
        <f t="shared" si="157"/>
        <v>87.78677539864681</v>
      </c>
      <c r="GC136" s="20">
        <f t="shared" si="133"/>
        <v>815.38476145264315</v>
      </c>
      <c r="GD136" s="59">
        <f t="shared" si="134"/>
        <v>1099.7769931329765</v>
      </c>
      <c r="GE136" s="59">
        <f ca="1">AVERAGE(OFFSET($GD$3,0,0,'Données projet'!$E$17+1,1))-AVERAGE(OFFSET($H$3,0,0,'Données projet'!$E$17+1,1))</f>
        <v>536.1664221413339</v>
      </c>
      <c r="GF136" s="59">
        <f t="shared" si="158"/>
        <v>241.15939898336669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89.891720792184188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89.891720792184188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213.00000000000003</v>
      </c>
      <c r="GV136" s="17">
        <f>GU136*VLOOKUP('Données projet'!$B$18,Paramètres!$A$1:$I$89,3,0)*VLOOKUP('Données projet'!$B$18,Paramètres!$A$1:$I$89,5,0)</f>
        <v>186.07680000000005</v>
      </c>
      <c r="GW136" s="13">
        <f t="shared" si="159"/>
        <v>46.671538591528673</v>
      </c>
      <c r="GX136" s="20">
        <f t="shared" si="136"/>
        <v>405.37002304691242</v>
      </c>
      <c r="GY136" s="59">
        <f t="shared" si="137"/>
        <v>689.76225472724582</v>
      </c>
      <c r="GZ136" s="59">
        <f ca="1">AVERAGE(OFFSET($GY$3,0,0,'Données projet'!$E$18+1,1))-AVERAGE(OFFSET($H$3,0,0,'Données projet'!$E$18+1,1))</f>
        <v>285.8437404763045</v>
      </c>
      <c r="HA136" s="59">
        <f t="shared" si="160"/>
        <v>276.01618888357268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12.884504283560149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12.884504283560149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7.0766666666666636</v>
      </c>
      <c r="N137" s="13">
        <f>IF('Données projet'!$A$36&gt;35,N136+M137-V136,IF(A137&lt;'Données projet'!$A$36,$K$205^A137,IF(A137='Données projet'!$A$36,'Données projet'!$B$36,N136+M137-V136)))</f>
        <v>406.8</v>
      </c>
      <c r="O137" s="13">
        <f>N137*VLOOKUP('Données projet'!$B$9,Paramètres!$A$1:$I$89,3,0)*VLOOKUP('Données projet'!$B$9,Paramètres!$A$1:$I$89,5,0)</f>
        <v>368.07263999999998</v>
      </c>
      <c r="P137" s="13">
        <f t="shared" si="141"/>
        <v>85.272881250085916</v>
      </c>
      <c r="Q137" s="20">
        <f t="shared" si="108"/>
        <v>789.57678284389965</v>
      </c>
      <c r="R137" s="59">
        <f t="shared" si="109"/>
        <v>1074.124122648604</v>
      </c>
      <c r="S137" s="59">
        <f ca="1">AVERAGE(OFFSET($R$3,0,0,'Données projet'!$E$9+1,1))-AVERAGE(OFFSET($H$3,0,0,'Données projet'!$E$9+1,1))</f>
        <v>514.0255035951318</v>
      </c>
      <c r="T137" s="59">
        <f t="shared" si="142"/>
        <v>232.26614608014839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83.794785911592527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83.794785911592527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212.00000000000009</v>
      </c>
      <c r="AJ137" s="13">
        <f>AI137*VLOOKUP('Données projet'!$B$10,Paramètres!$A$1:$I$89,3,0)*VLOOKUP('Données projet'!$B$10,Paramètres!$A$1:$I$89,5,0)</f>
        <v>185.20320000000009</v>
      </c>
      <c r="AK137" s="13">
        <f t="shared" si="143"/>
        <v>46.477875402099386</v>
      </c>
      <c r="AL137" s="20">
        <f t="shared" si="112"/>
        <v>403.5112063253232</v>
      </c>
      <c r="AM137" s="59">
        <f t="shared" si="113"/>
        <v>688.05854613002748</v>
      </c>
      <c r="AN137" s="59">
        <f ca="1">AVERAGE(OFFSET($AM$3,0,0,'Données projet'!$E$10+1,1))-AVERAGE(OFFSET($H$3,0,0,'Données projet'!$E$10+1,1))</f>
        <v>330.58463337575432</v>
      </c>
      <c r="AO137" s="59">
        <f t="shared" si="144"/>
        <v>285.43250599232192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22.334112680869229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22.334112680869229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7.0766666666666636</v>
      </c>
      <c r="BD137" s="12">
        <f>IF('Données projet'!$A$88&gt;35,BD136+BC137-BL136,IF(A137&lt;'Données projet'!$A$88,$BA$205^A137,IF(A137='Données projet'!$A$88,'Données projet'!$B$88,BD136+BC137-BL136)))</f>
        <v>406.8</v>
      </c>
      <c r="BE137" s="13">
        <f>BD137*VLOOKUP('Données projet'!$B$11,Paramètres!$A$1:$I$89,3,0)*VLOOKUP('Données projet'!$B$11,Paramètres!$A$1:$I$89,5,0)</f>
        <v>412.49520000000001</v>
      </c>
      <c r="BF137" s="13">
        <f t="shared" si="145"/>
        <v>94.305322426393545</v>
      </c>
      <c r="BG137" s="20">
        <f t="shared" si="115"/>
        <v>882.67757655930211</v>
      </c>
      <c r="BH137" s="59">
        <f t="shared" si="116"/>
        <v>1167.2249163640063</v>
      </c>
      <c r="BI137" s="59">
        <f ca="1">AVERAGE(OFFSET($BH$3,0,0,'Données projet'!$E$11+1,1))-AVERAGE(OFFSET($H$3,0,0,'Données projet'!$E$11+1,1))</f>
        <v>565.65323074569903</v>
      </c>
      <c r="BJ137" s="59">
        <f t="shared" si="146"/>
        <v>253.00166490531203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93.907949728508868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93.907949728508868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745.89811672506653</v>
      </c>
      <c r="CD137" s="59">
        <f ca="1">AVERAGE(OFFSET($CC$3,0,0,'Données projet'!$E$12+1,1))-AVERAGE(OFFSET($H$3,0,0,'Données projet'!$E$12+1,1))</f>
        <v>323.01113210765487</v>
      </c>
      <c r="CE137" s="59">
        <f t="shared" si="148"/>
        <v>311.68541696405975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14.890562699681524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14.890562699681524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7.0766666666666636</v>
      </c>
      <c r="CT137" s="12">
        <f>IF('Données projet'!$A$140&gt;35,CT136+CS137-DB136,IF(A137&lt;'Données projet'!$A$140,$CQ$205^A137,IF(A137='Données projet'!$A$140,'Données projet'!$B$140,CT136+CS137-DB136)))</f>
        <v>406.8</v>
      </c>
      <c r="CU137" s="17">
        <f>CT137*VLOOKUP('Données projet'!$B$13,Paramètres!$A$1:$I$89,3,0)*VLOOKUP('Données projet'!$B$13,Paramètres!$A$1:$I$89,5,0)</f>
        <v>272.88144</v>
      </c>
      <c r="CV137" s="13">
        <f t="shared" si="149"/>
        <v>65.46040526056899</v>
      </c>
      <c r="CW137" s="20">
        <f t="shared" si="121"/>
        <v>589.27871382882438</v>
      </c>
      <c r="CX137" s="59">
        <f t="shared" si="122"/>
        <v>873.82605363352866</v>
      </c>
      <c r="CY137" s="59">
        <f ca="1">AVERAGE(OFFSET($CX$3,0,0,'Données projet'!$E$13+1,1))-AVERAGE(OFFSET($H$3,0,0,'Données projet'!$E$13+1,1))</f>
        <v>402.93606094395136</v>
      </c>
      <c r="CZ137" s="59">
        <f t="shared" si="150"/>
        <v>187.62762320251036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76.571097470938028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76.571097470938028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210.25641025641013</v>
      </c>
      <c r="DP137" s="17">
        <f>DO137*VLOOKUP('Données projet'!$B$14,Paramètres!$A$1:$I$89,3,0)*VLOOKUP('Données projet'!$B$14,Paramètres!$A$1:$I$89,5,0)</f>
        <v>163.99999999999991</v>
      </c>
      <c r="DQ137" s="13">
        <f t="shared" si="151"/>
        <v>41.743425908362248</v>
      </c>
      <c r="DR137" s="20">
        <f t="shared" si="124"/>
        <v>358.33646679039742</v>
      </c>
      <c r="DS137" s="59">
        <f t="shared" si="125"/>
        <v>642.88380659510176</v>
      </c>
      <c r="DT137" s="59">
        <f ca="1">AVERAGE(OFFSET($DS$3,0,0,'Données projet'!$E$14+1,1))-AVERAGE(OFFSET($H$3,0,0,'Données projet'!$E$14+1,1))</f>
        <v>217.53602321474159</v>
      </c>
      <c r="DU137" s="59">
        <f t="shared" si="152"/>
        <v>215.75909414893025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8.91414225453995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8.91414225453995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404.00000000000017</v>
      </c>
      <c r="EK137" s="17">
        <f>EJ137*VLOOKUP('Données projet'!$B$15,Paramètres!$A$1:$I$89,3,0)*VLOOKUP('Données projet'!$B$15,Paramètres!$A$1:$I$89,5,0)</f>
        <v>346.63200000000018</v>
      </c>
      <c r="EL137" s="13">
        <f t="shared" si="153"/>
        <v>80.868615263336864</v>
      </c>
      <c r="EM137" s="20">
        <f t="shared" si="127"/>
        <v>744.56357158364528</v>
      </c>
      <c r="EN137" s="59">
        <f t="shared" si="128"/>
        <v>1029.1109113883495</v>
      </c>
      <c r="EO137" s="59">
        <f ca="1">AVERAGE(OFFSET($EN$3,0,0,'Données projet'!$E$15+1,1))-AVERAGE(OFFSET($H$3,0,0,'Données projet'!$E$15+1,1))</f>
        <v>481.23392184981651</v>
      </c>
      <c r="EP137" s="59">
        <f t="shared" si="154"/>
        <v>275.88160405468193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75.752266210517917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75.752266210517917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204.00000000000017</v>
      </c>
      <c r="FF137" s="17">
        <f>FE137*VLOOKUP('Données projet'!$B$16,Paramètres!$A$1:$I$89,3,0)*VLOOKUP('Données projet'!$B$16,Paramètres!$A$1:$I$89,5,0)</f>
        <v>133.66080000000011</v>
      </c>
      <c r="FG137" s="13">
        <f t="shared" si="155"/>
        <v>34.840890682716783</v>
      </c>
      <c r="FH137" s="20">
        <f t="shared" si="130"/>
        <v>293.4737779390652</v>
      </c>
      <c r="FI137" s="59">
        <f t="shared" si="131"/>
        <v>578.02111774376954</v>
      </c>
      <c r="FJ137" s="59">
        <f ca="1">AVERAGE(OFFSET($FI$3,0,0,'Données projet'!$E$16+1,1))-AVERAGE(OFFSET($H$3,0,0,'Données projet'!$E$16+1,1))</f>
        <v>257.66104339896992</v>
      </c>
      <c r="FK137" s="59">
        <f t="shared" si="156"/>
        <v>254.79488636184996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16.489218570893744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16.489218570893744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7.0766666666666636</v>
      </c>
      <c r="FZ137" s="12">
        <f>IF('Données projet'!$A$244&gt;35,FZ136+FY137-GH136,IF(A137&lt;'Données projet'!$A$244,$FW$205^A137,IF(A137='Données projet'!$A$244,'Données projet'!$B$244,FZ136+FY137-GH136)))</f>
        <v>406.8</v>
      </c>
      <c r="GA137" s="17">
        <f>FZ137*VLOOKUP('Données projet'!$B$17,Paramètres!$A$1:$I$89,3,0)*VLOOKUP('Données projet'!$B$17,Paramètres!$A$1:$I$89,5,0)</f>
        <v>387.11088000000001</v>
      </c>
      <c r="GB137" s="13">
        <f t="shared" si="157"/>
        <v>89.158633692128134</v>
      </c>
      <c r="GC137" s="20">
        <f t="shared" si="133"/>
        <v>829.50273634712312</v>
      </c>
      <c r="GD137" s="59">
        <f t="shared" si="134"/>
        <v>1114.0500761518274</v>
      </c>
      <c r="GE137" s="59">
        <f ca="1">AVERAGE(OFFSET($GD$3,0,0,'Données projet'!$E$17+1,1))-AVERAGE(OFFSET($H$3,0,0,'Données projet'!$E$17+1,1))</f>
        <v>536.1664221413339</v>
      </c>
      <c r="GF137" s="59">
        <f t="shared" si="158"/>
        <v>241.15939898336669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88.128998975985269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88.128998975985269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213.00000000000003</v>
      </c>
      <c r="GV137" s="17">
        <f>GU137*VLOOKUP('Données projet'!$B$18,Paramètres!$A$1:$I$89,3,0)*VLOOKUP('Données projet'!$B$18,Paramètres!$A$1:$I$89,5,0)</f>
        <v>186.07680000000005</v>
      </c>
      <c r="GW137" s="13">
        <f t="shared" si="159"/>
        <v>46.671538591528673</v>
      </c>
      <c r="GX137" s="20">
        <f t="shared" si="136"/>
        <v>405.37002304691242</v>
      </c>
      <c r="GY137" s="59">
        <f t="shared" si="137"/>
        <v>689.91736285161664</v>
      </c>
      <c r="GZ137" s="59">
        <f ca="1">AVERAGE(OFFSET($GY$3,0,0,'Données projet'!$E$18+1,1))-AVERAGE(OFFSET($H$3,0,0,'Données projet'!$E$18+1,1))</f>
        <v>285.8437404763045</v>
      </c>
      <c r="HA137" s="59">
        <f t="shared" si="160"/>
        <v>276.01618888357268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12.631847013331159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12.631847013331159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7.0766666666666636</v>
      </c>
      <c r="N138" s="13">
        <f>IF('Données projet'!$A$36&gt;35,N137+M138-V137,IF(A138&lt;'Données projet'!$A$36,$K$205^A138,IF(A138='Données projet'!$A$36,'Données projet'!$B$36,N137+M138-V137)))</f>
        <v>413.87666666666667</v>
      </c>
      <c r="O138" s="13">
        <f>N138*VLOOKUP('Données projet'!$B$9,Paramètres!$A$1:$I$89,3,0)*VLOOKUP('Données projet'!$B$9,Paramètres!$A$1:$I$89,5,0)</f>
        <v>374.47560800000002</v>
      </c>
      <c r="P138" s="13">
        <f t="shared" si="141"/>
        <v>86.582296341056804</v>
      </c>
      <c r="Q138" s="20">
        <f t="shared" si="108"/>
        <v>803.00918339400721</v>
      </c>
      <c r="R138" s="59">
        <f t="shared" si="109"/>
        <v>1087.7089405438944</v>
      </c>
      <c r="S138" s="59">
        <f ca="1">AVERAGE(OFFSET($R$3,0,0,'Données projet'!$E$9+1,1))-AVERAGE(OFFSET($H$3,0,0,'Données projet'!$E$9+1,1))</f>
        <v>514.0255035951318</v>
      </c>
      <c r="T138" s="59">
        <f t="shared" si="142"/>
        <v>232.26614608014839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82.151621269638937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82.151621269638937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212.00000000000009</v>
      </c>
      <c r="AJ138" s="13">
        <f>AI138*VLOOKUP('Données projet'!$B$10,Paramètres!$A$1:$I$89,3,0)*VLOOKUP('Données projet'!$B$10,Paramètres!$A$1:$I$89,5,0)</f>
        <v>185.20320000000009</v>
      </c>
      <c r="AK138" s="13">
        <f t="shared" si="143"/>
        <v>46.477875402099386</v>
      </c>
      <c r="AL138" s="20">
        <f t="shared" si="112"/>
        <v>403.5112063253232</v>
      </c>
      <c r="AM138" s="59">
        <f t="shared" si="113"/>
        <v>688.21096347521029</v>
      </c>
      <c r="AN138" s="59">
        <f ca="1">AVERAGE(OFFSET($AM$3,0,0,'Données projet'!$E$10+1,1))-AVERAGE(OFFSET($H$3,0,0,'Données projet'!$E$10+1,1))</f>
        <v>330.58463337575432</v>
      </c>
      <c r="AO138" s="59">
        <f t="shared" si="144"/>
        <v>285.43250599232192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21.896154353661011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21.896154353661011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7.0766666666666636</v>
      </c>
      <c r="BD138" s="12">
        <f>IF('Données projet'!$A$88&gt;35,BD137+BC138-BL137,IF(A138&lt;'Données projet'!$A$88,$BA$205^A138,IF(A138='Données projet'!$A$88,'Données projet'!$B$88,BD137+BC138-BL137)))</f>
        <v>413.87666666666667</v>
      </c>
      <c r="BE138" s="13">
        <f>BD138*VLOOKUP('Données projet'!$B$11,Paramètres!$A$1:$I$89,3,0)*VLOOKUP('Données projet'!$B$11,Paramètres!$A$1:$I$89,5,0)</f>
        <v>419.67094000000003</v>
      </c>
      <c r="BF138" s="13">
        <f t="shared" si="145"/>
        <v>95.753435947758476</v>
      </c>
      <c r="BG138" s="20">
        <f t="shared" si="115"/>
        <v>897.69745477567938</v>
      </c>
      <c r="BH138" s="59">
        <f t="shared" si="116"/>
        <v>1182.3972119255666</v>
      </c>
      <c r="BI138" s="59">
        <f ca="1">AVERAGE(OFFSET($BH$3,0,0,'Données projet'!$E$11+1,1))-AVERAGE(OFFSET($H$3,0,0,'Données projet'!$E$11+1,1))</f>
        <v>565.65323074569903</v>
      </c>
      <c r="BJ138" s="59">
        <f t="shared" si="146"/>
        <v>253.00166490531203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92.066472112526398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92.066472112526398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746.05053407024945</v>
      </c>
      <c r="CD138" s="59">
        <f ca="1">AVERAGE(OFFSET($CC$3,0,0,'Données projet'!$E$12+1,1))-AVERAGE(OFFSET($H$3,0,0,'Données projet'!$E$12+1,1))</f>
        <v>323.01113210765487</v>
      </c>
      <c r="CE138" s="59">
        <f t="shared" si="148"/>
        <v>311.68541696405975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14.598567847487208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14.598567847487208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7.0766666666666636</v>
      </c>
      <c r="CT138" s="12">
        <f>IF('Données projet'!$A$140&gt;35,CT137+CS138-DB137,IF(A138&lt;'Données projet'!$A$140,$CQ$205^A138,IF(A138='Données projet'!$A$140,'Données projet'!$B$140,CT137+CS138-DB137)))</f>
        <v>413.87666666666667</v>
      </c>
      <c r="CU138" s="17">
        <f>CT138*VLOOKUP('Données projet'!$B$13,Paramètres!$A$1:$I$89,3,0)*VLOOKUP('Données projet'!$B$13,Paramètres!$A$1:$I$89,5,0)</f>
        <v>277.628468</v>
      </c>
      <c r="CV138" s="13">
        <f t="shared" si="149"/>
        <v>66.465588165763407</v>
      </c>
      <c r="CW138" s="20">
        <f t="shared" si="121"/>
        <v>599.29714782203791</v>
      </c>
      <c r="CX138" s="59">
        <f t="shared" si="122"/>
        <v>883.99690497192501</v>
      </c>
      <c r="CY138" s="59">
        <f ca="1">AVERAGE(OFFSET($CX$3,0,0,'Données projet'!$E$13+1,1))-AVERAGE(OFFSET($H$3,0,0,'Données projet'!$E$13+1,1))</f>
        <v>402.93606094395136</v>
      </c>
      <c r="CZ138" s="59">
        <f t="shared" si="150"/>
        <v>187.62762320251036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75.069584953290772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75.069584953290772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210.25641025641013</v>
      </c>
      <c r="DP138" s="17">
        <f>DO138*VLOOKUP('Données projet'!$B$14,Paramètres!$A$1:$I$89,3,0)*VLOOKUP('Données projet'!$B$14,Paramètres!$A$1:$I$89,5,0)</f>
        <v>163.99999999999991</v>
      </c>
      <c r="DQ138" s="13">
        <f t="shared" si="151"/>
        <v>41.743425908362248</v>
      </c>
      <c r="DR138" s="20">
        <f t="shared" si="124"/>
        <v>358.33646679039742</v>
      </c>
      <c r="DS138" s="59">
        <f t="shared" si="125"/>
        <v>643.03622394028457</v>
      </c>
      <c r="DT138" s="59">
        <f ca="1">AVERAGE(OFFSET($DS$3,0,0,'Données projet'!$E$14+1,1))-AVERAGE(OFFSET($H$3,0,0,'Données projet'!$E$14+1,1))</f>
        <v>217.53602321474159</v>
      </c>
      <c r="DU138" s="59">
        <f t="shared" si="152"/>
        <v>215.75909414893025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8.7393413620183296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8.7393413620183296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404.00000000000017</v>
      </c>
      <c r="EK138" s="17">
        <f>EJ138*VLOOKUP('Données projet'!$B$15,Paramètres!$A$1:$I$89,3,0)*VLOOKUP('Données projet'!$B$15,Paramètres!$A$1:$I$89,5,0)</f>
        <v>346.63200000000018</v>
      </c>
      <c r="EL138" s="13">
        <f t="shared" si="153"/>
        <v>80.868615263336864</v>
      </c>
      <c r="EM138" s="20">
        <f t="shared" si="127"/>
        <v>744.56357158364528</v>
      </c>
      <c r="EN138" s="59">
        <f t="shared" si="128"/>
        <v>1029.2633287335325</v>
      </c>
      <c r="EO138" s="59">
        <f ca="1">AVERAGE(OFFSET($EN$3,0,0,'Données projet'!$E$15+1,1))-AVERAGE(OFFSET($H$3,0,0,'Données projet'!$E$15+1,1))</f>
        <v>481.23392184981651</v>
      </c>
      <c r="EP138" s="59">
        <f t="shared" si="154"/>
        <v>275.88160405468193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74.266810474449755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74.266810474449755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204.00000000000017</v>
      </c>
      <c r="FF138" s="17">
        <f>FE138*VLOOKUP('Données projet'!$B$16,Paramètres!$A$1:$I$89,3,0)*VLOOKUP('Données projet'!$B$16,Paramètres!$A$1:$I$89,5,0)</f>
        <v>133.66080000000011</v>
      </c>
      <c r="FG138" s="13">
        <f t="shared" si="155"/>
        <v>34.840890682716783</v>
      </c>
      <c r="FH138" s="20">
        <f t="shared" si="130"/>
        <v>293.4737779390652</v>
      </c>
      <c r="FI138" s="59">
        <f t="shared" si="131"/>
        <v>578.17353508895235</v>
      </c>
      <c r="FJ138" s="59">
        <f ca="1">AVERAGE(OFFSET($FI$3,0,0,'Données projet'!$E$16+1,1))-AVERAGE(OFFSET($H$3,0,0,'Données projet'!$E$16+1,1))</f>
        <v>257.66104339896992</v>
      </c>
      <c r="FK138" s="59">
        <f t="shared" si="156"/>
        <v>254.79488636184996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16.165875052148756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16.165875052148756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7.0766666666666636</v>
      </c>
      <c r="FZ138" s="12">
        <f>IF('Données projet'!$A$244&gt;35,FZ137+FY138-GH137,IF(A138&lt;'Données projet'!$A$244,$FW$205^A138,IF(A138='Données projet'!$A$244,'Données projet'!$B$244,FZ137+FY138-GH137)))</f>
        <v>413.87666666666667</v>
      </c>
      <c r="GA138" s="17">
        <f>FZ138*VLOOKUP('Données projet'!$B$17,Paramètres!$A$1:$I$89,3,0)*VLOOKUP('Données projet'!$B$17,Paramètres!$A$1:$I$89,5,0)</f>
        <v>393.84503599999999</v>
      </c>
      <c r="GB138" s="13">
        <f t="shared" si="157"/>
        <v>90.527716790240305</v>
      </c>
      <c r="GC138" s="20">
        <f t="shared" si="133"/>
        <v>843.61587777633497</v>
      </c>
      <c r="GD138" s="59">
        <f t="shared" si="134"/>
        <v>1128.3156349262222</v>
      </c>
      <c r="GE138" s="59">
        <f ca="1">AVERAGE(OFFSET($GD$3,0,0,'Données projet'!$E$17+1,1))-AVERAGE(OFFSET($H$3,0,0,'Données projet'!$E$17+1,1))</f>
        <v>536.1664221413339</v>
      </c>
      <c r="GF138" s="59">
        <f t="shared" si="158"/>
        <v>241.15939898336669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86.400843059447865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86.400843059447865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213.00000000000003</v>
      </c>
      <c r="GV138" s="17">
        <f>GU138*VLOOKUP('Données projet'!$B$18,Paramètres!$A$1:$I$89,3,0)*VLOOKUP('Données projet'!$B$18,Paramètres!$A$1:$I$89,5,0)</f>
        <v>186.07680000000005</v>
      </c>
      <c r="GW138" s="13">
        <f t="shared" si="159"/>
        <v>46.671538591528673</v>
      </c>
      <c r="GX138" s="20">
        <f t="shared" si="136"/>
        <v>405.37002304691242</v>
      </c>
      <c r="GY138" s="59">
        <f t="shared" si="137"/>
        <v>690.06978019679957</v>
      </c>
      <c r="GZ138" s="59">
        <f ca="1">AVERAGE(OFFSET($GY$3,0,0,'Données projet'!$E$18+1,1))-AVERAGE(OFFSET($H$3,0,0,'Données projet'!$E$18+1,1))</f>
        <v>285.8437404763045</v>
      </c>
      <c r="HA138" s="59">
        <f t="shared" si="160"/>
        <v>276.01618888357268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12.384144198065641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12.384144198065641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7.0766666666666636</v>
      </c>
      <c r="N139" s="13">
        <f>IF('Données projet'!$A$36&gt;35,N138+M139-V138,IF(A139&lt;'Données projet'!$A$36,$K$205^A139,IF(A139='Données projet'!$A$36,'Données projet'!$B$36,N138+M139-V138)))</f>
        <v>420.95333333333332</v>
      </c>
      <c r="O139" s="13">
        <f>N139*VLOOKUP('Données projet'!$B$9,Paramètres!$A$1:$I$89,3,0)*VLOOKUP('Données projet'!$B$9,Paramètres!$A$1:$I$89,5,0)</f>
        <v>380.87857599999995</v>
      </c>
      <c r="P139" s="13">
        <f t="shared" si="141"/>
        <v>87.889107807325459</v>
      </c>
      <c r="Q139" s="20">
        <f t="shared" si="108"/>
        <v>816.43704929775834</v>
      </c>
      <c r="R139" s="59">
        <f t="shared" si="109"/>
        <v>1101.2865796926435</v>
      </c>
      <c r="S139" s="59">
        <f ca="1">AVERAGE(OFFSET($R$3,0,0,'Données projet'!$E$9+1,1))-AVERAGE(OFFSET($H$3,0,0,'Données projet'!$E$9+1,1))</f>
        <v>514.0255035951318</v>
      </c>
      <c r="T139" s="59">
        <f t="shared" si="142"/>
        <v>232.26614608014839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80.540678084082586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80.540678084082586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212.00000000000009</v>
      </c>
      <c r="AJ139" s="13">
        <f>AI139*VLOOKUP('Données projet'!$B$10,Paramètres!$A$1:$I$89,3,0)*VLOOKUP('Données projet'!$B$10,Paramètres!$A$1:$I$89,5,0)</f>
        <v>185.20320000000009</v>
      </c>
      <c r="AK139" s="13">
        <f t="shared" si="143"/>
        <v>46.477875402099386</v>
      </c>
      <c r="AL139" s="20">
        <f t="shared" si="112"/>
        <v>403.5112063253232</v>
      </c>
      <c r="AM139" s="59">
        <f t="shared" si="113"/>
        <v>688.36073672020848</v>
      </c>
      <c r="AN139" s="59">
        <f ca="1">AVERAGE(OFFSET($AM$3,0,0,'Données projet'!$E$10+1,1))-AVERAGE(OFFSET($H$3,0,0,'Données projet'!$E$10+1,1))</f>
        <v>330.58463337575432</v>
      </c>
      <c r="AO139" s="59">
        <f t="shared" si="144"/>
        <v>285.43250599232192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21.466784122121144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21.466784122121144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7.0766666666666636</v>
      </c>
      <c r="BD139" s="12">
        <f>IF('Données projet'!$A$88&gt;35,BD138+BC139-BL138,IF(A139&lt;'Données projet'!$A$88,$BA$205^A139,IF(A139='Données projet'!$A$88,'Données projet'!$B$88,BD138+BC139-BL138)))</f>
        <v>420.95333333333332</v>
      </c>
      <c r="BE139" s="13">
        <f>BD139*VLOOKUP('Données projet'!$B$11,Paramètres!$A$1:$I$89,3,0)*VLOOKUP('Données projet'!$B$11,Paramètres!$A$1:$I$89,5,0)</f>
        <v>426.84667999999999</v>
      </c>
      <c r="BF139" s="13">
        <f t="shared" si="145"/>
        <v>97.198670058184987</v>
      </c>
      <c r="BG139" s="20">
        <f t="shared" si="115"/>
        <v>912.71231801800559</v>
      </c>
      <c r="BH139" s="59">
        <f t="shared" si="116"/>
        <v>1197.5618484128909</v>
      </c>
      <c r="BI139" s="59">
        <f ca="1">AVERAGE(OFFSET($BH$3,0,0,'Données projet'!$E$11+1,1))-AVERAGE(OFFSET($H$3,0,0,'Données projet'!$E$11+1,1))</f>
        <v>565.65323074569903</v>
      </c>
      <c r="BJ139" s="59">
        <f t="shared" si="146"/>
        <v>253.00166490531203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90.261104749402904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90.261104749402904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746.20030731524753</v>
      </c>
      <c r="CD139" s="59">
        <f ca="1">AVERAGE(OFFSET($CC$3,0,0,'Données projet'!$E$12+1,1))-AVERAGE(OFFSET($H$3,0,0,'Données projet'!$E$12+1,1))</f>
        <v>323.01113210765487</v>
      </c>
      <c r="CE139" s="59">
        <f t="shared" si="148"/>
        <v>311.68541696405975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14.31229883624515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14.31229883624515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7.0766666666666636</v>
      </c>
      <c r="CT139" s="12">
        <f>IF('Données projet'!$A$140&gt;35,CT138+CS139-DB138,IF(A139&lt;'Données projet'!$A$140,$CQ$205^A139,IF(A139='Données projet'!$A$140,'Données projet'!$B$140,CT138+CS139-DB138)))</f>
        <v>420.95333333333332</v>
      </c>
      <c r="CU139" s="17">
        <f>CT139*VLOOKUP('Données projet'!$B$13,Paramètres!$A$1:$I$89,3,0)*VLOOKUP('Données projet'!$B$13,Paramètres!$A$1:$I$89,5,0)</f>
        <v>282.375496</v>
      </c>
      <c r="CV139" s="13">
        <f t="shared" si="149"/>
        <v>67.468772377754817</v>
      </c>
      <c r="CW139" s="20">
        <f t="shared" si="121"/>
        <v>609.31210075792296</v>
      </c>
      <c r="CX139" s="59">
        <f t="shared" si="122"/>
        <v>894.16163115280824</v>
      </c>
      <c r="CY139" s="59">
        <f ca="1">AVERAGE(OFFSET($CX$3,0,0,'Données projet'!$E$13+1,1))-AVERAGE(OFFSET($H$3,0,0,'Données projet'!$E$13+1,1))</f>
        <v>402.93606094395136</v>
      </c>
      <c r="CZ139" s="59">
        <f t="shared" si="150"/>
        <v>187.62762320251036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73.597516180282383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73.597516180282383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210.25641025641013</v>
      </c>
      <c r="DP139" s="17">
        <f>DO139*VLOOKUP('Données projet'!$B$14,Paramètres!$A$1:$I$89,3,0)*VLOOKUP('Données projet'!$B$14,Paramètres!$A$1:$I$89,5,0)</f>
        <v>163.99999999999991</v>
      </c>
      <c r="DQ139" s="13">
        <f t="shared" si="151"/>
        <v>41.743425908362248</v>
      </c>
      <c r="DR139" s="20">
        <f t="shared" si="124"/>
        <v>358.33646679039742</v>
      </c>
      <c r="DS139" s="59">
        <f t="shared" si="125"/>
        <v>643.18599718528264</v>
      </c>
      <c r="DT139" s="59">
        <f ca="1">AVERAGE(OFFSET($DS$3,0,0,'Données projet'!$E$14+1,1))-AVERAGE(OFFSET($H$3,0,0,'Données projet'!$E$14+1,1))</f>
        <v>217.53602321474159</v>
      </c>
      <c r="DU139" s="59">
        <f t="shared" si="152"/>
        <v>215.75909414893025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8.5679682083810409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8.5679682083810409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404.00000000000017</v>
      </c>
      <c r="EK139" s="17">
        <f>EJ139*VLOOKUP('Données projet'!$B$15,Paramètres!$A$1:$I$89,3,0)*VLOOKUP('Données projet'!$B$15,Paramètres!$A$1:$I$89,5,0)</f>
        <v>346.63200000000018</v>
      </c>
      <c r="EL139" s="13">
        <f t="shared" si="153"/>
        <v>80.868615263336864</v>
      </c>
      <c r="EM139" s="20">
        <f t="shared" si="127"/>
        <v>744.56357158364528</v>
      </c>
      <c r="EN139" s="59">
        <f t="shared" si="128"/>
        <v>1029.4131019785304</v>
      </c>
      <c r="EO139" s="59">
        <f ca="1">AVERAGE(OFFSET($EN$3,0,0,'Données projet'!$E$15+1,1))-AVERAGE(OFFSET($H$3,0,0,'Données projet'!$E$15+1,1))</f>
        <v>481.23392184981651</v>
      </c>
      <c r="EP139" s="59">
        <f t="shared" si="154"/>
        <v>275.88160405468193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72.810483619327357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72.810483619327357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204.00000000000017</v>
      </c>
      <c r="FF139" s="17">
        <f>FE139*VLOOKUP('Données projet'!$B$16,Paramètres!$A$1:$I$89,3,0)*VLOOKUP('Données projet'!$B$16,Paramètres!$A$1:$I$89,5,0)</f>
        <v>133.66080000000011</v>
      </c>
      <c r="FG139" s="13">
        <f t="shared" si="155"/>
        <v>34.840890682716783</v>
      </c>
      <c r="FH139" s="20">
        <f t="shared" si="130"/>
        <v>293.4737779390652</v>
      </c>
      <c r="FI139" s="59">
        <f t="shared" si="131"/>
        <v>578.32330833395042</v>
      </c>
      <c r="FJ139" s="59">
        <f ca="1">AVERAGE(OFFSET($FI$3,0,0,'Données projet'!$E$16+1,1))-AVERAGE(OFFSET($H$3,0,0,'Données projet'!$E$16+1,1))</f>
        <v>257.66104339896992</v>
      </c>
      <c r="FK139" s="59">
        <f t="shared" si="156"/>
        <v>254.79488636184996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15.848872102586286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15.848872102586286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7.0766666666666636</v>
      </c>
      <c r="FZ139" s="12">
        <f>IF('Données projet'!$A$244&gt;35,FZ138+FY139-GH138,IF(A139&lt;'Données projet'!$A$244,$FW$205^A139,IF(A139='Données projet'!$A$244,'Données projet'!$B$244,FZ138+FY139-GH138)))</f>
        <v>420.95333333333332</v>
      </c>
      <c r="GA139" s="17">
        <f>FZ139*VLOOKUP('Données projet'!$B$17,Paramètres!$A$1:$I$89,3,0)*VLOOKUP('Données projet'!$B$17,Paramètres!$A$1:$I$89,5,0)</f>
        <v>400.57919199999998</v>
      </c>
      <c r="GB139" s="13">
        <f t="shared" si="157"/>
        <v>91.894077620525977</v>
      </c>
      <c r="GC139" s="20">
        <f t="shared" si="133"/>
        <v>857.72427792241604</v>
      </c>
      <c r="GD139" s="59">
        <f t="shared" si="134"/>
        <v>1142.5738083173012</v>
      </c>
      <c r="GE139" s="59">
        <f ca="1">AVERAGE(OFFSET($GD$3,0,0,'Données projet'!$E$17+1,1))-AVERAGE(OFFSET($H$3,0,0,'Données projet'!$E$17+1,1))</f>
        <v>536.1664221413339</v>
      </c>
      <c r="GF139" s="59">
        <f t="shared" si="158"/>
        <v>241.15939898336669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84.70657522636273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84.70657522636273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213.00000000000003</v>
      </c>
      <c r="GV139" s="17">
        <f>GU139*VLOOKUP('Données projet'!$B$18,Paramètres!$A$1:$I$89,3,0)*VLOOKUP('Données projet'!$B$18,Paramètres!$A$1:$I$89,5,0)</f>
        <v>186.07680000000005</v>
      </c>
      <c r="GW139" s="13">
        <f t="shared" si="159"/>
        <v>46.671538591528673</v>
      </c>
      <c r="GX139" s="20">
        <f t="shared" si="136"/>
        <v>405.37002304691242</v>
      </c>
      <c r="GY139" s="59">
        <f t="shared" si="137"/>
        <v>690.21955344179764</v>
      </c>
      <c r="GZ139" s="59">
        <f ca="1">AVERAGE(OFFSET($GY$3,0,0,'Données projet'!$E$18+1,1))-AVERAGE(OFFSET($H$3,0,0,'Données projet'!$E$18+1,1))</f>
        <v>285.8437404763045</v>
      </c>
      <c r="HA139" s="59">
        <f t="shared" si="160"/>
        <v>276.01618888357268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12.141298683923681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12.141298683923681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428.03</v>
      </c>
      <c r="L140" s="12">
        <f>VLOOKUP(A140,'Données projet'!$A$35:$I$55,9,0)</f>
        <v>7.0766666666666636</v>
      </c>
      <c r="M140" s="12">
        <f t="array" ref="M140">INDEX(L:L,MIN(IF(ISNUMBER(L140:L336),ROW(L140:L336),"")))</f>
        <v>7.0766666666666636</v>
      </c>
      <c r="N140" s="13">
        <f>IF('Données projet'!$A$36&gt;35,N139+M140-V139,IF(A140&lt;'Données projet'!$A$36,$K$205^A140,IF(A140='Données projet'!$A$36,'Données projet'!$B$36,N139+M140-V139)))</f>
        <v>428.03</v>
      </c>
      <c r="O140" s="13">
        <f>N140*VLOOKUP('Données projet'!$B$9,Paramètres!$A$1:$I$89,3,0)*VLOOKUP('Données projet'!$B$9,Paramètres!$A$1:$I$89,5,0)</f>
        <v>387.28154399999994</v>
      </c>
      <c r="P140" s="13">
        <f t="shared" si="141"/>
        <v>89.193364470196286</v>
      </c>
      <c r="Q140" s="20">
        <f t="shared" si="108"/>
        <v>829.86046558559167</v>
      </c>
      <c r="R140" s="59">
        <f t="shared" si="109"/>
        <v>1114.857170994517</v>
      </c>
      <c r="S140" s="59">
        <f ca="1">AVERAGE(OFFSET($R$3,0,0,'Données projet'!$E$9+1,1))-AVERAGE(OFFSET($H$3,0,0,'Données projet'!$E$9+1,1))</f>
        <v>514.0255035951318</v>
      </c>
      <c r="T140" s="59">
        <f t="shared" si="142"/>
        <v>232.26614608014839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65.53</v>
      </c>
      <c r="W140" s="16">
        <f>IF(ISNA(VLOOKUP(A140,'Données projet'!$A$35:$I$55,5,0)),0%,VLOOKUP(A140,'Données projet'!$A$35:$I$55,5,0)*VLOOKUP('Données projet'!$B$9,Paramètres!$A$1:$I$89,7,0))</f>
        <v>0.43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107.14569414078976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107.14569414078976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212.00000000000009</v>
      </c>
      <c r="AJ140" s="13">
        <f>AI140*VLOOKUP('Données projet'!$B$10,Paramètres!$A$1:$I$89,3,0)*VLOOKUP('Données projet'!$B$10,Paramètres!$A$1:$I$89,5,0)</f>
        <v>185.20320000000009</v>
      </c>
      <c r="AK140" s="13">
        <f t="shared" si="143"/>
        <v>46.477875402099386</v>
      </c>
      <c r="AL140" s="20">
        <f t="shared" si="112"/>
        <v>403.5112063253232</v>
      </c>
      <c r="AM140" s="59">
        <f t="shared" si="113"/>
        <v>688.50791173424864</v>
      </c>
      <c r="AN140" s="59">
        <f ca="1">AVERAGE(OFFSET($AM$3,0,0,'Données projet'!$E$10+1,1))-AVERAGE(OFFSET($H$3,0,0,'Données projet'!$E$10+1,1))</f>
        <v>330.58463337575432</v>
      </c>
      <c r="AO140" s="59">
        <f t="shared" si="144"/>
        <v>285.43250599232192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21.045833578931791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21.045833578931791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7.0766666666666636</v>
      </c>
      <c r="BC140" s="12">
        <f t="array" ref="BC140">INDEX(BB:BB,MIN(IF(ISNUMBER(BB140:BB336),ROW(BB140:BB336),"")))</f>
        <v>7.0766666666666636</v>
      </c>
      <c r="BD140" s="12">
        <f>IF('Données projet'!$A$88&gt;35,BD139+BC140-BL139,IF(A140&lt;'Données projet'!$A$88,$BA$205^A140,IF(A140='Données projet'!$A$88,'Données projet'!$B$88,BD139+BC140-BL139)))</f>
        <v>428.03</v>
      </c>
      <c r="BE140" s="13">
        <f>BD140*VLOOKUP('Données projet'!$B$11,Paramètres!$A$1:$I$89,3,0)*VLOOKUP('Données projet'!$B$11,Paramètres!$A$1:$I$89,5,0)</f>
        <v>434.02242000000001</v>
      </c>
      <c r="BF140" s="13">
        <f t="shared" si="145"/>
        <v>98.64107875032343</v>
      </c>
      <c r="BG140" s="20">
        <f t="shared" si="115"/>
        <v>927.72226032347999</v>
      </c>
      <c r="BH140" s="59">
        <f t="shared" si="116"/>
        <v>1212.7189657324054</v>
      </c>
      <c r="BI140" s="59">
        <f ca="1">AVERAGE(OFFSET($BH$3,0,0,'Données projet'!$E$11+1,1))-AVERAGE(OFFSET($H$3,0,0,'Données projet'!$E$11+1,1))</f>
        <v>565.65323074569903</v>
      </c>
      <c r="BJ140" s="59">
        <f t="shared" si="146"/>
        <v>253.00166490531203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65.53</v>
      </c>
      <c r="BM140" s="16">
        <f>IF(ISNA(VLOOKUP(A140,'Données projet'!$A$87:$I$107,5,0)),0%,VLOOKUP(A140,'Données projet'!$A$87:$I$107,5,0)*VLOOKUP('Données projet'!$B$11,Paramètres!$A$1:$I$89,7,0))</f>
        <v>0.43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120.07707101985059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120.07707101985059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746.34748232928769</v>
      </c>
      <c r="CD140" s="59">
        <f ca="1">AVERAGE(OFFSET($CC$3,0,0,'Données projet'!$E$12+1,1))-AVERAGE(OFFSET($H$3,0,0,'Données projet'!$E$12+1,1))</f>
        <v>323.01113210765487</v>
      </c>
      <c r="CE140" s="59">
        <f t="shared" si="148"/>
        <v>311.68541696405975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14.031643385706692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14.031643385706692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428.03</v>
      </c>
      <c r="CR140" s="12">
        <f>VLOOKUP(A140,'Données projet'!$A$139:$I$159,9,0)</f>
        <v>7.0766666666666636</v>
      </c>
      <c r="CS140" s="12">
        <f t="array" ref="CS140">INDEX(CR:CR,MIN(IF(ISNUMBER(CR140:CR336),ROW(CR140:CR336),"")))</f>
        <v>7.0766666666666636</v>
      </c>
      <c r="CT140" s="12">
        <f>IF('Données projet'!$A$140&gt;35,CT139+CS140-DB139,IF(A140&lt;'Données projet'!$A$140,$CQ$205^A140,IF(A140='Données projet'!$A$140,'Données projet'!$B$140,CT139+CS140-DB139)))</f>
        <v>428.03</v>
      </c>
      <c r="CU140" s="17">
        <f>CT140*VLOOKUP('Données projet'!$B$13,Paramètres!$A$1:$I$89,3,0)*VLOOKUP('Données projet'!$B$13,Paramètres!$A$1:$I$89,5,0)</f>
        <v>287.122524</v>
      </c>
      <c r="CV140" s="13">
        <f t="shared" si="149"/>
        <v>68.469995374605716</v>
      </c>
      <c r="CW140" s="20">
        <f t="shared" si="121"/>
        <v>619.32363791077159</v>
      </c>
      <c r="CX140" s="59">
        <f t="shared" si="122"/>
        <v>904.32034331969703</v>
      </c>
      <c r="CY140" s="59">
        <f ca="1">AVERAGE(OFFSET($CX$3,0,0,'Données projet'!$E$13+1,1))-AVERAGE(OFFSET($H$3,0,0,'Données projet'!$E$13+1,1))</f>
        <v>402.93606094395136</v>
      </c>
      <c r="CZ140" s="59">
        <f t="shared" si="150"/>
        <v>187.62762320251036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65.53</v>
      </c>
      <c r="DC140" s="16">
        <f>IF(ISNA(VLOOKUP(A140,'Données projet'!$A$139:$I$159,5,0)),0%,VLOOKUP(A140,'Données projet'!$A$139:$I$159,5,0)*VLOOKUP('Données projet'!$B$13,Paramètres!$A$1:$I$89,7,0))</f>
        <v>0.53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97.908996370032042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97.908996370032042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210.25641025641013</v>
      </c>
      <c r="DP140" s="17">
        <f>DO140*VLOOKUP('Données projet'!$B$14,Paramètres!$A$1:$I$89,3,0)*VLOOKUP('Données projet'!$B$14,Paramètres!$A$1:$I$89,5,0)</f>
        <v>163.99999999999991</v>
      </c>
      <c r="DQ140" s="13">
        <f t="shared" si="151"/>
        <v>41.743425908362248</v>
      </c>
      <c r="DR140" s="20">
        <f t="shared" si="124"/>
        <v>358.33646679039742</v>
      </c>
      <c r="DS140" s="59">
        <f t="shared" si="125"/>
        <v>643.3331721993228</v>
      </c>
      <c r="DT140" s="59">
        <f ca="1">AVERAGE(OFFSET($DS$3,0,0,'Données projet'!$E$14+1,1))-AVERAGE(OFFSET($H$3,0,0,'Données projet'!$E$14+1,1))</f>
        <v>217.53602321474159</v>
      </c>
      <c r="DU140" s="59">
        <f t="shared" si="152"/>
        <v>215.75909414893025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8.3999555777592771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8.3999555777592771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404.00000000000017</v>
      </c>
      <c r="EK140" s="17">
        <f>EJ140*VLOOKUP('Données projet'!$B$15,Paramètres!$A$1:$I$89,3,0)*VLOOKUP('Données projet'!$B$15,Paramètres!$A$1:$I$89,5,0)</f>
        <v>346.63200000000018</v>
      </c>
      <c r="EL140" s="13">
        <f t="shared" si="153"/>
        <v>80.868615263336864</v>
      </c>
      <c r="EM140" s="20">
        <f t="shared" si="127"/>
        <v>744.56357158364528</v>
      </c>
      <c r="EN140" s="59">
        <f t="shared" si="128"/>
        <v>1029.5602769925706</v>
      </c>
      <c r="EO140" s="59">
        <f ca="1">AVERAGE(OFFSET($EN$3,0,0,'Données projet'!$E$15+1,1))-AVERAGE(OFFSET($H$3,0,0,'Données projet'!$E$15+1,1))</f>
        <v>481.23392184981651</v>
      </c>
      <c r="EP140" s="59">
        <f t="shared" si="154"/>
        <v>275.88160405468193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71.382714445562229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71.382714445562229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204.00000000000017</v>
      </c>
      <c r="FF140" s="17">
        <f>FE140*VLOOKUP('Données projet'!$B$16,Paramètres!$A$1:$I$89,3,0)*VLOOKUP('Données projet'!$B$16,Paramètres!$A$1:$I$89,5,0)</f>
        <v>133.66080000000011</v>
      </c>
      <c r="FG140" s="13">
        <f t="shared" si="155"/>
        <v>34.840890682716783</v>
      </c>
      <c r="FH140" s="20">
        <f t="shared" si="130"/>
        <v>293.4737779390652</v>
      </c>
      <c r="FI140" s="59">
        <f t="shared" si="131"/>
        <v>578.47048334799058</v>
      </c>
      <c r="FJ140" s="59">
        <f ca="1">AVERAGE(OFFSET($FI$3,0,0,'Données projet'!$E$16+1,1))-AVERAGE(OFFSET($H$3,0,0,'Données projet'!$E$16+1,1))</f>
        <v>257.66104339896992</v>
      </c>
      <c r="FK140" s="59">
        <f t="shared" si="156"/>
        <v>254.79488636184996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15.538085387512028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15.538085387512028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>
        <f>VLOOKUP(A140,'Données projet'!$A$243:$I$263,2,0)</f>
        <v>428.03</v>
      </c>
      <c r="FX140" s="12">
        <f>VLOOKUP(A140,'Données projet'!$A$243:$I$263,9,0)</f>
        <v>7.0766666666666636</v>
      </c>
      <c r="FY140" s="12">
        <f t="array" ref="FY140">INDEX(FX:FX,MIN(IF(ISNUMBER(FX140:FX336),ROW(FX140:FX336),"")))</f>
        <v>7.0766666666666636</v>
      </c>
      <c r="FZ140" s="12">
        <f>IF('Données projet'!$A$244&gt;35,FZ139+FY140-GH139,IF(A140&lt;'Données projet'!$A$244,$FW$205^A140,IF(A140='Données projet'!$A$244,'Données projet'!$B$244,FZ139+FY140-GH139)))</f>
        <v>428.03</v>
      </c>
      <c r="GA140" s="17">
        <f>FZ140*VLOOKUP('Données projet'!$B$17,Paramètres!$A$1:$I$89,3,0)*VLOOKUP('Données projet'!$B$17,Paramètres!$A$1:$I$89,5,0)</f>
        <v>407.31334800000002</v>
      </c>
      <c r="GB140" s="13">
        <f t="shared" si="157"/>
        <v>93.257767229000436</v>
      </c>
      <c r="GC140" s="20">
        <f t="shared" si="133"/>
        <v>871.82802569050909</v>
      </c>
      <c r="GD140" s="59">
        <f t="shared" si="134"/>
        <v>1156.8247310994345</v>
      </c>
      <c r="GE140" s="59">
        <f ca="1">AVERAGE(OFFSET($GD$3,0,0,'Données projet'!$E$17+1,1))-AVERAGE(OFFSET($H$3,0,0,'Données projet'!$E$17+1,1))</f>
        <v>536.1664221413339</v>
      </c>
      <c r="GF140" s="59">
        <f t="shared" si="158"/>
        <v>241.15939898336669</v>
      </c>
      <c r="GG140" s="15">
        <f>IF(ISNA(VLOOKUP(A140,'Données projet'!$A$243:$I$263,3,0)),0,VLOOKUP(A140,'Données projet'!$A$243:$I$263,3,0))</f>
        <v>11</v>
      </c>
      <c r="GH140" s="15">
        <f>IF(ISNA(VLOOKUP(A140,'Données projet'!$A$243:$I$263,4,0)),0,VLOOKUP(A140,'Données projet'!$A$243:$I$263,4,0))</f>
        <v>65.53</v>
      </c>
      <c r="GI140" s="16">
        <f>IF(ISNA(VLOOKUP(A140,'Données projet'!$A$243:$I$263,5,0)),0%,VLOOKUP(A140,'Données projet'!$A$243:$I$263,5,0)*VLOOKUP('Données projet'!$B$17,Paramètres!$A$1:$I$89,7,0))</f>
        <v>0.43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112.68771280324441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112.68771280324441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213.00000000000003</v>
      </c>
      <c r="GV140" s="17">
        <f>GU140*VLOOKUP('Données projet'!$B$18,Paramètres!$A$1:$I$89,3,0)*VLOOKUP('Données projet'!$B$18,Paramètres!$A$1:$I$89,5,0)</f>
        <v>186.07680000000005</v>
      </c>
      <c r="GW140" s="13">
        <f t="shared" si="159"/>
        <v>46.671538591528673</v>
      </c>
      <c r="GX140" s="20">
        <f t="shared" si="136"/>
        <v>405.37002304691242</v>
      </c>
      <c r="GY140" s="59">
        <f t="shared" si="137"/>
        <v>690.3667284558378</v>
      </c>
      <c r="GZ140" s="59">
        <f ca="1">AVERAGE(OFFSET($GY$3,0,0,'Données projet'!$E$18+1,1))-AVERAGE(OFFSET($H$3,0,0,'Données projet'!$E$18+1,1))</f>
        <v>285.8437404763045</v>
      </c>
      <c r="HA140" s="59">
        <f t="shared" si="160"/>
        <v>276.01618888357268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11.903215222192907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11.903215222192907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6.8383333333333338</v>
      </c>
      <c r="N141" s="13">
        <f>IF('Données projet'!$A$36&gt;35,N140+M141-V140,IF(A141&lt;'Données projet'!$A$36,$K$205^A141,IF(A141='Données projet'!$A$36,'Données projet'!$B$36,N140+M141-V140)))</f>
        <v>369.33833333333325</v>
      </c>
      <c r="O141" s="13">
        <f>N141*VLOOKUP('Données projet'!$B$9,Paramètres!$A$1:$I$89,3,0)*VLOOKUP('Données projet'!$B$9,Paramètres!$A$1:$I$89,5,0)</f>
        <v>334.17732399999989</v>
      </c>
      <c r="P141" s="13">
        <f t="shared" si="141"/>
        <v>78.295737945390471</v>
      </c>
      <c r="Q141" s="20">
        <f t="shared" si="108"/>
        <v>718.3905828882215</v>
      </c>
      <c r="R141" s="59">
        <f t="shared" si="109"/>
        <v>1003.5319101537275</v>
      </c>
      <c r="S141" s="59">
        <f ca="1">AVERAGE(OFFSET($R$3,0,0,'Données projet'!$E$9+1,1))-AVERAGE(OFFSET($H$3,0,0,'Données projet'!$E$9+1,1))</f>
        <v>514.0255035951318</v>
      </c>
      <c r="T141" s="59">
        <f t="shared" si="142"/>
        <v>232.26614608014839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105.04463243110928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105.04463243110928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212.00000000000009</v>
      </c>
      <c r="AJ141" s="13">
        <f>AI141*VLOOKUP('Données projet'!$B$10,Paramètres!$A$1:$I$89,3,0)*VLOOKUP('Données projet'!$B$10,Paramètres!$A$1:$I$89,5,0)</f>
        <v>185.20320000000009</v>
      </c>
      <c r="AK141" s="13">
        <f t="shared" si="143"/>
        <v>46.477875402099386</v>
      </c>
      <c r="AL141" s="20">
        <f t="shared" si="112"/>
        <v>403.5112063253232</v>
      </c>
      <c r="AM141" s="59">
        <f t="shared" si="113"/>
        <v>688.65253359082908</v>
      </c>
      <c r="AN141" s="59">
        <f ca="1">AVERAGE(OFFSET($AM$3,0,0,'Données projet'!$E$10+1,1))-AVERAGE(OFFSET($H$3,0,0,'Données projet'!$E$10+1,1))</f>
        <v>330.58463337575432</v>
      </c>
      <c r="AO141" s="59">
        <f t="shared" si="144"/>
        <v>285.43250599232192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20.633137619139905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20.633137619139905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6.8383333333333338</v>
      </c>
      <c r="BD141" s="12">
        <f>IF('Données projet'!$A$88&gt;35,BD140+BC141-BL140,IF(A141&lt;'Données projet'!$A$88,$BA$205^A141,IF(A141='Données projet'!$A$88,'Données projet'!$B$88,BD140+BC141-BL140)))</f>
        <v>369.33833333333325</v>
      </c>
      <c r="BE141" s="13">
        <f>BD141*VLOOKUP('Données projet'!$B$11,Paramètres!$A$1:$I$89,3,0)*VLOOKUP('Données projet'!$B$11,Paramètres!$A$1:$I$89,5,0)</f>
        <v>374.50906999999995</v>
      </c>
      <c r="BF141" s="13">
        <f t="shared" si="145"/>
        <v>86.58913248043946</v>
      </c>
      <c r="BG141" s="20">
        <f t="shared" si="115"/>
        <v>803.07936932009852</v>
      </c>
      <c r="BH141" s="59">
        <f t="shared" si="116"/>
        <v>1088.2206965856044</v>
      </c>
      <c r="BI141" s="59">
        <f ca="1">AVERAGE(OFFSET($BH$3,0,0,'Données projet'!$E$11+1,1))-AVERAGE(OFFSET($H$3,0,0,'Données projet'!$E$11+1,1))</f>
        <v>565.65323074569903</v>
      </c>
      <c r="BJ141" s="59">
        <f t="shared" si="146"/>
        <v>253.00166490531203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117.72243289693282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117.72243289693282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746.49210418586824</v>
      </c>
      <c r="CD141" s="59">
        <f ca="1">AVERAGE(OFFSET($CC$3,0,0,'Données projet'!$E$12+1,1))-AVERAGE(OFFSET($H$3,0,0,'Données projet'!$E$12+1,1))</f>
        <v>323.01113210765487</v>
      </c>
      <c r="CE141" s="59">
        <f t="shared" si="148"/>
        <v>311.68541696405975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13.756491417370372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13.756491417370372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6.8383333333333338</v>
      </c>
      <c r="CT141" s="12">
        <f>IF('Données projet'!$A$140&gt;35,CT140+CS141-DB140,IF(A141&lt;'Données projet'!$A$140,$CQ$205^A141,IF(A141='Données projet'!$A$140,'Données projet'!$B$140,CT140+CS141-DB140)))</f>
        <v>369.33833333333325</v>
      </c>
      <c r="CU141" s="17">
        <f>CT141*VLOOKUP('Données projet'!$B$13,Paramètres!$A$1:$I$89,3,0)*VLOOKUP('Données projet'!$B$13,Paramètres!$A$1:$I$89,5,0)</f>
        <v>247.75215399999996</v>
      </c>
      <c r="CV141" s="13">
        <f t="shared" si="149"/>
        <v>60.104345730377275</v>
      </c>
      <c r="CW141" s="20">
        <f t="shared" si="121"/>
        <v>536.18340369707369</v>
      </c>
      <c r="CX141" s="59">
        <f t="shared" si="122"/>
        <v>821.32473096257968</v>
      </c>
      <c r="CY141" s="59">
        <f ca="1">AVERAGE(OFFSET($CX$3,0,0,'Données projet'!$E$13+1,1))-AVERAGE(OFFSET($H$3,0,0,'Données projet'!$E$13+1,1))</f>
        <v>402.93606094395136</v>
      </c>
      <c r="CZ141" s="59">
        <f t="shared" si="150"/>
        <v>187.62762320251036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95.989060669806776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95.989060669806776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210.25641025641013</v>
      </c>
      <c r="DP141" s="17">
        <f>DO141*VLOOKUP('Données projet'!$B$14,Paramètres!$A$1:$I$89,3,0)*VLOOKUP('Données projet'!$B$14,Paramètres!$A$1:$I$89,5,0)</f>
        <v>163.99999999999991</v>
      </c>
      <c r="DQ141" s="13">
        <f t="shared" si="151"/>
        <v>41.743425908362248</v>
      </c>
      <c r="DR141" s="20">
        <f t="shared" si="124"/>
        <v>358.33646679039742</v>
      </c>
      <c r="DS141" s="59">
        <f t="shared" si="125"/>
        <v>643.47779405590336</v>
      </c>
      <c r="DT141" s="59">
        <f ca="1">AVERAGE(OFFSET($DS$3,0,0,'Données projet'!$E$14+1,1))-AVERAGE(OFFSET($H$3,0,0,'Données projet'!$E$14+1,1))</f>
        <v>217.53602321474159</v>
      </c>
      <c r="DU141" s="59">
        <f t="shared" si="152"/>
        <v>215.75909414893025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8.2352375723464206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8.2352375723464206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404.00000000000017</v>
      </c>
      <c r="EK141" s="17">
        <f>EJ141*VLOOKUP('Données projet'!$B$15,Paramètres!$A$1:$I$89,3,0)*VLOOKUP('Données projet'!$B$15,Paramètres!$A$1:$I$89,5,0)</f>
        <v>346.63200000000018</v>
      </c>
      <c r="EL141" s="13">
        <f t="shared" si="153"/>
        <v>80.868615263336864</v>
      </c>
      <c r="EM141" s="20">
        <f t="shared" si="127"/>
        <v>744.56357158364528</v>
      </c>
      <c r="EN141" s="59">
        <f t="shared" si="128"/>
        <v>1029.7048988491513</v>
      </c>
      <c r="EO141" s="59">
        <f ca="1">AVERAGE(OFFSET($EN$3,0,0,'Données projet'!$E$15+1,1))-AVERAGE(OFFSET($H$3,0,0,'Données projet'!$E$15+1,1))</f>
        <v>481.23392184981651</v>
      </c>
      <c r="EP141" s="59">
        <f t="shared" si="154"/>
        <v>275.88160405468193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69.982942954441427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69.982942954441427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204.00000000000017</v>
      </c>
      <c r="FF141" s="17">
        <f>FE141*VLOOKUP('Données projet'!$B$16,Paramètres!$A$1:$I$89,3,0)*VLOOKUP('Données projet'!$B$16,Paramètres!$A$1:$I$89,5,0)</f>
        <v>133.66080000000011</v>
      </c>
      <c r="FG141" s="13">
        <f t="shared" si="155"/>
        <v>34.840890682716783</v>
      </c>
      <c r="FH141" s="20">
        <f t="shared" si="130"/>
        <v>293.4737779390652</v>
      </c>
      <c r="FI141" s="59">
        <f t="shared" si="131"/>
        <v>578.61510520457114</v>
      </c>
      <c r="FJ141" s="59">
        <f ca="1">AVERAGE(OFFSET($FI$3,0,0,'Données projet'!$E$16+1,1))-AVERAGE(OFFSET($H$3,0,0,'Données projet'!$E$16+1,1))</f>
        <v>257.66104339896992</v>
      </c>
      <c r="FK141" s="59">
        <f t="shared" si="156"/>
        <v>254.79488636184996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15.233393010359199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15.233393010359199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6.8383333333333338</v>
      </c>
      <c r="FZ141" s="12">
        <f>IF('Données projet'!$A$244&gt;35,FZ140+FY141-GH140,IF(A141&lt;'Données projet'!$A$244,$FW$205^A141,IF(A141='Données projet'!$A$244,'Données projet'!$B$244,FZ140+FY141-GH140)))</f>
        <v>369.33833333333325</v>
      </c>
      <c r="GA141" s="17">
        <f>FZ141*VLOOKUP('Données projet'!$B$17,Paramètres!$A$1:$I$89,3,0)*VLOOKUP('Données projet'!$B$17,Paramètres!$A$1:$I$89,5,0)</f>
        <v>351.46235799999988</v>
      </c>
      <c r="GB141" s="13">
        <f t="shared" si="157"/>
        <v>81.863552829357445</v>
      </c>
      <c r="GC141" s="20">
        <f t="shared" si="133"/>
        <v>754.70929469446401</v>
      </c>
      <c r="GD141" s="59">
        <f t="shared" si="134"/>
        <v>1039.8506219599699</v>
      </c>
      <c r="GE141" s="59">
        <f ca="1">AVERAGE(OFFSET($GD$3,0,0,'Données projet'!$E$17+1,1))-AVERAGE(OFFSET($H$3,0,0,'Données projet'!$E$17+1,1))</f>
        <v>536.1664221413339</v>
      </c>
      <c r="GF141" s="59">
        <f t="shared" si="158"/>
        <v>241.15939898336669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110.4779754878908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110.4779754878908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213.00000000000003</v>
      </c>
      <c r="GV141" s="17">
        <f>GU141*VLOOKUP('Données projet'!$B$18,Paramètres!$A$1:$I$89,3,0)*VLOOKUP('Données projet'!$B$18,Paramètres!$A$1:$I$89,5,0)</f>
        <v>186.07680000000005</v>
      </c>
      <c r="GW141" s="13">
        <f t="shared" si="159"/>
        <v>46.671538591528673</v>
      </c>
      <c r="GX141" s="20">
        <f t="shared" si="136"/>
        <v>405.37002304691242</v>
      </c>
      <c r="GY141" s="59">
        <f t="shared" si="137"/>
        <v>690.51135031241836</v>
      </c>
      <c r="GZ141" s="59">
        <f ca="1">AVERAGE(OFFSET($GY$3,0,0,'Données projet'!$E$18+1,1))-AVERAGE(OFFSET($H$3,0,0,'Données projet'!$E$18+1,1))</f>
        <v>285.8437404763045</v>
      </c>
      <c r="HA141" s="59">
        <f t="shared" si="160"/>
        <v>276.01618888357268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11.669800431930101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11.669800431930101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6.8383333333333338</v>
      </c>
      <c r="N142" s="13">
        <f>IF('Données projet'!$A$36&gt;35,N141+M142-V141,IF(A142&lt;'Données projet'!$A$36,$K$205^A142,IF(A142='Données projet'!$A$36,'Données projet'!$B$36,N141+M142-V141)))</f>
        <v>376.17666666666656</v>
      </c>
      <c r="O142" s="13">
        <f>N142*VLOOKUP('Données projet'!$B$9,Paramètres!$A$1:$I$89,3,0)*VLOOKUP('Données projet'!$B$9,Paramètres!$A$1:$I$89,5,0)</f>
        <v>340.36464799999987</v>
      </c>
      <c r="P142" s="13">
        <f t="shared" si="141"/>
        <v>79.575280306613536</v>
      </c>
      <c r="Q142" s="20">
        <f t="shared" si="108"/>
        <v>731.39537513401831</v>
      </c>
      <c r="R142" s="59">
        <f t="shared" si="109"/>
        <v>1016.6788153902191</v>
      </c>
      <c r="S142" s="59">
        <f ca="1">AVERAGE(OFFSET($R$3,0,0,'Données projet'!$E$9+1,1))-AVERAGE(OFFSET($H$3,0,0,'Données projet'!$E$9+1,1))</f>
        <v>514.0255035951318</v>
      </c>
      <c r="T142" s="59">
        <f t="shared" si="142"/>
        <v>232.26614608014839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102.98477126003453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102.98477126003453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212.00000000000009</v>
      </c>
      <c r="AJ142" s="13">
        <f>AI142*VLOOKUP('Données projet'!$B$10,Paramètres!$A$1:$I$89,3,0)*VLOOKUP('Données projet'!$B$10,Paramètres!$A$1:$I$89,5,0)</f>
        <v>185.20320000000009</v>
      </c>
      <c r="AK142" s="13">
        <f t="shared" si="143"/>
        <v>46.477875402099386</v>
      </c>
      <c r="AL142" s="20">
        <f t="shared" si="112"/>
        <v>403.5112063253232</v>
      </c>
      <c r="AM142" s="59">
        <f t="shared" si="113"/>
        <v>688.79464658152415</v>
      </c>
      <c r="AN142" s="59">
        <f ca="1">AVERAGE(OFFSET($AM$3,0,0,'Données projet'!$E$10+1,1))-AVERAGE(OFFSET($H$3,0,0,'Données projet'!$E$10+1,1))</f>
        <v>330.58463337575432</v>
      </c>
      <c r="AO142" s="59">
        <f t="shared" si="144"/>
        <v>285.43250599232192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20.228534375399857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20.228534375399857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6.8383333333333338</v>
      </c>
      <c r="BD142" s="12">
        <f>IF('Données projet'!$A$88&gt;35,BD141+BC142-BL141,IF(A142&lt;'Données projet'!$A$88,$BA$205^A142,IF(A142='Données projet'!$A$88,'Données projet'!$B$88,BD141+BC142-BL141)))</f>
        <v>376.17666666666656</v>
      </c>
      <c r="BE142" s="13">
        <f>BD142*VLOOKUP('Données projet'!$B$11,Paramètres!$A$1:$I$89,3,0)*VLOOKUP('Données projet'!$B$11,Paramètres!$A$1:$I$89,5,0)</f>
        <v>381.44313999999991</v>
      </c>
      <c r="BF142" s="13">
        <f t="shared" si="145"/>
        <v>88.004209034255823</v>
      </c>
      <c r="BG142" s="20">
        <f t="shared" si="115"/>
        <v>817.6207995679955</v>
      </c>
      <c r="BH142" s="59">
        <f t="shared" si="116"/>
        <v>1102.9042398241963</v>
      </c>
      <c r="BI142" s="59">
        <f ca="1">AVERAGE(OFFSET($BH$3,0,0,'Données projet'!$E$11+1,1))-AVERAGE(OFFSET($H$3,0,0,'Données projet'!$E$11+1,1))</f>
        <v>565.65323074569903</v>
      </c>
      <c r="BJ142" s="59">
        <f t="shared" si="146"/>
        <v>253.00166490531203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115.41396779141802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115.41396779141802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746.6342171765632</v>
      </c>
      <c r="CD142" s="59">
        <f ca="1">AVERAGE(OFFSET($CC$3,0,0,'Données projet'!$E$12+1,1))-AVERAGE(OFFSET($H$3,0,0,'Données projet'!$E$12+1,1))</f>
        <v>323.01113210765487</v>
      </c>
      <c r="CE142" s="59">
        <f t="shared" si="148"/>
        <v>311.68541696405975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13.486735011306997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13.486735011306997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6.8383333333333338</v>
      </c>
      <c r="CT142" s="12">
        <f>IF('Données projet'!$A$140&gt;35,CT141+CS142-DB141,IF(A142&lt;'Données projet'!$A$140,$CQ$205^A142,IF(A142='Données projet'!$A$140,'Données projet'!$B$140,CT141+CS142-DB141)))</f>
        <v>376.17666666666656</v>
      </c>
      <c r="CU142" s="17">
        <f>CT142*VLOOKUP('Données projet'!$B$13,Paramètres!$A$1:$I$89,3,0)*VLOOKUP('Données projet'!$B$13,Paramètres!$A$1:$I$89,5,0)</f>
        <v>252.33930799999993</v>
      </c>
      <c r="CV142" s="13">
        <f t="shared" si="149"/>
        <v>61.086596597075165</v>
      </c>
      <c r="CW142" s="20">
        <f t="shared" si="121"/>
        <v>545.88345050657244</v>
      </c>
      <c r="CX142" s="59">
        <f t="shared" si="122"/>
        <v>831.16689076277339</v>
      </c>
      <c r="CY142" s="59">
        <f ca="1">AVERAGE(OFFSET($CX$3,0,0,'Données projet'!$E$13+1,1))-AVERAGE(OFFSET($H$3,0,0,'Données projet'!$E$13+1,1))</f>
        <v>402.93606094395136</v>
      </c>
      <c r="CZ142" s="59">
        <f t="shared" si="150"/>
        <v>187.62762320251036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94.106773737617786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94.106773737617786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210.25641025641013</v>
      </c>
      <c r="DP142" s="17">
        <f>DO142*VLOOKUP('Données projet'!$B$14,Paramètres!$A$1:$I$89,3,0)*VLOOKUP('Données projet'!$B$14,Paramètres!$A$1:$I$89,5,0)</f>
        <v>163.99999999999991</v>
      </c>
      <c r="DQ142" s="13">
        <f t="shared" si="151"/>
        <v>41.743425908362248</v>
      </c>
      <c r="DR142" s="20">
        <f t="shared" si="124"/>
        <v>358.33646679039742</v>
      </c>
      <c r="DS142" s="59">
        <f t="shared" si="125"/>
        <v>643.61990704659831</v>
      </c>
      <c r="DT142" s="59">
        <f ca="1">AVERAGE(OFFSET($DS$3,0,0,'Données projet'!$E$14+1,1))-AVERAGE(OFFSET($H$3,0,0,'Données projet'!$E$14+1,1))</f>
        <v>217.53602321474159</v>
      </c>
      <c r="DU142" s="59">
        <f t="shared" si="152"/>
        <v>215.75909414893025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8.0737495865516458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8.0737495865516458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404.00000000000017</v>
      </c>
      <c r="EK142" s="17">
        <f>EJ142*VLOOKUP('Données projet'!$B$15,Paramètres!$A$1:$I$89,3,0)*VLOOKUP('Données projet'!$B$15,Paramètres!$A$1:$I$89,5,0)</f>
        <v>346.63200000000018</v>
      </c>
      <c r="EL142" s="13">
        <f t="shared" si="153"/>
        <v>80.868615263336864</v>
      </c>
      <c r="EM142" s="20">
        <f t="shared" si="127"/>
        <v>744.56357158364528</v>
      </c>
      <c r="EN142" s="59">
        <f t="shared" si="128"/>
        <v>1029.8470118398461</v>
      </c>
      <c r="EO142" s="59">
        <f ca="1">AVERAGE(OFFSET($EN$3,0,0,'Données projet'!$E$15+1,1))-AVERAGE(OFFSET($H$3,0,0,'Données projet'!$E$15+1,1))</f>
        <v>481.23392184981651</v>
      </c>
      <c r="EP142" s="59">
        <f t="shared" si="154"/>
        <v>275.88160405468193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68.610620128485195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68.610620128485195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204.00000000000017</v>
      </c>
      <c r="FF142" s="17">
        <f>FE142*VLOOKUP('Données projet'!$B$16,Paramètres!$A$1:$I$89,3,0)*VLOOKUP('Données projet'!$B$16,Paramètres!$A$1:$I$89,5,0)</f>
        <v>133.66080000000011</v>
      </c>
      <c r="FG142" s="13">
        <f t="shared" si="155"/>
        <v>34.840890682716783</v>
      </c>
      <c r="FH142" s="20">
        <f t="shared" si="130"/>
        <v>293.4737779390652</v>
      </c>
      <c r="FI142" s="59">
        <f t="shared" si="131"/>
        <v>578.75721819526609</v>
      </c>
      <c r="FJ142" s="59">
        <f ca="1">AVERAGE(OFFSET($FI$3,0,0,'Données projet'!$E$16+1,1))-AVERAGE(OFFSET($H$3,0,0,'Données projet'!$E$16+1,1))</f>
        <v>257.66104339896992</v>
      </c>
      <c r="FK142" s="59">
        <f t="shared" si="156"/>
        <v>254.79488636184996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14.934675464878337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14.934675464878337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6.8383333333333338</v>
      </c>
      <c r="FZ142" s="12">
        <f>IF('Données projet'!$A$244&gt;35,FZ141+FY142-GH141,IF(A142&lt;'Données projet'!$A$244,$FW$205^A142,IF(A142='Données projet'!$A$244,'Données projet'!$B$244,FZ141+FY142-GH141)))</f>
        <v>376.17666666666656</v>
      </c>
      <c r="GA142" s="17">
        <f>FZ142*VLOOKUP('Données projet'!$B$17,Paramètres!$A$1:$I$89,3,0)*VLOOKUP('Données projet'!$B$17,Paramètres!$A$1:$I$89,5,0)</f>
        <v>357.96971599999989</v>
      </c>
      <c r="GB142" s="13">
        <f t="shared" si="157"/>
        <v>83.201401943934272</v>
      </c>
      <c r="GC142" s="20">
        <f t="shared" si="133"/>
        <v>768.37303041901862</v>
      </c>
      <c r="GD142" s="59">
        <f t="shared" si="134"/>
        <v>1053.6564706752195</v>
      </c>
      <c r="GE142" s="59">
        <f ca="1">AVERAGE(OFFSET($GD$3,0,0,'Données projet'!$E$17+1,1))-AVERAGE(OFFSET($H$3,0,0,'Données projet'!$E$17+1,1))</f>
        <v>536.1664221413339</v>
      </c>
      <c r="GF142" s="59">
        <f t="shared" si="158"/>
        <v>241.15939898336669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108.31156977348461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108.31156977348461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213.00000000000003</v>
      </c>
      <c r="GV142" s="17">
        <f>GU142*VLOOKUP('Données projet'!$B$18,Paramètres!$A$1:$I$89,3,0)*VLOOKUP('Données projet'!$B$18,Paramètres!$A$1:$I$89,5,0)</f>
        <v>186.07680000000005</v>
      </c>
      <c r="GW142" s="13">
        <f t="shared" si="159"/>
        <v>46.671538591528673</v>
      </c>
      <c r="GX142" s="20">
        <f t="shared" si="136"/>
        <v>405.37002304691242</v>
      </c>
      <c r="GY142" s="59">
        <f t="shared" si="137"/>
        <v>690.65346330311331</v>
      </c>
      <c r="GZ142" s="59">
        <f ca="1">AVERAGE(OFFSET($GY$3,0,0,'Données projet'!$E$18+1,1))-AVERAGE(OFFSET($H$3,0,0,'Données projet'!$E$18+1,1))</f>
        <v>285.8437404763045</v>
      </c>
      <c r="HA142" s="59">
        <f t="shared" si="160"/>
        <v>276.01618888357268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11.440962763335383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11.440962763335383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6.8383333333333338</v>
      </c>
      <c r="N143" s="13">
        <f>IF('Données projet'!$A$36&gt;35,N142+M143-V142,IF(A143&lt;'Données projet'!$A$36,$K$205^A143,IF(A143='Données projet'!$A$36,'Données projet'!$B$36,N142+M143-V142)))</f>
        <v>383.01499999999987</v>
      </c>
      <c r="O143" s="13">
        <f>N143*VLOOKUP('Données projet'!$B$9,Paramètres!$A$1:$I$89,3,0)*VLOOKUP('Données projet'!$B$9,Paramètres!$A$1:$I$89,5,0)</f>
        <v>346.55197199999986</v>
      </c>
      <c r="P143" s="13">
        <f t="shared" si="141"/>
        <v>80.852117887808276</v>
      </c>
      <c r="Q143" s="20">
        <f t="shared" si="108"/>
        <v>744.39545655459915</v>
      </c>
      <c r="R143" s="59">
        <f t="shared" si="109"/>
        <v>1029.8185444588235</v>
      </c>
      <c r="S143" s="59">
        <f ca="1">AVERAGE(OFFSET($R$3,0,0,'Données projet'!$E$9+1,1))-AVERAGE(OFFSET($H$3,0,0,'Données projet'!$E$9+1,1))</f>
        <v>514.0255035951318</v>
      </c>
      <c r="T143" s="59">
        <f t="shared" si="142"/>
        <v>232.26614608014839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100.96530271013332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100.96530271013332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212.00000000000009</v>
      </c>
      <c r="AJ143" s="13">
        <f>AI143*VLOOKUP('Données projet'!$B$10,Paramètres!$A$1:$I$89,3,0)*VLOOKUP('Données projet'!$B$10,Paramètres!$A$1:$I$89,5,0)</f>
        <v>185.20320000000009</v>
      </c>
      <c r="AK143" s="13">
        <f t="shared" si="143"/>
        <v>46.477875402099386</v>
      </c>
      <c r="AL143" s="20">
        <f t="shared" si="112"/>
        <v>403.5112063253232</v>
      </c>
      <c r="AM143" s="59">
        <f t="shared" si="113"/>
        <v>688.9342942295475</v>
      </c>
      <c r="AN143" s="59">
        <f ca="1">AVERAGE(OFFSET($AM$3,0,0,'Données projet'!$E$10+1,1))-AVERAGE(OFFSET($H$3,0,0,'Données projet'!$E$10+1,1))</f>
        <v>330.58463337575432</v>
      </c>
      <c r="AO143" s="59">
        <f t="shared" si="144"/>
        <v>285.43250599232192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19.831865154485939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19.831865154485939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6.8383333333333338</v>
      </c>
      <c r="BD143" s="12">
        <f>IF('Données projet'!$A$88&gt;35,BD142+BC143-BL142,IF(A143&lt;'Données projet'!$A$88,$BA$205^A143,IF(A143='Données projet'!$A$88,'Données projet'!$B$88,BD142+BC143-BL142)))</f>
        <v>383.01499999999987</v>
      </c>
      <c r="BE143" s="13">
        <f>BD143*VLOOKUP('Données projet'!$B$11,Paramètres!$A$1:$I$89,3,0)*VLOOKUP('Données projet'!$B$11,Paramètres!$A$1:$I$89,5,0)</f>
        <v>388.37720999999988</v>
      </c>
      <c r="BF143" s="13">
        <f t="shared" si="145"/>
        <v>89.41629430703523</v>
      </c>
      <c r="BG143" s="20">
        <f t="shared" si="115"/>
        <v>832.15702000141948</v>
      </c>
      <c r="BH143" s="59">
        <f t="shared" si="116"/>
        <v>1117.5801079056439</v>
      </c>
      <c r="BI143" s="59">
        <f ca="1">AVERAGE(OFFSET($BH$3,0,0,'Données projet'!$E$11+1,1))-AVERAGE(OFFSET($H$3,0,0,'Données projet'!$E$11+1,1))</f>
        <v>565.65323074569903</v>
      </c>
      <c r="BJ143" s="59">
        <f t="shared" si="146"/>
        <v>253.00166490531203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113.15077027859768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113.15077027859768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746.77386482458667</v>
      </c>
      <c r="CD143" s="59">
        <f ca="1">AVERAGE(OFFSET($CC$3,0,0,'Données projet'!$E$12+1,1))-AVERAGE(OFFSET($H$3,0,0,'Données projet'!$E$12+1,1))</f>
        <v>323.01113210765487</v>
      </c>
      <c r="CE143" s="59">
        <f t="shared" si="148"/>
        <v>311.68541696405975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13.222268363831365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13.222268363831365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6.8383333333333338</v>
      </c>
      <c r="CT143" s="12">
        <f>IF('Données projet'!$A$140&gt;35,CT142+CS143-DB142,IF(A143&lt;'Données projet'!$A$140,$CQ$205^A143,IF(A143='Données projet'!$A$140,'Données projet'!$B$140,CT142+CS143-DB142)))</f>
        <v>383.01499999999987</v>
      </c>
      <c r="CU143" s="17">
        <f>CT143*VLOOKUP('Données projet'!$B$13,Paramètres!$A$1:$I$89,3,0)*VLOOKUP('Données projet'!$B$13,Paramètres!$A$1:$I$89,5,0)</f>
        <v>256.9264619999999</v>
      </c>
      <c r="CV143" s="13">
        <f t="shared" si="149"/>
        <v>62.066771117879838</v>
      </c>
      <c r="CW143" s="20">
        <f t="shared" si="121"/>
        <v>555.5798810136406</v>
      </c>
      <c r="CX143" s="59">
        <f t="shared" si="122"/>
        <v>841.00296891786502</v>
      </c>
      <c r="CY143" s="59">
        <f ca="1">AVERAGE(OFFSET($CX$3,0,0,'Données projet'!$E$13+1,1))-AVERAGE(OFFSET($H$3,0,0,'Données projet'!$E$13+1,1))</f>
        <v>402.93606094395136</v>
      </c>
      <c r="CZ143" s="59">
        <f t="shared" si="150"/>
        <v>187.62762320251036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92.261397304087353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92.261397304087353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210.25641025641013</v>
      </c>
      <c r="DP143" s="17">
        <f>DO143*VLOOKUP('Données projet'!$B$14,Paramètres!$A$1:$I$89,3,0)*VLOOKUP('Données projet'!$B$14,Paramètres!$A$1:$I$89,5,0)</f>
        <v>163.99999999999991</v>
      </c>
      <c r="DQ143" s="13">
        <f t="shared" si="151"/>
        <v>41.743425908362248</v>
      </c>
      <c r="DR143" s="20">
        <f t="shared" si="124"/>
        <v>358.33646679039742</v>
      </c>
      <c r="DS143" s="59">
        <f t="shared" si="125"/>
        <v>643.75955469462178</v>
      </c>
      <c r="DT143" s="59">
        <f ca="1">AVERAGE(OFFSET($DS$3,0,0,'Données projet'!$E$14+1,1))-AVERAGE(OFFSET($H$3,0,0,'Données projet'!$E$14+1,1))</f>
        <v>217.53602321474159</v>
      </c>
      <c r="DU143" s="59">
        <f t="shared" si="152"/>
        <v>215.75909414893025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7.9154282816603621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7.9154282816603621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404.00000000000017</v>
      </c>
      <c r="EK143" s="17">
        <f>EJ143*VLOOKUP('Données projet'!$B$15,Paramètres!$A$1:$I$89,3,0)*VLOOKUP('Données projet'!$B$15,Paramètres!$A$1:$I$89,5,0)</f>
        <v>346.63200000000018</v>
      </c>
      <c r="EL143" s="13">
        <f t="shared" si="153"/>
        <v>80.868615263336864</v>
      </c>
      <c r="EM143" s="20">
        <f t="shared" si="127"/>
        <v>744.56357158364528</v>
      </c>
      <c r="EN143" s="59">
        <f t="shared" si="128"/>
        <v>1029.9866594878697</v>
      </c>
      <c r="EO143" s="59">
        <f ca="1">AVERAGE(OFFSET($EN$3,0,0,'Données projet'!$E$15+1,1))-AVERAGE(OFFSET($H$3,0,0,'Données projet'!$E$15+1,1))</f>
        <v>481.23392184981651</v>
      </c>
      <c r="EP143" s="59">
        <f t="shared" si="154"/>
        <v>275.88160405468193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67.265207716111703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67.265207716111703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204.00000000000017</v>
      </c>
      <c r="FF143" s="17">
        <f>FE143*VLOOKUP('Données projet'!$B$16,Paramètres!$A$1:$I$89,3,0)*VLOOKUP('Données projet'!$B$16,Paramètres!$A$1:$I$89,5,0)</f>
        <v>133.66080000000011</v>
      </c>
      <c r="FG143" s="13">
        <f t="shared" si="155"/>
        <v>34.840890682716783</v>
      </c>
      <c r="FH143" s="20">
        <f t="shared" si="130"/>
        <v>293.4737779390652</v>
      </c>
      <c r="FI143" s="59">
        <f t="shared" si="131"/>
        <v>578.89686584328956</v>
      </c>
      <c r="FJ143" s="59">
        <f ca="1">AVERAGE(OFFSET($FI$3,0,0,'Données projet'!$E$16+1,1))-AVERAGE(OFFSET($H$3,0,0,'Données projet'!$E$16+1,1))</f>
        <v>257.66104339896992</v>
      </c>
      <c r="FK143" s="59">
        <f t="shared" si="156"/>
        <v>254.79488636184996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14.641815588264642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14.641815588264642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6.8383333333333338</v>
      </c>
      <c r="FZ143" s="12">
        <f>IF('Données projet'!$A$244&gt;35,FZ142+FY143-GH142,IF(A143&lt;'Données projet'!$A$244,$FW$205^A143,IF(A143='Données projet'!$A$244,'Données projet'!$B$244,FZ142+FY143-GH142)))</f>
        <v>383.01499999999987</v>
      </c>
      <c r="GA143" s="17">
        <f>FZ143*VLOOKUP('Données projet'!$B$17,Paramètres!$A$1:$I$89,3,0)*VLOOKUP('Données projet'!$B$17,Paramètres!$A$1:$I$89,5,0)</f>
        <v>364.4770739999999</v>
      </c>
      <c r="GB143" s="13">
        <f t="shared" si="157"/>
        <v>84.536423025867862</v>
      </c>
      <c r="GC143" s="20">
        <f t="shared" si="133"/>
        <v>782.03184065338644</v>
      </c>
      <c r="GD143" s="59">
        <f t="shared" si="134"/>
        <v>1067.4549285576109</v>
      </c>
      <c r="GE143" s="59">
        <f ca="1">AVERAGE(OFFSET($GD$3,0,0,'Données projet'!$E$17+1,1))-AVERAGE(OFFSET($H$3,0,0,'Données projet'!$E$17+1,1))</f>
        <v>536.1664221413339</v>
      </c>
      <c r="GF143" s="59">
        <f t="shared" si="158"/>
        <v>241.15939898336669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106.18764595376091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106.18764595376091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213.00000000000003</v>
      </c>
      <c r="GV143" s="17">
        <f>GU143*VLOOKUP('Données projet'!$B$18,Paramètres!$A$1:$I$89,3,0)*VLOOKUP('Données projet'!$B$18,Paramètres!$A$1:$I$89,5,0)</f>
        <v>186.07680000000005</v>
      </c>
      <c r="GW143" s="13">
        <f t="shared" si="159"/>
        <v>46.671538591528673</v>
      </c>
      <c r="GX143" s="20">
        <f t="shared" si="136"/>
        <v>405.37002304691242</v>
      </c>
      <c r="GY143" s="59">
        <f t="shared" si="137"/>
        <v>690.79311095113678</v>
      </c>
      <c r="GZ143" s="59">
        <f ca="1">AVERAGE(OFFSET($GY$3,0,0,'Données projet'!$E$18+1,1))-AVERAGE(OFFSET($H$3,0,0,'Données projet'!$E$18+1,1))</f>
        <v>285.8437404763045</v>
      </c>
      <c r="HA143" s="59">
        <f t="shared" si="160"/>
        <v>276.01618888357268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11.216612461844612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11.216612461844612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6.8383333333333338</v>
      </c>
      <c r="N144" s="13">
        <f>IF('Données projet'!$A$36&gt;35,N143+M144-V143,IF(A144&lt;'Données projet'!$A$36,$K$205^A144,IF(A144='Données projet'!$A$36,'Données projet'!$B$36,N143+M144-V143)))</f>
        <v>389.85333333333318</v>
      </c>
      <c r="O144" s="13">
        <f>N144*VLOOKUP('Données projet'!$B$9,Paramètres!$A$1:$I$89,3,0)*VLOOKUP('Données projet'!$B$9,Paramètres!$A$1:$I$89,5,0)</f>
        <v>352.73929599999985</v>
      </c>
      <c r="P144" s="13">
        <f t="shared" si="141"/>
        <v>82.126304550864788</v>
      </c>
      <c r="Q144" s="20">
        <f t="shared" si="108"/>
        <v>757.39092095942249</v>
      </c>
      <c r="R144" s="59">
        <f t="shared" si="109"/>
        <v>1042.9512339371825</v>
      </c>
      <c r="S144" s="59">
        <f ca="1">AVERAGE(OFFSET($R$3,0,0,'Données projet'!$E$9+1,1))-AVERAGE(OFFSET($H$3,0,0,'Données projet'!$E$9+1,1))</f>
        <v>514.0255035951318</v>
      </c>
      <c r="T144" s="59">
        <f t="shared" si="142"/>
        <v>232.26614608014839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98.985434706741458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98.985434706741458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212.00000000000009</v>
      </c>
      <c r="AJ144" s="13">
        <f>AI144*VLOOKUP('Données projet'!$B$10,Paramètres!$A$1:$I$89,3,0)*VLOOKUP('Données projet'!$B$10,Paramètres!$A$1:$I$89,5,0)</f>
        <v>185.20320000000009</v>
      </c>
      <c r="AK144" s="13">
        <f t="shared" si="143"/>
        <v>46.477875402099386</v>
      </c>
      <c r="AL144" s="20">
        <f t="shared" si="112"/>
        <v>403.5112063253232</v>
      </c>
      <c r="AM144" s="59">
        <f t="shared" si="113"/>
        <v>689.07151930308328</v>
      </c>
      <c r="AN144" s="59">
        <f ca="1">AVERAGE(OFFSET($AM$3,0,0,'Données projet'!$E$10+1,1))-AVERAGE(OFFSET($H$3,0,0,'Données projet'!$E$10+1,1))</f>
        <v>330.58463337575432</v>
      </c>
      <c r="AO144" s="59">
        <f t="shared" si="144"/>
        <v>285.43250599232192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19.442974375049808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19.442974375049808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6.8383333333333338</v>
      </c>
      <c r="BD144" s="12">
        <f>IF('Données projet'!$A$88&gt;35,BD143+BC144-BL143,IF(A144&lt;'Données projet'!$A$88,$BA$205^A144,IF(A144='Données projet'!$A$88,'Données projet'!$B$88,BD143+BC144-BL143)))</f>
        <v>389.85333333333318</v>
      </c>
      <c r="BE144" s="13">
        <f>BD144*VLOOKUP('Données projet'!$B$11,Paramètres!$A$1:$I$89,3,0)*VLOOKUP('Données projet'!$B$11,Paramètres!$A$1:$I$89,5,0)</f>
        <v>395.31127999999984</v>
      </c>
      <c r="BF144" s="13">
        <f t="shared" si="145"/>
        <v>90.825447865932077</v>
      </c>
      <c r="BG144" s="20">
        <f t="shared" si="115"/>
        <v>846.68813436649805</v>
      </c>
      <c r="BH144" s="59">
        <f t="shared" si="116"/>
        <v>1132.248447344258</v>
      </c>
      <c r="BI144" s="59">
        <f ca="1">AVERAGE(OFFSET($BH$3,0,0,'Données projet'!$E$11+1,1))-AVERAGE(OFFSET($H$3,0,0,'Données projet'!$E$11+1,1))</f>
        <v>565.65323074569903</v>
      </c>
      <c r="BJ144" s="59">
        <f t="shared" si="146"/>
        <v>253.00166490531203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110.93195268858956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110.93195268858956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746.91108989812233</v>
      </c>
      <c r="CD144" s="59">
        <f ca="1">AVERAGE(OFFSET($CC$3,0,0,'Données projet'!$E$12+1,1))-AVERAGE(OFFSET($H$3,0,0,'Données projet'!$E$12+1,1))</f>
        <v>323.01113210765487</v>
      </c>
      <c r="CE144" s="59">
        <f t="shared" si="148"/>
        <v>311.68541696405975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12.962987746004002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12.962987746004002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6.8383333333333338</v>
      </c>
      <c r="CT144" s="12">
        <f>IF('Données projet'!$A$140&gt;35,CT143+CS144-DB143,IF(A144&lt;'Données projet'!$A$140,$CQ$205^A144,IF(A144='Données projet'!$A$140,'Données projet'!$B$140,CT143+CS144-DB143)))</f>
        <v>389.85333333333318</v>
      </c>
      <c r="CU144" s="17">
        <f>CT144*VLOOKUP('Données projet'!$B$13,Paramètres!$A$1:$I$89,3,0)*VLOOKUP('Données projet'!$B$13,Paramètres!$A$1:$I$89,5,0)</f>
        <v>261.5136159999999</v>
      </c>
      <c r="CV144" s="13">
        <f t="shared" si="149"/>
        <v>63.04491064029925</v>
      </c>
      <c r="CW144" s="20">
        <f t="shared" si="121"/>
        <v>565.27276723185423</v>
      </c>
      <c r="CX144" s="59">
        <f t="shared" si="122"/>
        <v>850.83308020961431</v>
      </c>
      <c r="CY144" s="59">
        <f ca="1">AVERAGE(OFFSET($CX$3,0,0,'Données projet'!$E$13+1,1))-AVERAGE(OFFSET($H$3,0,0,'Données projet'!$E$13+1,1))</f>
        <v>402.93606094395136</v>
      </c>
      <c r="CZ144" s="59">
        <f t="shared" si="150"/>
        <v>187.62762320251036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90.452207576849972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90.452207576849972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210.25641025641013</v>
      </c>
      <c r="DP144" s="17">
        <f>DO144*VLOOKUP('Données projet'!$B$14,Paramètres!$A$1:$I$89,3,0)*VLOOKUP('Données projet'!$B$14,Paramètres!$A$1:$I$89,5,0)</f>
        <v>163.99999999999991</v>
      </c>
      <c r="DQ144" s="13">
        <f t="shared" si="151"/>
        <v>41.743425908362248</v>
      </c>
      <c r="DR144" s="20">
        <f t="shared" si="124"/>
        <v>358.33646679039742</v>
      </c>
      <c r="DS144" s="59">
        <f t="shared" si="125"/>
        <v>643.89677976815744</v>
      </c>
      <c r="DT144" s="59">
        <f ca="1">AVERAGE(OFFSET($DS$3,0,0,'Données projet'!$E$14+1,1))-AVERAGE(OFFSET($H$3,0,0,'Données projet'!$E$14+1,1))</f>
        <v>217.53602321474159</v>
      </c>
      <c r="DU144" s="59">
        <f t="shared" si="152"/>
        <v>215.75909414893025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7.760211560991535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7.760211560991535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404.00000000000017</v>
      </c>
      <c r="EK144" s="17">
        <f>EJ144*VLOOKUP('Données projet'!$B$15,Paramètres!$A$1:$I$89,3,0)*VLOOKUP('Données projet'!$B$15,Paramètres!$A$1:$I$89,5,0)</f>
        <v>346.63200000000018</v>
      </c>
      <c r="EL144" s="13">
        <f t="shared" si="153"/>
        <v>80.868615263336864</v>
      </c>
      <c r="EM144" s="20">
        <f t="shared" si="127"/>
        <v>744.56357158364528</v>
      </c>
      <c r="EN144" s="59">
        <f t="shared" si="128"/>
        <v>1030.1238845614052</v>
      </c>
      <c r="EO144" s="59">
        <f ca="1">AVERAGE(OFFSET($EN$3,0,0,'Données projet'!$E$15+1,1))-AVERAGE(OFFSET($H$3,0,0,'Données projet'!$E$15+1,1))</f>
        <v>481.23392184981651</v>
      </c>
      <c r="EP144" s="59">
        <f t="shared" si="154"/>
        <v>275.88160405468193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65.946178020524314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65.946178020524314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204.00000000000017</v>
      </c>
      <c r="FF144" s="17">
        <f>FE144*VLOOKUP('Données projet'!$B$16,Paramètres!$A$1:$I$89,3,0)*VLOOKUP('Données projet'!$B$16,Paramètres!$A$1:$I$89,5,0)</f>
        <v>133.66080000000011</v>
      </c>
      <c r="FG144" s="13">
        <f t="shared" si="155"/>
        <v>34.840890682716783</v>
      </c>
      <c r="FH144" s="20">
        <f t="shared" si="130"/>
        <v>293.4737779390652</v>
      </c>
      <c r="FI144" s="59">
        <f t="shared" si="131"/>
        <v>579.03409091682522</v>
      </c>
      <c r="FJ144" s="59">
        <f ca="1">AVERAGE(OFFSET($FI$3,0,0,'Données projet'!$E$16+1,1))-AVERAGE(OFFSET($H$3,0,0,'Données projet'!$E$16+1,1))</f>
        <v>257.66104339896992</v>
      </c>
      <c r="FK144" s="59">
        <f t="shared" si="156"/>
        <v>254.79488636184996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14.354698515204454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14.354698515204454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6.8383333333333338</v>
      </c>
      <c r="FZ144" s="12">
        <f>IF('Données projet'!$A$244&gt;35,FZ143+FY144-GH143,IF(A144&lt;'Données projet'!$A$244,$FW$205^A144,IF(A144='Données projet'!$A$244,'Données projet'!$B$244,FZ143+FY144-GH143)))</f>
        <v>389.85333333333318</v>
      </c>
      <c r="GA144" s="17">
        <f>FZ144*VLOOKUP('Données projet'!$B$17,Paramètres!$A$1:$I$89,3,0)*VLOOKUP('Données projet'!$B$17,Paramètres!$A$1:$I$89,5,0)</f>
        <v>370.98443199999986</v>
      </c>
      <c r="GB144" s="13">
        <f t="shared" si="157"/>
        <v>85.868672391450659</v>
      </c>
      <c r="GC144" s="20">
        <f t="shared" si="133"/>
        <v>795.68582348177642</v>
      </c>
      <c r="GD144" s="59">
        <f t="shared" si="134"/>
        <v>1081.2461364595365</v>
      </c>
      <c r="GE144" s="59">
        <f ca="1">AVERAGE(OFFSET($GD$3,0,0,'Données projet'!$E$17+1,1))-AVERAGE(OFFSET($H$3,0,0,'Données projet'!$E$17+1,1))</f>
        <v>536.1664221413339</v>
      </c>
      <c r="GF144" s="59">
        <f t="shared" si="158"/>
        <v>241.15939898336669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104.10537098467637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104.10537098467637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213.00000000000003</v>
      </c>
      <c r="GV144" s="17">
        <f>GU144*VLOOKUP('Données projet'!$B$18,Paramètres!$A$1:$I$89,3,0)*VLOOKUP('Données projet'!$B$18,Paramètres!$A$1:$I$89,5,0)</f>
        <v>186.07680000000005</v>
      </c>
      <c r="GW144" s="13">
        <f t="shared" si="159"/>
        <v>46.671538591528673</v>
      </c>
      <c r="GX144" s="20">
        <f t="shared" si="136"/>
        <v>405.37002304691242</v>
      </c>
      <c r="GY144" s="59">
        <f t="shared" si="137"/>
        <v>690.93033602467244</v>
      </c>
      <c r="GZ144" s="59">
        <f ca="1">AVERAGE(OFFSET($GY$3,0,0,'Données projet'!$E$18+1,1))-AVERAGE(OFFSET($H$3,0,0,'Données projet'!$E$18+1,1))</f>
        <v>285.8437404763045</v>
      </c>
      <c r="HA144" s="59">
        <f t="shared" si="160"/>
        <v>276.01618888357268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10.996661532925902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10.996661532925902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6.8383333333333338</v>
      </c>
      <c r="N145" s="13">
        <f>IF('Données projet'!$A$36&gt;35,N144+M145-V144,IF(A145&lt;'Données projet'!$A$36,$K$205^A145,IF(A145='Données projet'!$A$36,'Données projet'!$B$36,N144+M145-V144)))</f>
        <v>396.69166666666649</v>
      </c>
      <c r="O145" s="13">
        <f>N145*VLOOKUP('Données projet'!$B$9,Paramètres!$A$1:$I$89,3,0)*VLOOKUP('Données projet'!$B$9,Paramètres!$A$1:$I$89,5,0)</f>
        <v>358.92661999999984</v>
      </c>
      <c r="P145" s="13">
        <f t="shared" si="141"/>
        <v>83.397892159874218</v>
      </c>
      <c r="Q145" s="20">
        <f t="shared" si="108"/>
        <v>770.38185867844732</v>
      </c>
      <c r="R145" s="59">
        <f t="shared" si="109"/>
        <v>1056.0770161815065</v>
      </c>
      <c r="S145" s="59">
        <f ca="1">AVERAGE(OFFSET($R$3,0,0,'Données projet'!$E$9+1,1))-AVERAGE(OFFSET($H$3,0,0,'Données projet'!$E$9+1,1))</f>
        <v>514.0255035951318</v>
      </c>
      <c r="T145" s="59">
        <f t="shared" si="142"/>
        <v>232.26614608014839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97.044390707295875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97.044390707295875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212.00000000000009</v>
      </c>
      <c r="AJ145" s="13">
        <f>AI145*VLOOKUP('Données projet'!$B$10,Paramètres!$A$1:$I$89,3,0)*VLOOKUP('Données projet'!$B$10,Paramètres!$A$1:$I$89,5,0)</f>
        <v>185.20320000000009</v>
      </c>
      <c r="AK145" s="13">
        <f t="shared" si="143"/>
        <v>46.477875402099386</v>
      </c>
      <c r="AL145" s="20">
        <f t="shared" si="112"/>
        <v>403.5112063253232</v>
      </c>
      <c r="AM145" s="59">
        <f t="shared" si="113"/>
        <v>689.20636382838234</v>
      </c>
      <c r="AN145" s="59">
        <f ca="1">AVERAGE(OFFSET($AM$3,0,0,'Données projet'!$E$10+1,1))-AVERAGE(OFFSET($H$3,0,0,'Données projet'!$E$10+1,1))</f>
        <v>330.58463337575432</v>
      </c>
      <c r="AO145" s="59">
        <f t="shared" si="144"/>
        <v>285.43250599232192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19.061709506598465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19.061709506598465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6.8383333333333338</v>
      </c>
      <c r="BD145" s="12">
        <f>IF('Données projet'!$A$88&gt;35,BD144+BC145-BL144,IF(A145&lt;'Données projet'!$A$88,$BA$205^A145,IF(A145='Données projet'!$A$88,'Données projet'!$B$88,BD144+BC145-BL144)))</f>
        <v>396.69166666666649</v>
      </c>
      <c r="BE145" s="13">
        <f>BD145*VLOOKUP('Données projet'!$B$11,Paramètres!$A$1:$I$89,3,0)*VLOOKUP('Données projet'!$B$11,Paramètres!$A$1:$I$89,5,0)</f>
        <v>402.2453499999998</v>
      </c>
      <c r="BF145" s="13">
        <f t="shared" si="145"/>
        <v>92.231727068687661</v>
      </c>
      <c r="BG145" s="20">
        <f t="shared" si="115"/>
        <v>861.21424256129728</v>
      </c>
      <c r="BH145" s="59">
        <f t="shared" si="116"/>
        <v>1146.9094000643563</v>
      </c>
      <c r="BI145" s="59">
        <f ca="1">AVERAGE(OFFSET($BH$3,0,0,'Données projet'!$E$11+1,1))-AVERAGE(OFFSET($H$3,0,0,'Données projet'!$E$11+1,1))</f>
        <v>565.65323074569903</v>
      </c>
      <c r="BJ145" s="59">
        <f t="shared" si="146"/>
        <v>253.00166490531203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108.75664475817641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108.75664475817641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747.04593442342139</v>
      </c>
      <c r="CD145" s="59">
        <f ca="1">AVERAGE(OFFSET($CC$3,0,0,'Données projet'!$E$12+1,1))-AVERAGE(OFFSET($H$3,0,0,'Données projet'!$E$12+1,1))</f>
        <v>323.01113210765487</v>
      </c>
      <c r="CE145" s="59">
        <f t="shared" si="148"/>
        <v>311.68541696405975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12.708791462946673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12.708791462946673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6.8383333333333338</v>
      </c>
      <c r="CT145" s="12">
        <f>IF('Données projet'!$A$140&gt;35,CT144+CS145-DB144,IF(A145&lt;'Données projet'!$A$140,$CQ$205^A145,IF(A145='Données projet'!$A$140,'Données projet'!$B$140,CT144+CS145-DB144)))</f>
        <v>396.69166666666649</v>
      </c>
      <c r="CU145" s="17">
        <f>CT145*VLOOKUP('Données projet'!$B$13,Paramètres!$A$1:$I$89,3,0)*VLOOKUP('Données projet'!$B$13,Paramètres!$A$1:$I$89,5,0)</f>
        <v>266.1007699999999</v>
      </c>
      <c r="CV145" s="13">
        <f t="shared" si="149"/>
        <v>64.021054978215545</v>
      </c>
      <c r="CW145" s="20">
        <f t="shared" si="121"/>
        <v>574.96217850372523</v>
      </c>
      <c r="CX145" s="59">
        <f t="shared" si="122"/>
        <v>860.65733600678436</v>
      </c>
      <c r="CY145" s="59">
        <f ca="1">AVERAGE(OFFSET($CX$3,0,0,'Données projet'!$E$13+1,1))-AVERAGE(OFFSET($H$3,0,0,'Données projet'!$E$13+1,1))</f>
        <v>402.93606094395136</v>
      </c>
      <c r="CZ145" s="59">
        <f t="shared" si="150"/>
        <v>187.62762320251036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88.678494956666938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88.678494956666938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210.25641025641013</v>
      </c>
      <c r="DP145" s="17">
        <f>DO145*VLOOKUP('Données projet'!$B$14,Paramètres!$A$1:$I$89,3,0)*VLOOKUP('Données projet'!$B$14,Paramètres!$A$1:$I$89,5,0)</f>
        <v>163.99999999999991</v>
      </c>
      <c r="DQ145" s="13">
        <f t="shared" si="151"/>
        <v>41.743425908362248</v>
      </c>
      <c r="DR145" s="20">
        <f t="shared" si="124"/>
        <v>358.33646679039742</v>
      </c>
      <c r="DS145" s="59">
        <f t="shared" si="125"/>
        <v>644.0316242934565</v>
      </c>
      <c r="DT145" s="59">
        <f ca="1">AVERAGE(OFFSET($DS$3,0,0,'Données projet'!$E$14+1,1))-AVERAGE(OFFSET($H$3,0,0,'Données projet'!$E$14+1,1))</f>
        <v>217.53602321474159</v>
      </c>
      <c r="DU145" s="59">
        <f t="shared" si="152"/>
        <v>215.75909414893025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7.6080385455421728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7.6080385455421728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404.00000000000017</v>
      </c>
      <c r="EK145" s="17">
        <f>EJ145*VLOOKUP('Données projet'!$B$15,Paramètres!$A$1:$I$89,3,0)*VLOOKUP('Données projet'!$B$15,Paramètres!$A$1:$I$89,5,0)</f>
        <v>346.63200000000018</v>
      </c>
      <c r="EL145" s="13">
        <f t="shared" si="153"/>
        <v>80.868615263336864</v>
      </c>
      <c r="EM145" s="20">
        <f t="shared" si="127"/>
        <v>744.56357158364528</v>
      </c>
      <c r="EN145" s="59">
        <f t="shared" si="128"/>
        <v>1030.2587290867043</v>
      </c>
      <c r="EO145" s="59">
        <f ca="1">AVERAGE(OFFSET($EN$3,0,0,'Données projet'!$E$15+1,1))-AVERAGE(OFFSET($H$3,0,0,'Données projet'!$E$15+1,1))</f>
        <v>481.23392184981651</v>
      </c>
      <c r="EP145" s="59">
        <f t="shared" si="154"/>
        <v>275.88160405468193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64.65301369273871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64.65301369273871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204.00000000000017</v>
      </c>
      <c r="FF145" s="17">
        <f>FE145*VLOOKUP('Données projet'!$B$16,Paramètres!$A$1:$I$89,3,0)*VLOOKUP('Données projet'!$B$16,Paramètres!$A$1:$I$89,5,0)</f>
        <v>133.66080000000011</v>
      </c>
      <c r="FG145" s="13">
        <f t="shared" si="155"/>
        <v>34.840890682716783</v>
      </c>
      <c r="FH145" s="20">
        <f t="shared" si="130"/>
        <v>293.4737779390652</v>
      </c>
      <c r="FI145" s="59">
        <f t="shared" si="131"/>
        <v>579.16893544212428</v>
      </c>
      <c r="FJ145" s="59">
        <f ca="1">AVERAGE(OFFSET($FI$3,0,0,'Données projet'!$E$16+1,1))-AVERAGE(OFFSET($H$3,0,0,'Données projet'!$E$16+1,1))</f>
        <v>257.66104339896992</v>
      </c>
      <c r="FK145" s="59">
        <f t="shared" si="156"/>
        <v>254.79488636184996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14.073211632822854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14.073211632822854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6.8383333333333338</v>
      </c>
      <c r="FZ145" s="12">
        <f>IF('Données projet'!$A$244&gt;35,FZ144+FY145-GH144,IF(A145&lt;'Données projet'!$A$244,$FW$205^A145,IF(A145='Données projet'!$A$244,'Données projet'!$B$244,FZ144+FY145-GH144)))</f>
        <v>396.69166666666649</v>
      </c>
      <c r="GA145" s="17">
        <f>FZ145*VLOOKUP('Données projet'!$B$17,Paramètres!$A$1:$I$89,3,0)*VLOOKUP('Données projet'!$B$17,Paramètres!$A$1:$I$89,5,0)</f>
        <v>377.49178999999987</v>
      </c>
      <c r="GB145" s="13">
        <f t="shared" si="157"/>
        <v>87.198204268140003</v>
      </c>
      <c r="GC145" s="20">
        <f t="shared" si="133"/>
        <v>809.33507335034358</v>
      </c>
      <c r="GD145" s="59">
        <f t="shared" si="134"/>
        <v>1095.0302308534026</v>
      </c>
      <c r="GE145" s="59">
        <f ca="1">AVERAGE(OFFSET($GD$3,0,0,'Données projet'!$E$17+1,1))-AVERAGE(OFFSET($H$3,0,0,'Données projet'!$E$17+1,1))</f>
        <v>536.1664221413339</v>
      </c>
      <c r="GF145" s="59">
        <f t="shared" si="158"/>
        <v>241.15939898336669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102.06392815767326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102.06392815767326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213.00000000000003</v>
      </c>
      <c r="GV145" s="17">
        <f>GU145*VLOOKUP('Données projet'!$B$18,Paramètres!$A$1:$I$89,3,0)*VLOOKUP('Données projet'!$B$18,Paramètres!$A$1:$I$89,5,0)</f>
        <v>186.07680000000005</v>
      </c>
      <c r="GW145" s="13">
        <f t="shared" si="159"/>
        <v>46.671538591528673</v>
      </c>
      <c r="GX145" s="20">
        <f t="shared" si="136"/>
        <v>405.37002304691242</v>
      </c>
      <c r="GY145" s="59">
        <f t="shared" si="137"/>
        <v>691.0651805499715</v>
      </c>
      <c r="GZ145" s="59">
        <f ca="1">AVERAGE(OFFSET($GY$3,0,0,'Données projet'!$E$18+1,1))-AVERAGE(OFFSET($H$3,0,0,'Données projet'!$E$18+1,1))</f>
        <v>285.8437404763045</v>
      </c>
      <c r="HA145" s="59">
        <f t="shared" si="160"/>
        <v>276.01618888357268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10.781023707566469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10.781023707566469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6.8383333333333338</v>
      </c>
      <c r="N146" s="13">
        <f>IF('Données projet'!$A$36&gt;35,N145+M146-V145,IF(A146&lt;'Données projet'!$A$36,$K$205^A146,IF(A146='Données projet'!$A$36,'Données projet'!$B$36,N145+M146-V145)))</f>
        <v>403.5299999999998</v>
      </c>
      <c r="O146" s="13">
        <f>N146*VLOOKUP('Données projet'!$B$9,Paramètres!$A$1:$I$89,3,0)*VLOOKUP('Données projet'!$B$9,Paramètres!$A$1:$I$89,5,0)</f>
        <v>365.11394399999983</v>
      </c>
      <c r="P146" s="13">
        <f t="shared" si="141"/>
        <v>84.666930688368183</v>
      </c>
      <c r="Q146" s="20">
        <f t="shared" si="108"/>
        <v>783.36835674890756</v>
      </c>
      <c r="R146" s="59">
        <f t="shared" si="109"/>
        <v>1069.1960195262191</v>
      </c>
      <c r="S146" s="59">
        <f ca="1">AVERAGE(OFFSET($R$3,0,0,'Données projet'!$E$9+1,1))-AVERAGE(OFFSET($H$3,0,0,'Données projet'!$E$9+1,1))</f>
        <v>514.0255035951318</v>
      </c>
      <c r="T146" s="59">
        <f t="shared" si="142"/>
        <v>232.26614608014839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95.141409396759485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95.141409396759485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212.00000000000009</v>
      </c>
      <c r="AJ146" s="13">
        <f>AI146*VLOOKUP('Données projet'!$B$10,Paramètres!$A$1:$I$89,3,0)*VLOOKUP('Données projet'!$B$10,Paramètres!$A$1:$I$89,5,0)</f>
        <v>185.20320000000009</v>
      </c>
      <c r="AK146" s="13">
        <f t="shared" si="143"/>
        <v>46.477875402099386</v>
      </c>
      <c r="AL146" s="20">
        <f t="shared" si="112"/>
        <v>403.5112063253232</v>
      </c>
      <c r="AM146" s="59">
        <f t="shared" si="113"/>
        <v>689.33886910263459</v>
      </c>
      <c r="AN146" s="59">
        <f ca="1">AVERAGE(OFFSET($AM$3,0,0,'Données projet'!$E$10+1,1))-AVERAGE(OFFSET($H$3,0,0,'Données projet'!$E$10+1,1))</f>
        <v>330.58463337575432</v>
      </c>
      <c r="AO146" s="59">
        <f t="shared" si="144"/>
        <v>285.43250599232192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18.687921009668848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18.687921009668848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6.8383333333333338</v>
      </c>
      <c r="BD146" s="12">
        <f>IF('Données projet'!$A$88&gt;35,BD145+BC146-BL145,IF(A146&lt;'Données projet'!$A$88,$BA$205^A146,IF(A146='Données projet'!$A$88,'Données projet'!$B$88,BD145+BC146-BL145)))</f>
        <v>403.5299999999998</v>
      </c>
      <c r="BE146" s="13">
        <f>BD146*VLOOKUP('Données projet'!$B$11,Paramètres!$A$1:$I$89,3,0)*VLOOKUP('Données projet'!$B$11,Paramètres!$A$1:$I$89,5,0)</f>
        <v>409.17941999999977</v>
      </c>
      <c r="BF146" s="13">
        <f t="shared" si="145"/>
        <v>93.635187182227867</v>
      </c>
      <c r="BG146" s="20">
        <f t="shared" si="115"/>
        <v>875.73544084237983</v>
      </c>
      <c r="BH146" s="59">
        <f t="shared" si="116"/>
        <v>1161.5631036196912</v>
      </c>
      <c r="BI146" s="59">
        <f ca="1">AVERAGE(OFFSET($BH$3,0,0,'Données projet'!$E$11+1,1))-AVERAGE(OFFSET($H$3,0,0,'Données projet'!$E$11+1,1))</f>
        <v>565.65323074569903</v>
      </c>
      <c r="BJ146" s="59">
        <f t="shared" si="146"/>
        <v>253.00166490531203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106.62399328947183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106.62399328947183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747.17843969767375</v>
      </c>
      <c r="CD146" s="59">
        <f ca="1">AVERAGE(OFFSET($CC$3,0,0,'Données projet'!$E$12+1,1))-AVERAGE(OFFSET($H$3,0,0,'Données projet'!$E$12+1,1))</f>
        <v>323.01113210765487</v>
      </c>
      <c r="CE146" s="59">
        <f t="shared" si="148"/>
        <v>311.68541696405975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12.459579813955674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12.459579813955674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6.8383333333333338</v>
      </c>
      <c r="CT146" s="12">
        <f>IF('Données projet'!$A$140&gt;35,CT145+CS146-DB145,IF(A146&lt;'Données projet'!$A$140,$CQ$205^A146,IF(A146='Données projet'!$A$140,'Données projet'!$B$140,CT145+CS146-DB145)))</f>
        <v>403.5299999999998</v>
      </c>
      <c r="CU146" s="17">
        <f>CT146*VLOOKUP('Données projet'!$B$13,Paramètres!$A$1:$I$89,3,0)*VLOOKUP('Données projet'!$B$13,Paramètres!$A$1:$I$89,5,0)</f>
        <v>270.6879239999999</v>
      </c>
      <c r="CV146" s="13">
        <f t="shared" si="149"/>
        <v>64.995242494207474</v>
      </c>
      <c r="CW146" s="20">
        <f t="shared" si="121"/>
        <v>584.64818164407779</v>
      </c>
      <c r="CX146" s="59">
        <f t="shared" si="122"/>
        <v>870.47584442138918</v>
      </c>
      <c r="CY146" s="59">
        <f ca="1">AVERAGE(OFFSET($CX$3,0,0,'Données projet'!$E$13+1,1))-AVERAGE(OFFSET($H$3,0,0,'Données projet'!$E$13+1,1))</f>
        <v>402.93606094395136</v>
      </c>
      <c r="CZ146" s="59">
        <f t="shared" si="150"/>
        <v>187.62762320251036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86.939563759107827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86.939563759107827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210.25641025641013</v>
      </c>
      <c r="DP146" s="17">
        <f>DO146*VLOOKUP('Données projet'!$B$14,Paramètres!$A$1:$I$89,3,0)*VLOOKUP('Données projet'!$B$14,Paramètres!$A$1:$I$89,5,0)</f>
        <v>163.99999999999991</v>
      </c>
      <c r="DQ146" s="13">
        <f t="shared" si="151"/>
        <v>41.743425908362248</v>
      </c>
      <c r="DR146" s="20">
        <f t="shared" si="124"/>
        <v>358.33646679039742</v>
      </c>
      <c r="DS146" s="59">
        <f t="shared" si="125"/>
        <v>644.16412956770887</v>
      </c>
      <c r="DT146" s="59">
        <f ca="1">AVERAGE(OFFSET($DS$3,0,0,'Données projet'!$E$14+1,1))-AVERAGE(OFFSET($H$3,0,0,'Données projet'!$E$14+1,1))</f>
        <v>217.53602321474159</v>
      </c>
      <c r="DU146" s="59">
        <f t="shared" si="152"/>
        <v>215.75909414893025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7.4588495501093979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7.4588495501093979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404.00000000000017</v>
      </c>
      <c r="EK146" s="17">
        <f>EJ146*VLOOKUP('Données projet'!$B$15,Paramètres!$A$1:$I$89,3,0)*VLOOKUP('Données projet'!$B$15,Paramètres!$A$1:$I$89,5,0)</f>
        <v>346.63200000000018</v>
      </c>
      <c r="EL146" s="13">
        <f t="shared" si="153"/>
        <v>80.868615263336864</v>
      </c>
      <c r="EM146" s="20">
        <f t="shared" si="127"/>
        <v>744.56357158364528</v>
      </c>
      <c r="EN146" s="59">
        <f t="shared" si="128"/>
        <v>1030.3912343609568</v>
      </c>
      <c r="EO146" s="59">
        <f ca="1">AVERAGE(OFFSET($EN$3,0,0,'Données projet'!$E$15+1,1))-AVERAGE(OFFSET($H$3,0,0,'Données projet'!$E$15+1,1))</f>
        <v>481.23392184981651</v>
      </c>
      <c r="EP146" s="59">
        <f t="shared" si="154"/>
        <v>275.88160405468193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63.38520752866863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63.38520752866863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204.00000000000017</v>
      </c>
      <c r="FF146" s="17">
        <f>FE146*VLOOKUP('Données projet'!$B$16,Paramètres!$A$1:$I$89,3,0)*VLOOKUP('Données projet'!$B$16,Paramètres!$A$1:$I$89,5,0)</f>
        <v>133.66080000000011</v>
      </c>
      <c r="FG146" s="13">
        <f t="shared" si="155"/>
        <v>34.840890682716783</v>
      </c>
      <c r="FH146" s="20">
        <f t="shared" si="130"/>
        <v>293.4737779390652</v>
      </c>
      <c r="FI146" s="59">
        <f t="shared" si="131"/>
        <v>579.30144071637665</v>
      </c>
      <c r="FJ146" s="59">
        <f ca="1">AVERAGE(OFFSET($FI$3,0,0,'Données projet'!$E$16+1,1))-AVERAGE(OFFSET($H$3,0,0,'Données projet'!$E$16+1,1))</f>
        <v>257.66104339896992</v>
      </c>
      <c r="FK146" s="59">
        <f t="shared" si="156"/>
        <v>254.79488636184996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13.797244536514713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13.797244536514713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6.8383333333333338</v>
      </c>
      <c r="FZ146" s="12">
        <f>IF('Données projet'!$A$244&gt;35,FZ145+FY146-GH145,IF(A146&lt;'Données projet'!$A$244,$FW$205^A146,IF(A146='Données projet'!$A$244,'Données projet'!$B$244,FZ145+FY146-GH145)))</f>
        <v>403.5299999999998</v>
      </c>
      <c r="GA146" s="17">
        <f>FZ146*VLOOKUP('Données projet'!$B$17,Paramètres!$A$1:$I$89,3,0)*VLOOKUP('Données projet'!$B$17,Paramètres!$A$1:$I$89,5,0)</f>
        <v>383.99914799999982</v>
      </c>
      <c r="GB146" s="13">
        <f t="shared" si="157"/>
        <v>88.525070906683155</v>
      </c>
      <c r="GC146" s="20">
        <f t="shared" si="133"/>
        <v>822.97968126247281</v>
      </c>
      <c r="GD146" s="59">
        <f t="shared" si="134"/>
        <v>1108.8073440397843</v>
      </c>
      <c r="GE146" s="59">
        <f ca="1">AVERAGE(OFFSET($GD$3,0,0,'Données projet'!$E$17+1,1))-AVERAGE(OFFSET($H$3,0,0,'Données projet'!$E$17+1,1))</f>
        <v>536.1664221413339</v>
      </c>
      <c r="GF146" s="59">
        <f t="shared" si="158"/>
        <v>241.15939898336669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100.0625167793505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100.0625167793505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213.00000000000003</v>
      </c>
      <c r="GV146" s="17">
        <f>GU146*VLOOKUP('Données projet'!$B$18,Paramètres!$A$1:$I$89,3,0)*VLOOKUP('Données projet'!$B$18,Paramètres!$A$1:$I$89,5,0)</f>
        <v>186.07680000000005</v>
      </c>
      <c r="GW146" s="13">
        <f t="shared" si="159"/>
        <v>46.671538591528673</v>
      </c>
      <c r="GX146" s="20">
        <f t="shared" si="136"/>
        <v>405.37002304691242</v>
      </c>
      <c r="GY146" s="59">
        <f t="shared" si="137"/>
        <v>691.19768582422387</v>
      </c>
      <c r="GZ146" s="59">
        <f ca="1">AVERAGE(OFFSET($GY$3,0,0,'Données projet'!$E$18+1,1))-AVERAGE(OFFSET($H$3,0,0,'Données projet'!$E$18+1,1))</f>
        <v>285.8437404763045</v>
      </c>
      <c r="HA146" s="59">
        <f t="shared" si="160"/>
        <v>276.01618888357268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10.569614408436248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10.569614408436248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6.8383333333333338</v>
      </c>
      <c r="N147" s="13">
        <f>IF('Données projet'!$A$36&gt;35,N146+M147-V146,IF(A147&lt;'Données projet'!$A$36,$K$205^A147,IF(A147='Données projet'!$A$36,'Données projet'!$B$36,N146+M147-V146)))</f>
        <v>410.36833333333311</v>
      </c>
      <c r="O147" s="13">
        <f>N147*VLOOKUP('Données projet'!$B$9,Paramètres!$A$1:$I$89,3,0)*VLOOKUP('Données projet'!$B$9,Paramètres!$A$1:$I$89,5,0)</f>
        <v>371.30126799999977</v>
      </c>
      <c r="P147" s="13">
        <f t="shared" si="141"/>
        <v>85.933468319082195</v>
      </c>
      <c r="Q147" s="20">
        <f t="shared" si="108"/>
        <v>796.35049908906774</v>
      </c>
      <c r="R147" s="59">
        <f t="shared" si="109"/>
        <v>1082.3083684703606</v>
      </c>
      <c r="S147" s="59">
        <f ca="1">AVERAGE(OFFSET($R$3,0,0,'Données projet'!$E$9+1,1))-AVERAGE(OFFSET($H$3,0,0,'Données projet'!$E$9+1,1))</f>
        <v>514.0255035951318</v>
      </c>
      <c r="T147" s="59">
        <f t="shared" si="142"/>
        <v>232.26614608014839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93.275744389018726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93.275744389018726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212.00000000000009</v>
      </c>
      <c r="AJ147" s="13">
        <f>AI147*VLOOKUP('Données projet'!$B$10,Paramètres!$A$1:$I$89,3,0)*VLOOKUP('Données projet'!$B$10,Paramètres!$A$1:$I$89,5,0)</f>
        <v>185.20320000000009</v>
      </c>
      <c r="AK147" s="13">
        <f t="shared" si="143"/>
        <v>46.477875402099386</v>
      </c>
      <c r="AL147" s="20">
        <f t="shared" si="112"/>
        <v>403.5112063253232</v>
      </c>
      <c r="AM147" s="59">
        <f t="shared" si="113"/>
        <v>689.46907570661608</v>
      </c>
      <c r="AN147" s="59">
        <f ca="1">AVERAGE(OFFSET($AM$3,0,0,'Données projet'!$E$10+1,1))-AVERAGE(OFFSET($H$3,0,0,'Données projet'!$E$10+1,1))</f>
        <v>330.58463337575432</v>
      </c>
      <c r="AO147" s="59">
        <f t="shared" si="144"/>
        <v>285.43250599232192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18.321462277175549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18.321462277175549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6.8383333333333338</v>
      </c>
      <c r="BD147" s="12">
        <f>IF('Données projet'!$A$88&gt;35,BD146+BC147-BL146,IF(A147&lt;'Données projet'!$A$88,$BA$205^A147,IF(A147='Données projet'!$A$88,'Données projet'!$B$88,BD146+BC147-BL146)))</f>
        <v>410.36833333333311</v>
      </c>
      <c r="BE147" s="13">
        <f>BD147*VLOOKUP('Données projet'!$B$11,Paramètres!$A$1:$I$89,3,0)*VLOOKUP('Données projet'!$B$11,Paramètres!$A$1:$I$89,5,0)</f>
        <v>416.11348999999984</v>
      </c>
      <c r="BF147" s="13">
        <f t="shared" si="145"/>
        <v>95.035881492994079</v>
      </c>
      <c r="BG147" s="20">
        <f t="shared" si="115"/>
        <v>890.25182201696441</v>
      </c>
      <c r="BH147" s="59">
        <f t="shared" si="116"/>
        <v>1176.2096913982573</v>
      </c>
      <c r="BI147" s="59">
        <f ca="1">AVERAGE(OFFSET($BH$3,0,0,'Données projet'!$E$11+1,1))-AVERAGE(OFFSET($H$3,0,0,'Données projet'!$E$11+1,1))</f>
        <v>565.65323074569903</v>
      </c>
      <c r="BJ147" s="59">
        <f t="shared" si="146"/>
        <v>253.00166490531203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104.5331618152796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104.5331618152796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747.30864630165524</v>
      </c>
      <c r="CD147" s="59">
        <f ca="1">AVERAGE(OFFSET($CC$3,0,0,'Données projet'!$E$12+1,1))-AVERAGE(OFFSET($H$3,0,0,'Données projet'!$E$12+1,1))</f>
        <v>323.01113210765487</v>
      </c>
      <c r="CE147" s="59">
        <f t="shared" si="148"/>
        <v>311.68541696405975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12.215255053397293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12.215255053397293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6.8383333333333338</v>
      </c>
      <c r="CT147" s="12">
        <f>IF('Données projet'!$A$140&gt;35,CT146+CS147-DB146,IF(A147&lt;'Données projet'!$A$140,$CQ$205^A147,IF(A147='Données projet'!$A$140,'Données projet'!$B$140,CT146+CS147-DB146)))</f>
        <v>410.36833333333311</v>
      </c>
      <c r="CU147" s="17">
        <f>CT147*VLOOKUP('Données projet'!$B$13,Paramètres!$A$1:$I$89,3,0)*VLOOKUP('Données projet'!$B$13,Paramètres!$A$1:$I$89,5,0)</f>
        <v>275.27507799999989</v>
      </c>
      <c r="CV147" s="13">
        <f t="shared" si="149"/>
        <v>65.967510176134866</v>
      </c>
      <c r="CW147" s="20">
        <f t="shared" si="121"/>
        <v>594.33084107343473</v>
      </c>
      <c r="CX147" s="59">
        <f t="shared" si="122"/>
        <v>880.28871045472761</v>
      </c>
      <c r="CY147" s="59">
        <f ca="1">AVERAGE(OFFSET($CX$3,0,0,'Données projet'!$E$13+1,1))-AVERAGE(OFFSET($H$3,0,0,'Données projet'!$E$13+1,1))</f>
        <v>402.93606094395136</v>
      </c>
      <c r="CZ147" s="59">
        <f t="shared" si="150"/>
        <v>187.62762320251036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85.234731941689546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85.234731941689546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210.25641025641013</v>
      </c>
      <c r="DP147" s="17">
        <f>DO147*VLOOKUP('Données projet'!$B$14,Paramètres!$A$1:$I$89,3,0)*VLOOKUP('Données projet'!$B$14,Paramètres!$A$1:$I$89,5,0)</f>
        <v>163.99999999999991</v>
      </c>
      <c r="DQ147" s="13">
        <f t="shared" si="151"/>
        <v>41.743425908362248</v>
      </c>
      <c r="DR147" s="20">
        <f t="shared" si="124"/>
        <v>358.33646679039742</v>
      </c>
      <c r="DS147" s="59">
        <f t="shared" si="125"/>
        <v>644.29433617169025</v>
      </c>
      <c r="DT147" s="59">
        <f ca="1">AVERAGE(OFFSET($DS$3,0,0,'Données projet'!$E$14+1,1))-AVERAGE(OFFSET($H$3,0,0,'Données projet'!$E$14+1,1))</f>
        <v>217.53602321474159</v>
      </c>
      <c r="DU147" s="59">
        <f t="shared" si="152"/>
        <v>215.75909414893025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7.3125860598807577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7.3125860598807577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404.00000000000017</v>
      </c>
      <c r="EK147" s="17">
        <f>EJ147*VLOOKUP('Données projet'!$B$15,Paramètres!$A$1:$I$89,3,0)*VLOOKUP('Données projet'!$B$15,Paramètres!$A$1:$I$89,5,0)</f>
        <v>346.63200000000018</v>
      </c>
      <c r="EL147" s="13">
        <f t="shared" si="153"/>
        <v>80.868615263336864</v>
      </c>
      <c r="EM147" s="20">
        <f t="shared" si="127"/>
        <v>744.56357158364528</v>
      </c>
      <c r="EN147" s="59">
        <f t="shared" si="128"/>
        <v>1030.5214409649382</v>
      </c>
      <c r="EO147" s="59">
        <f ca="1">AVERAGE(OFFSET($EN$3,0,0,'Données projet'!$E$15+1,1))-AVERAGE(OFFSET($H$3,0,0,'Données projet'!$E$15+1,1))</f>
        <v>481.23392184981651</v>
      </c>
      <c r="EP147" s="59">
        <f t="shared" si="154"/>
        <v>275.88160405468193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62.142262270190557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62.142262270190557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204.00000000000017</v>
      </c>
      <c r="FF147" s="17">
        <f>FE147*VLOOKUP('Données projet'!$B$16,Paramètres!$A$1:$I$89,3,0)*VLOOKUP('Données projet'!$B$16,Paramètres!$A$1:$I$89,5,0)</f>
        <v>133.66080000000011</v>
      </c>
      <c r="FG147" s="13">
        <f t="shared" si="155"/>
        <v>34.840890682716783</v>
      </c>
      <c r="FH147" s="20">
        <f t="shared" si="130"/>
        <v>293.4737779390652</v>
      </c>
      <c r="FI147" s="59">
        <f t="shared" si="131"/>
        <v>579.43164732035802</v>
      </c>
      <c r="FJ147" s="59">
        <f ca="1">AVERAGE(OFFSET($FI$3,0,0,'Données projet'!$E$16+1,1))-AVERAGE(OFFSET($H$3,0,0,'Données projet'!$E$16+1,1))</f>
        <v>257.66104339896992</v>
      </c>
      <c r="FK147" s="59">
        <f t="shared" si="156"/>
        <v>254.79488636184996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13.526688986641867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13.526688986641867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6.8383333333333338</v>
      </c>
      <c r="FZ147" s="12">
        <f>IF('Données projet'!$A$244&gt;35,FZ146+FY147-GH146,IF(A147&lt;'Données projet'!$A$244,$FW$205^A147,IF(A147='Données projet'!$A$244,'Données projet'!$B$244,FZ146+FY147-GH146)))</f>
        <v>410.36833333333311</v>
      </c>
      <c r="GA147" s="17">
        <f>FZ147*VLOOKUP('Données projet'!$B$17,Paramètres!$A$1:$I$89,3,0)*VLOOKUP('Données projet'!$B$17,Paramètres!$A$1:$I$89,5,0)</f>
        <v>390.50650599999977</v>
      </c>
      <c r="GB147" s="13">
        <f t="shared" si="157"/>
        <v>89.849322685427865</v>
      </c>
      <c r="GC147" s="20">
        <f t="shared" si="133"/>
        <v>836.61973496045312</v>
      </c>
      <c r="GD147" s="59">
        <f t="shared" si="134"/>
        <v>1122.5776043417459</v>
      </c>
      <c r="GE147" s="59">
        <f ca="1">AVERAGE(OFFSET($GD$3,0,0,'Données projet'!$E$17+1,1))-AVERAGE(OFFSET($H$3,0,0,'Données projet'!$E$17+1,1))</f>
        <v>536.1664221413339</v>
      </c>
      <c r="GF147" s="59">
        <f t="shared" si="158"/>
        <v>241.15939898336669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98.100351857416257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98.100351857416257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213.00000000000003</v>
      </c>
      <c r="GV147" s="17">
        <f>GU147*VLOOKUP('Données projet'!$B$18,Paramètres!$A$1:$I$89,3,0)*VLOOKUP('Données projet'!$B$18,Paramètres!$A$1:$I$89,5,0)</f>
        <v>186.07680000000005</v>
      </c>
      <c r="GW147" s="13">
        <f t="shared" si="159"/>
        <v>46.671538591528673</v>
      </c>
      <c r="GX147" s="20">
        <f t="shared" si="136"/>
        <v>405.37002304691242</v>
      </c>
      <c r="GY147" s="59">
        <f t="shared" si="137"/>
        <v>691.32789242820536</v>
      </c>
      <c r="GZ147" s="59">
        <f ca="1">AVERAGE(OFFSET($GY$3,0,0,'Données projet'!$E$18+1,1))-AVERAGE(OFFSET($H$3,0,0,'Données projet'!$E$18+1,1))</f>
        <v>285.8437404763045</v>
      </c>
      <c r="HA147" s="59">
        <f t="shared" si="160"/>
        <v>276.01618888357268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10.362350716715031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10.362350716715031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6.8383333333333338</v>
      </c>
      <c r="N148" s="13">
        <f>IF('Données projet'!$A$36&gt;35,N147+M148-V147,IF(A148&lt;'Données projet'!$A$36,$K$205^A148,IF(A148='Données projet'!$A$36,'Données projet'!$B$36,N147+M148-V147)))</f>
        <v>417.20666666666642</v>
      </c>
      <c r="O148" s="13">
        <f>N148*VLOOKUP('Données projet'!$B$9,Paramètres!$A$1:$I$89,3,0)*VLOOKUP('Données projet'!$B$9,Paramètres!$A$1:$I$89,5,0)</f>
        <v>377.48859199999976</v>
      </c>
      <c r="P148" s="13">
        <f t="shared" si="141"/>
        <v>87.19755153688088</v>
      </c>
      <c r="Q148" s="20">
        <f t="shared" si="108"/>
        <v>809.32836666006722</v>
      </c>
      <c r="R148" s="59">
        <f t="shared" si="109"/>
        <v>1095.4141838518608</v>
      </c>
      <c r="S148" s="59">
        <f ca="1">AVERAGE(OFFSET($R$3,0,0,'Données projet'!$E$9+1,1))-AVERAGE(OFFSET($H$3,0,0,'Données projet'!$E$9+1,1))</f>
        <v>514.0255035951318</v>
      </c>
      <c r="T148" s="59">
        <f t="shared" si="142"/>
        <v>232.26614608014839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91.446663934136467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91.446663934136467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212.00000000000009</v>
      </c>
      <c r="AJ148" s="13">
        <f>AI148*VLOOKUP('Données projet'!$B$10,Paramètres!$A$1:$I$89,3,0)*VLOOKUP('Données projet'!$B$10,Paramètres!$A$1:$I$89,5,0)</f>
        <v>185.20320000000009</v>
      </c>
      <c r="AK148" s="13">
        <f t="shared" si="143"/>
        <v>46.477875402099386</v>
      </c>
      <c r="AL148" s="20">
        <f t="shared" si="112"/>
        <v>403.5112063253232</v>
      </c>
      <c r="AM148" s="59">
        <f t="shared" si="113"/>
        <v>689.59702351711678</v>
      </c>
      <c r="AN148" s="59">
        <f ca="1">AVERAGE(OFFSET($AM$3,0,0,'Données projet'!$E$10+1,1))-AVERAGE(OFFSET($H$3,0,0,'Données projet'!$E$10+1,1))</f>
        <v>330.58463337575432</v>
      </c>
      <c r="AO148" s="59">
        <f t="shared" si="144"/>
        <v>285.43250599232192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17.962189576908688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17.962189576908688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6.8383333333333338</v>
      </c>
      <c r="BD148" s="12">
        <f>IF('Données projet'!$A$88&gt;35,BD147+BC148-BL147,IF(A148&lt;'Données projet'!$A$88,$BA$205^A148,IF(A148='Données projet'!$A$88,'Données projet'!$B$88,BD147+BC148-BL147)))</f>
        <v>417.20666666666642</v>
      </c>
      <c r="BE148" s="13">
        <f>BD148*VLOOKUP('Données projet'!$B$11,Paramètres!$A$1:$I$89,3,0)*VLOOKUP('Données projet'!$B$11,Paramètres!$A$1:$I$89,5,0)</f>
        <v>423.04755999999981</v>
      </c>
      <c r="BF148" s="13">
        <f t="shared" si="145"/>
        <v>96.433861409712151</v>
      </c>
      <c r="BG148" s="20">
        <f t="shared" si="115"/>
        <v>904.76347562191495</v>
      </c>
      <c r="BH148" s="59">
        <f t="shared" si="116"/>
        <v>1190.8492928137084</v>
      </c>
      <c r="BI148" s="59">
        <f ca="1">AVERAGE(OFFSET($BH$3,0,0,'Données projet'!$E$11+1,1))-AVERAGE(OFFSET($H$3,0,0,'Données projet'!$E$11+1,1))</f>
        <v>565.65323074569903</v>
      </c>
      <c r="BJ148" s="59">
        <f t="shared" si="146"/>
        <v>253.00166490531203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102.48333027101501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102.48333027101501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747.43659411215594</v>
      </c>
      <c r="CD148" s="59">
        <f ca="1">AVERAGE(OFFSET($CC$3,0,0,'Données projet'!$E$12+1,1))-AVERAGE(OFFSET($H$3,0,0,'Données projet'!$E$12+1,1))</f>
        <v>323.01113210765487</v>
      </c>
      <c r="CE148" s="59">
        <f t="shared" si="148"/>
        <v>311.68541696405975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11.975721352370071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11.975721352370071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6.8383333333333338</v>
      </c>
      <c r="CT148" s="12">
        <f>IF('Données projet'!$A$140&gt;35,CT147+CS148-DB147,IF(A148&lt;'Données projet'!$A$140,$CQ$205^A148,IF(A148='Données projet'!$A$140,'Données projet'!$B$140,CT147+CS148-DB147)))</f>
        <v>417.20666666666642</v>
      </c>
      <c r="CU148" s="17">
        <f>CT148*VLOOKUP('Données projet'!$B$13,Paramètres!$A$1:$I$89,3,0)*VLOOKUP('Données projet'!$B$13,Paramètres!$A$1:$I$89,5,0)</f>
        <v>279.86223199999984</v>
      </c>
      <c r="CV148" s="13">
        <f t="shared" si="149"/>
        <v>66.937893708473965</v>
      </c>
      <c r="CW148" s="20">
        <f t="shared" si="121"/>
        <v>604.01021894225846</v>
      </c>
      <c r="CX148" s="59">
        <f t="shared" si="122"/>
        <v>890.09603613405204</v>
      </c>
      <c r="CY148" s="59">
        <f ca="1">AVERAGE(OFFSET($CX$3,0,0,'Données projet'!$E$13+1,1))-AVERAGE(OFFSET($H$3,0,0,'Données projet'!$E$13+1,1))</f>
        <v>402.93606094395136</v>
      </c>
      <c r="CZ148" s="59">
        <f t="shared" si="150"/>
        <v>187.62762320251036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83.563330836366106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83.563330836366106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210.25641025641013</v>
      </c>
      <c r="DP148" s="17">
        <f>DO148*VLOOKUP('Données projet'!$B$14,Paramètres!$A$1:$I$89,3,0)*VLOOKUP('Données projet'!$B$14,Paramètres!$A$1:$I$89,5,0)</f>
        <v>163.99999999999991</v>
      </c>
      <c r="DQ148" s="13">
        <f t="shared" si="151"/>
        <v>41.743425908362248</v>
      </c>
      <c r="DR148" s="20">
        <f t="shared" si="124"/>
        <v>358.33646679039742</v>
      </c>
      <c r="DS148" s="59">
        <f t="shared" si="125"/>
        <v>644.42228398219095</v>
      </c>
      <c r="DT148" s="59">
        <f ca="1">AVERAGE(OFFSET($DS$3,0,0,'Données projet'!$E$14+1,1))-AVERAGE(OFFSET($H$3,0,0,'Données projet'!$E$14+1,1))</f>
        <v>217.53602321474159</v>
      </c>
      <c r="DU148" s="59">
        <f t="shared" si="152"/>
        <v>215.75909414893025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7.1691907074835806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7.1691907074835806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404.00000000000017</v>
      </c>
      <c r="EK148" s="17">
        <f>EJ148*VLOOKUP('Données projet'!$B$15,Paramètres!$A$1:$I$89,3,0)*VLOOKUP('Données projet'!$B$15,Paramètres!$A$1:$I$89,5,0)</f>
        <v>346.63200000000018</v>
      </c>
      <c r="EL148" s="13">
        <f t="shared" si="153"/>
        <v>80.868615263336864</v>
      </c>
      <c r="EM148" s="20">
        <f t="shared" si="127"/>
        <v>744.56357158364528</v>
      </c>
      <c r="EN148" s="59">
        <f t="shared" si="128"/>
        <v>1030.6493887754389</v>
      </c>
      <c r="EO148" s="59">
        <f ca="1">AVERAGE(OFFSET($EN$3,0,0,'Données projet'!$E$15+1,1))-AVERAGE(OFFSET($H$3,0,0,'Données projet'!$E$15+1,1))</f>
        <v>481.23392184981651</v>
      </c>
      <c r="EP148" s="59">
        <f t="shared" si="154"/>
        <v>275.88160405468193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60.923690410109494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60.923690410109494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204.00000000000017</v>
      </c>
      <c r="FF148" s="17">
        <f>FE148*VLOOKUP('Données projet'!$B$16,Paramètres!$A$1:$I$89,3,0)*VLOOKUP('Données projet'!$B$16,Paramètres!$A$1:$I$89,5,0)</f>
        <v>133.66080000000011</v>
      </c>
      <c r="FG148" s="13">
        <f t="shared" si="155"/>
        <v>34.840890682716783</v>
      </c>
      <c r="FH148" s="20">
        <f t="shared" si="130"/>
        <v>293.4737779390652</v>
      </c>
      <c r="FI148" s="59">
        <f t="shared" si="131"/>
        <v>579.55959513085872</v>
      </c>
      <c r="FJ148" s="59">
        <f ca="1">AVERAGE(OFFSET($FI$3,0,0,'Données projet'!$E$16+1,1))-AVERAGE(OFFSET($H$3,0,0,'Données projet'!$E$16+1,1))</f>
        <v>257.66104339896992</v>
      </c>
      <c r="FK148" s="59">
        <f t="shared" si="156"/>
        <v>254.79488636184996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13.261438866079436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13.261438866079436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6.8383333333333338</v>
      </c>
      <c r="FZ148" s="12">
        <f>IF('Données projet'!$A$244&gt;35,FZ147+FY148-GH147,IF(A148&lt;'Données projet'!$A$244,$FW$205^A148,IF(A148='Données projet'!$A$244,'Données projet'!$B$244,FZ147+FY148-GH147)))</f>
        <v>417.20666666666642</v>
      </c>
      <c r="GA148" s="17">
        <f>FZ148*VLOOKUP('Données projet'!$B$17,Paramètres!$A$1:$I$89,3,0)*VLOOKUP('Données projet'!$B$17,Paramètres!$A$1:$I$89,5,0)</f>
        <v>397.01386399999978</v>
      </c>
      <c r="GB148" s="13">
        <f t="shared" si="157"/>
        <v>91.171008207482075</v>
      </c>
      <c r="GC148" s="20">
        <f t="shared" si="133"/>
        <v>850.25531909469748</v>
      </c>
      <c r="GD148" s="59">
        <f t="shared" si="134"/>
        <v>1136.3411362864911</v>
      </c>
      <c r="GE148" s="59">
        <f ca="1">AVERAGE(OFFSET($GD$3,0,0,'Données projet'!$E$17+1,1))-AVERAGE(OFFSET($H$3,0,0,'Données projet'!$E$17+1,1))</f>
        <v>536.1664221413339</v>
      </c>
      <c r="GF148" s="59">
        <f t="shared" si="158"/>
        <v>241.15939898336669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96.176663792798706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96.176663792798706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213.00000000000003</v>
      </c>
      <c r="GV148" s="17">
        <f>GU148*VLOOKUP('Données projet'!$B$18,Paramètres!$A$1:$I$89,3,0)*VLOOKUP('Données projet'!$B$18,Paramètres!$A$1:$I$89,5,0)</f>
        <v>186.07680000000005</v>
      </c>
      <c r="GW148" s="13">
        <f t="shared" si="159"/>
        <v>46.671538591528673</v>
      </c>
      <c r="GX148" s="20">
        <f t="shared" si="136"/>
        <v>405.37002304691242</v>
      </c>
      <c r="GY148" s="59">
        <f t="shared" si="137"/>
        <v>691.45584023870606</v>
      </c>
      <c r="GZ148" s="59">
        <f ca="1">AVERAGE(OFFSET($GY$3,0,0,'Données projet'!$E$18+1,1))-AVERAGE(OFFSET($H$3,0,0,'Données projet'!$E$18+1,1))</f>
        <v>285.8437404763045</v>
      </c>
      <c r="HA148" s="59">
        <f t="shared" si="160"/>
        <v>276.01618888357268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10.159151339570098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10.159151339570098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6.8383333333333338</v>
      </c>
      <c r="N149" s="13">
        <f>IF('Données projet'!$A$36&gt;35,N148+M149-V148,IF(A149&lt;'Données projet'!$A$36,$K$205^A149,IF(A149='Données projet'!$A$36,'Données projet'!$B$36,N148+M149-V148)))</f>
        <v>424.04499999999973</v>
      </c>
      <c r="O149" s="13">
        <f>N149*VLOOKUP('Données projet'!$B$9,Paramètres!$A$1:$I$89,3,0)*VLOOKUP('Données projet'!$B$9,Paramètres!$A$1:$I$89,5,0)</f>
        <v>383.67591599999975</v>
      </c>
      <c r="P149" s="13">
        <f t="shared" si="141"/>
        <v>88.459225215418925</v>
      </c>
      <c r="Q149" s="20">
        <f t="shared" si="108"/>
        <v>822.30203761685414</v>
      </c>
      <c r="R149" s="59">
        <f t="shared" si="109"/>
        <v>1108.5135830106847</v>
      </c>
      <c r="S149" s="59">
        <f ca="1">AVERAGE(OFFSET($R$3,0,0,'Données projet'!$E$9+1,1))-AVERAGE(OFFSET($H$3,0,0,'Données projet'!$E$9+1,1))</f>
        <v>514.0255035951318</v>
      </c>
      <c r="T149" s="59">
        <f t="shared" si="142"/>
        <v>232.26614608014839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89.653450631345535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89.653450631345535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212.00000000000009</v>
      </c>
      <c r="AJ149" s="13">
        <f>AI149*VLOOKUP('Données projet'!$B$10,Paramètres!$A$1:$I$89,3,0)*VLOOKUP('Données projet'!$B$10,Paramètres!$A$1:$I$89,5,0)</f>
        <v>185.20320000000009</v>
      </c>
      <c r="AK149" s="13">
        <f t="shared" si="143"/>
        <v>46.477875402099386</v>
      </c>
      <c r="AL149" s="20">
        <f t="shared" si="112"/>
        <v>403.5112063253232</v>
      </c>
      <c r="AM149" s="59">
        <f t="shared" si="113"/>
        <v>689.72275171915385</v>
      </c>
      <c r="AN149" s="59">
        <f ca="1">AVERAGE(OFFSET($AM$3,0,0,'Données projet'!$E$10+1,1))-AVERAGE(OFFSET($H$3,0,0,'Données projet'!$E$10+1,1))</f>
        <v>330.58463337575432</v>
      </c>
      <c r="AO149" s="59">
        <f t="shared" si="144"/>
        <v>285.43250599232192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17.609961995159349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17.609961995159349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6.8383333333333338</v>
      </c>
      <c r="BD149" s="12">
        <f>IF('Données projet'!$A$88&gt;35,BD148+BC149-BL148,IF(A149&lt;'Données projet'!$A$88,$BA$205^A149,IF(A149='Données projet'!$A$88,'Données projet'!$B$88,BD148+BC149-BL148)))</f>
        <v>424.04499999999973</v>
      </c>
      <c r="BE149" s="13">
        <f>BD149*VLOOKUP('Données projet'!$B$11,Paramètres!$A$1:$I$89,3,0)*VLOOKUP('Données projet'!$B$11,Paramètres!$A$1:$I$89,5,0)</f>
        <v>429.98162999999977</v>
      </c>
      <c r="BF149" s="13">
        <f t="shared" si="145"/>
        <v>97.829176559231584</v>
      </c>
      <c r="BG149" s="20">
        <f t="shared" si="115"/>
        <v>919.27048809066116</v>
      </c>
      <c r="BH149" s="59">
        <f t="shared" si="116"/>
        <v>1205.4820334844917</v>
      </c>
      <c r="BI149" s="59">
        <f ca="1">AVERAGE(OFFSET($BH$3,0,0,'Données projet'!$E$11+1,1))-AVERAGE(OFFSET($H$3,0,0,'Données projet'!$E$11+1,1))</f>
        <v>565.65323074569903</v>
      </c>
      <c r="BJ149" s="59">
        <f t="shared" si="146"/>
        <v>253.00166490531203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100.47369467305965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100.47369467305965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747.5623223141929</v>
      </c>
      <c r="CD149" s="59">
        <f ca="1">AVERAGE(OFFSET($CC$3,0,0,'Données projet'!$E$12+1,1))-AVERAGE(OFFSET($H$3,0,0,'Données projet'!$E$12+1,1))</f>
        <v>323.01113210765487</v>
      </c>
      <c r="CE149" s="59">
        <f t="shared" si="148"/>
        <v>311.68541696405975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11.740884761118862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11.740884761118862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6.8383333333333338</v>
      </c>
      <c r="CT149" s="12">
        <f>IF('Données projet'!$A$140&gt;35,CT148+CS149-DB148,IF(A149&lt;'Données projet'!$A$140,$CQ$205^A149,IF(A149='Données projet'!$A$140,'Données projet'!$B$140,CT148+CS149-DB148)))</f>
        <v>424.04499999999973</v>
      </c>
      <c r="CU149" s="17">
        <f>CT149*VLOOKUP('Données projet'!$B$13,Paramètres!$A$1:$I$89,3,0)*VLOOKUP('Données projet'!$B$13,Paramètres!$A$1:$I$89,5,0)</f>
        <v>284.44938599999983</v>
      </c>
      <c r="CV149" s="13">
        <f t="shared" si="149"/>
        <v>67.906427538842266</v>
      </c>
      <c r="CW149" s="20">
        <f t="shared" si="121"/>
        <v>613.68637524681662</v>
      </c>
      <c r="CX149" s="59">
        <f t="shared" si="122"/>
        <v>899.89792064064727</v>
      </c>
      <c r="CY149" s="59">
        <f ca="1">AVERAGE(OFFSET($CX$3,0,0,'Données projet'!$E$13+1,1))-AVERAGE(OFFSET($H$3,0,0,'Données projet'!$E$13+1,1))</f>
        <v>402.93606094395136</v>
      </c>
      <c r="CZ149" s="59">
        <f t="shared" si="150"/>
        <v>187.62762320251036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81.924704887264042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81.924704887264042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210.25641025641013</v>
      </c>
      <c r="DP149" s="17">
        <f>DO149*VLOOKUP('Données projet'!$B$14,Paramètres!$A$1:$I$89,3,0)*VLOOKUP('Données projet'!$B$14,Paramètres!$A$1:$I$89,5,0)</f>
        <v>163.99999999999991</v>
      </c>
      <c r="DQ149" s="13">
        <f t="shared" si="151"/>
        <v>41.743425908362248</v>
      </c>
      <c r="DR149" s="20">
        <f t="shared" si="124"/>
        <v>358.33646679039742</v>
      </c>
      <c r="DS149" s="59">
        <f t="shared" si="125"/>
        <v>644.54801218422813</v>
      </c>
      <c r="DT149" s="59">
        <f ca="1">AVERAGE(OFFSET($DS$3,0,0,'Données projet'!$E$14+1,1))-AVERAGE(OFFSET($H$3,0,0,'Données projet'!$E$14+1,1))</f>
        <v>217.53602321474159</v>
      </c>
      <c r="DU149" s="59">
        <f t="shared" si="152"/>
        <v>215.75909414893025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7.0286072504843835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7.0286072504843835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404.00000000000017</v>
      </c>
      <c r="EK149" s="17">
        <f>EJ149*VLOOKUP('Données projet'!$B$15,Paramètres!$A$1:$I$89,3,0)*VLOOKUP('Données projet'!$B$15,Paramètres!$A$1:$I$89,5,0)</f>
        <v>346.63200000000018</v>
      </c>
      <c r="EL149" s="13">
        <f t="shared" si="153"/>
        <v>80.868615263336864</v>
      </c>
      <c r="EM149" s="20">
        <f t="shared" si="127"/>
        <v>744.56357158364528</v>
      </c>
      <c r="EN149" s="59">
        <f t="shared" si="128"/>
        <v>1030.775116977476</v>
      </c>
      <c r="EO149" s="59">
        <f ca="1">AVERAGE(OFFSET($EN$3,0,0,'Données projet'!$E$15+1,1))-AVERAGE(OFFSET($H$3,0,0,'Données projet'!$E$15+1,1))</f>
        <v>481.23392184981651</v>
      </c>
      <c r="EP149" s="59">
        <f t="shared" si="154"/>
        <v>275.88160405468193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59.729014000949171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59.729014000949171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204.00000000000017</v>
      </c>
      <c r="FF149" s="17">
        <f>FE149*VLOOKUP('Données projet'!$B$16,Paramètres!$A$1:$I$89,3,0)*VLOOKUP('Données projet'!$B$16,Paramètres!$A$1:$I$89,5,0)</f>
        <v>133.66080000000011</v>
      </c>
      <c r="FG149" s="13">
        <f t="shared" si="155"/>
        <v>34.840890682716783</v>
      </c>
      <c r="FH149" s="20">
        <f t="shared" si="130"/>
        <v>293.4737779390652</v>
      </c>
      <c r="FI149" s="59">
        <f t="shared" si="131"/>
        <v>579.6853233328959</v>
      </c>
      <c r="FJ149" s="59">
        <f ca="1">AVERAGE(OFFSET($FI$3,0,0,'Données projet'!$E$16+1,1))-AVERAGE(OFFSET($H$3,0,0,'Données projet'!$E$16+1,1))</f>
        <v>257.66104339896992</v>
      </c>
      <c r="FK149" s="59">
        <f t="shared" si="156"/>
        <v>254.79488636184996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13.001390138594635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13.001390138594635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6.8383333333333338</v>
      </c>
      <c r="FZ149" s="12">
        <f>IF('Données projet'!$A$244&gt;35,FZ148+FY149-GH148,IF(A149&lt;'Données projet'!$A$244,$FW$205^A149,IF(A149='Données projet'!$A$244,'Données projet'!$B$244,FZ148+FY149-GH148)))</f>
        <v>424.04499999999973</v>
      </c>
      <c r="GA149" s="17">
        <f>FZ149*VLOOKUP('Données projet'!$B$17,Paramètres!$A$1:$I$89,3,0)*VLOOKUP('Données projet'!$B$17,Paramètres!$A$1:$I$89,5,0)</f>
        <v>403.52122199999968</v>
      </c>
      <c r="GB149" s="13">
        <f t="shared" si="157"/>
        <v>92.49017439132264</v>
      </c>
      <c r="GC149" s="20">
        <f t="shared" si="133"/>
        <v>863.88651538155307</v>
      </c>
      <c r="GD149" s="59">
        <f t="shared" si="134"/>
        <v>1150.0980607753836</v>
      </c>
      <c r="GE149" s="59">
        <f ca="1">AVERAGE(OFFSET($GD$3,0,0,'Données projet'!$E$17+1,1))-AVERAGE(OFFSET($H$3,0,0,'Données projet'!$E$17+1,1))</f>
        <v>536.1664221413339</v>
      </c>
      <c r="GF149" s="59">
        <f t="shared" si="158"/>
        <v>241.15939898336669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94.290698077794445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94.290698077794445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213.00000000000003</v>
      </c>
      <c r="GV149" s="17">
        <f>GU149*VLOOKUP('Données projet'!$B$18,Paramètres!$A$1:$I$89,3,0)*VLOOKUP('Données projet'!$B$18,Paramètres!$A$1:$I$89,5,0)</f>
        <v>186.07680000000005</v>
      </c>
      <c r="GW149" s="13">
        <f t="shared" si="159"/>
        <v>46.671538591528673</v>
      </c>
      <c r="GX149" s="20">
        <f t="shared" si="136"/>
        <v>405.37002304691242</v>
      </c>
      <c r="GY149" s="59">
        <f t="shared" si="137"/>
        <v>691.58156844074301</v>
      </c>
      <c r="GZ149" s="59">
        <f ca="1">AVERAGE(OFFSET($GY$3,0,0,'Données projet'!$E$18+1,1))-AVERAGE(OFFSET($H$3,0,0,'Données projet'!$E$18+1,1))</f>
        <v>285.8437404763045</v>
      </c>
      <c r="HA149" s="59">
        <f t="shared" si="160"/>
        <v>276.01618888357268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9.959936578271595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9.959936578271595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6.8383333333333338</v>
      </c>
      <c r="N150" s="13">
        <f>IF('Données projet'!$A$36&gt;35,N149+M150-V149,IF(A150&lt;'Données projet'!$A$36,$K$205^A150,IF(A150='Données projet'!$A$36,'Données projet'!$B$36,N149+M150-V149)))</f>
        <v>430.88333333333304</v>
      </c>
      <c r="O150" s="13">
        <f>N150*VLOOKUP('Données projet'!$B$9,Paramètres!$A$1:$I$89,3,0)*VLOOKUP('Données projet'!$B$9,Paramètres!$A$1:$I$89,5,0)</f>
        <v>389.86323999999973</v>
      </c>
      <c r="P150" s="13">
        <f t="shared" si="141"/>
        <v>89.718532698051746</v>
      </c>
      <c r="Q150" s="20">
        <f t="shared" si="108"/>
        <v>835.27158744910628</v>
      </c>
      <c r="R150" s="59">
        <f t="shared" si="109"/>
        <v>1121.6066799417547</v>
      </c>
      <c r="S150" s="59">
        <f ca="1">AVERAGE(OFFSET($R$3,0,0,'Données projet'!$E$9+1,1))-AVERAGE(OFFSET($H$3,0,0,'Données projet'!$E$9+1,1))</f>
        <v>514.0255035951318</v>
      </c>
      <c r="T150" s="59">
        <f t="shared" si="142"/>
        <v>232.26614608014839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87.895401147670214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87.895401147670214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212.00000000000009</v>
      </c>
      <c r="AJ150" s="13">
        <f>AI150*VLOOKUP('Données projet'!$B$10,Paramètres!$A$1:$I$89,3,0)*VLOOKUP('Données projet'!$B$10,Paramètres!$A$1:$I$89,5,0)</f>
        <v>185.20320000000009</v>
      </c>
      <c r="AK150" s="13">
        <f t="shared" si="143"/>
        <v>46.477875402099386</v>
      </c>
      <c r="AL150" s="20">
        <f t="shared" si="112"/>
        <v>403.5112063253232</v>
      </c>
      <c r="AM150" s="59">
        <f t="shared" si="113"/>
        <v>689.84629881797161</v>
      </c>
      <c r="AN150" s="59">
        <f ca="1">AVERAGE(OFFSET($AM$3,0,0,'Données projet'!$E$10+1,1))-AVERAGE(OFFSET($H$3,0,0,'Données projet'!$E$10+1,1))</f>
        <v>330.58463337575432</v>
      </c>
      <c r="AO150" s="59">
        <f t="shared" si="144"/>
        <v>285.43250599232192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17.264641381450502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17.264641381450502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6.8383333333333338</v>
      </c>
      <c r="BD150" s="12">
        <f>IF('Données projet'!$A$88&gt;35,BD149+BC150-BL149,IF(A150&lt;'Données projet'!$A$88,$BA$205^A150,IF(A150='Données projet'!$A$88,'Données projet'!$B$88,BD149+BC150-BL149)))</f>
        <v>430.88333333333304</v>
      </c>
      <c r="BE150" s="13">
        <f>BD150*VLOOKUP('Données projet'!$B$11,Paramètres!$A$1:$I$89,3,0)*VLOOKUP('Données projet'!$B$11,Paramètres!$A$1:$I$89,5,0)</f>
        <v>436.91569999999973</v>
      </c>
      <c r="BF150" s="13">
        <f t="shared" si="145"/>
        <v>99.221874876007959</v>
      </c>
      <c r="BG150" s="20">
        <f t="shared" si="115"/>
        <v>933.77294290904672</v>
      </c>
      <c r="BH150" s="59">
        <f t="shared" si="116"/>
        <v>1220.1080354016951</v>
      </c>
      <c r="BI150" s="59">
        <f ca="1">AVERAGE(OFFSET($BH$3,0,0,'Données projet'!$E$11+1,1))-AVERAGE(OFFSET($H$3,0,0,'Données projet'!$E$11+1,1))</f>
        <v>565.65323074569903</v>
      </c>
      <c r="BJ150" s="59">
        <f t="shared" si="146"/>
        <v>253.00166490531203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98.503466803423521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98.503466803423521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747.68586941301078</v>
      </c>
      <c r="CD150" s="59">
        <f ca="1">AVERAGE(OFFSET($CC$3,0,0,'Données projet'!$E$12+1,1))-AVERAGE(OFFSET($H$3,0,0,'Données projet'!$E$12+1,1))</f>
        <v>323.01113210765487</v>
      </c>
      <c r="CE150" s="59">
        <f t="shared" si="148"/>
        <v>311.68541696405975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11.510653172185911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11.510653172185911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6.8383333333333338</v>
      </c>
      <c r="CT150" s="12">
        <f>IF('Données projet'!$A$140&gt;35,CT149+CS150-DB149,IF(A150&lt;'Données projet'!$A$140,$CQ$205^A150,IF(A150='Données projet'!$A$140,'Données projet'!$B$140,CT149+CS150-DB149)))</f>
        <v>430.88333333333304</v>
      </c>
      <c r="CU150" s="17">
        <f>CT150*VLOOKUP('Données projet'!$B$13,Paramètres!$A$1:$I$89,3,0)*VLOOKUP('Données projet'!$B$13,Paramètres!$A$1:$I$89,5,0)</f>
        <v>289.03653999999983</v>
      </c>
      <c r="CV150" s="13">
        <f t="shared" si="149"/>
        <v>68.87314494011143</v>
      </c>
      <c r="CW150" s="20">
        <f t="shared" si="121"/>
        <v>623.35936793736039</v>
      </c>
      <c r="CX150" s="59">
        <f t="shared" si="122"/>
        <v>909.6944604300088</v>
      </c>
      <c r="CY150" s="59">
        <f ca="1">AVERAGE(OFFSET($CX$3,0,0,'Données projet'!$E$13+1,1))-AVERAGE(OFFSET($H$3,0,0,'Données projet'!$E$13+1,1))</f>
        <v>402.93606094395136</v>
      </c>
      <c r="CZ150" s="59">
        <f t="shared" si="150"/>
        <v>187.62762320251036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80.31821139356073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80.31821139356073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210.25641025641013</v>
      </c>
      <c r="DP150" s="17">
        <f>DO150*VLOOKUP('Données projet'!$B$14,Paramètres!$A$1:$I$89,3,0)*VLOOKUP('Données projet'!$B$14,Paramètres!$A$1:$I$89,5,0)</f>
        <v>163.99999999999991</v>
      </c>
      <c r="DQ150" s="13">
        <f t="shared" si="151"/>
        <v>41.743425908362248</v>
      </c>
      <c r="DR150" s="20">
        <f t="shared" si="124"/>
        <v>358.33646679039742</v>
      </c>
      <c r="DS150" s="59">
        <f t="shared" si="125"/>
        <v>644.67155928304578</v>
      </c>
      <c r="DT150" s="59">
        <f ca="1">AVERAGE(OFFSET($DS$3,0,0,'Données projet'!$E$14+1,1))-AVERAGE(OFFSET($H$3,0,0,'Données projet'!$E$14+1,1))</f>
        <v>217.53602321474159</v>
      </c>
      <c r="DU150" s="59">
        <f t="shared" si="152"/>
        <v>215.75909414893025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6.8907805493294987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6.8907805493294987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404.00000000000017</v>
      </c>
      <c r="EK150" s="17">
        <f>EJ150*VLOOKUP('Données projet'!$B$15,Paramètres!$A$1:$I$89,3,0)*VLOOKUP('Données projet'!$B$15,Paramètres!$A$1:$I$89,5,0)</f>
        <v>346.63200000000018</v>
      </c>
      <c r="EL150" s="13">
        <f t="shared" si="153"/>
        <v>80.868615263336864</v>
      </c>
      <c r="EM150" s="20">
        <f t="shared" si="127"/>
        <v>744.56357158364528</v>
      </c>
      <c r="EN150" s="59">
        <f t="shared" si="128"/>
        <v>1030.8986640762937</v>
      </c>
      <c r="EO150" s="59">
        <f ca="1">AVERAGE(OFFSET($EN$3,0,0,'Données projet'!$E$15+1,1))-AVERAGE(OFFSET($H$3,0,0,'Données projet'!$E$15+1,1))</f>
        <v>481.23392184981651</v>
      </c>
      <c r="EP150" s="59">
        <f t="shared" si="154"/>
        <v>275.88160405468193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58.557764467491829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58.557764467491829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204.00000000000017</v>
      </c>
      <c r="FF150" s="17">
        <f>FE150*VLOOKUP('Données projet'!$B$16,Paramètres!$A$1:$I$89,3,0)*VLOOKUP('Données projet'!$B$16,Paramètres!$A$1:$I$89,5,0)</f>
        <v>133.66080000000011</v>
      </c>
      <c r="FG150" s="13">
        <f t="shared" si="155"/>
        <v>34.840890682716783</v>
      </c>
      <c r="FH150" s="20">
        <f t="shared" si="130"/>
        <v>293.4737779390652</v>
      </c>
      <c r="FI150" s="59">
        <f t="shared" si="131"/>
        <v>579.80887043171356</v>
      </c>
      <c r="FJ150" s="59">
        <f ca="1">AVERAGE(OFFSET($FI$3,0,0,'Données projet'!$E$16+1,1))-AVERAGE(OFFSET($H$3,0,0,'Données projet'!$E$16+1,1))</f>
        <v>257.66104339896992</v>
      </c>
      <c r="FK150" s="59">
        <f t="shared" si="156"/>
        <v>254.79488636184996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12.746440808041751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12.746440808041751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6.8383333333333338</v>
      </c>
      <c r="FZ150" s="12">
        <f>IF('Données projet'!$A$244&gt;35,FZ149+FY150-GH149,IF(A150&lt;'Données projet'!$A$244,$FW$205^A150,IF(A150='Données projet'!$A$244,'Données projet'!$B$244,FZ149+FY150-GH149)))</f>
        <v>430.88333333333304</v>
      </c>
      <c r="GA150" s="17">
        <f>FZ150*VLOOKUP('Données projet'!$B$17,Paramètres!$A$1:$I$89,3,0)*VLOOKUP('Données projet'!$B$17,Paramètres!$A$1:$I$89,5,0)</f>
        <v>410.02857999999969</v>
      </c>
      <c r="GB150" s="13">
        <f t="shared" si="157"/>
        <v>93.806866555394564</v>
      </c>
      <c r="GC150" s="20">
        <f t="shared" si="133"/>
        <v>877.51340275064501</v>
      </c>
      <c r="GD150" s="59">
        <f t="shared" si="134"/>
        <v>1163.8484952432934</v>
      </c>
      <c r="GE150" s="59">
        <f ca="1">AVERAGE(OFFSET($GD$3,0,0,'Données projet'!$E$17+1,1))-AVERAGE(OFFSET($H$3,0,0,'Données projet'!$E$17+1,1))</f>
        <v>536.1664221413339</v>
      </c>
      <c r="GF150" s="59">
        <f t="shared" si="158"/>
        <v>241.15939898336669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92.441715000135915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92.441715000135915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213.00000000000003</v>
      </c>
      <c r="GV150" s="17">
        <f>GU150*VLOOKUP('Données projet'!$B$18,Paramètres!$A$1:$I$89,3,0)*VLOOKUP('Données projet'!$B$18,Paramètres!$A$1:$I$89,5,0)</f>
        <v>186.07680000000005</v>
      </c>
      <c r="GW150" s="13">
        <f t="shared" si="159"/>
        <v>46.671538591528673</v>
      </c>
      <c r="GX150" s="20">
        <f t="shared" si="136"/>
        <v>405.37002304691242</v>
      </c>
      <c r="GY150" s="59">
        <f t="shared" si="137"/>
        <v>691.70511553956089</v>
      </c>
      <c r="GZ150" s="59">
        <f ca="1">AVERAGE(OFFSET($GY$3,0,0,'Données projet'!$E$18+1,1))-AVERAGE(OFFSET($H$3,0,0,'Données projet'!$E$18+1,1))</f>
        <v>285.8437404763045</v>
      </c>
      <c r="HA150" s="59">
        <f t="shared" si="160"/>
        <v>276.01618888357268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9.7646282969331484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9.7646282969331484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6.8383333333333338</v>
      </c>
      <c r="N151" s="13">
        <f>IF('Données projet'!$A$36&gt;35,N150+M151-V150,IF(A151&lt;'Données projet'!$A$36,$K$205^A151,IF(A151='Données projet'!$A$36,'Données projet'!$B$36,N150+M151-V150)))</f>
        <v>437.72166666666635</v>
      </c>
      <c r="O151" s="13">
        <f>N151*VLOOKUP('Données projet'!$B$9,Paramètres!$A$1:$I$89,3,0)*VLOOKUP('Données projet'!$B$9,Paramètres!$A$1:$I$89,5,0)</f>
        <v>396.05056399999972</v>
      </c>
      <c r="P151" s="13">
        <f t="shared" si="141"/>
        <v>90.975515873466222</v>
      </c>
      <c r="Q151" s="20">
        <f t="shared" si="108"/>
        <v>848.23708911295319</v>
      </c>
      <c r="R151" s="59">
        <f t="shared" si="109"/>
        <v>1134.6935854384649</v>
      </c>
      <c r="S151" s="59">
        <f ca="1">AVERAGE(OFFSET($R$3,0,0,'Données projet'!$E$9+1,1))-AVERAGE(OFFSET($H$3,0,0,'Données projet'!$E$9+1,1))</f>
        <v>514.0255035951318</v>
      </c>
      <c r="T151" s="59">
        <f t="shared" si="142"/>
        <v>232.26614608014839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86.171825942065468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86.171825942065468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212.00000000000009</v>
      </c>
      <c r="AJ151" s="13">
        <f>AI151*VLOOKUP('Données projet'!$B$10,Paramètres!$A$1:$I$89,3,0)*VLOOKUP('Données projet'!$B$10,Paramètres!$A$1:$I$89,5,0)</f>
        <v>185.20320000000009</v>
      </c>
      <c r="AK151" s="13">
        <f t="shared" si="143"/>
        <v>46.477875402099386</v>
      </c>
      <c r="AL151" s="20">
        <f t="shared" si="112"/>
        <v>403.5112063253232</v>
      </c>
      <c r="AM151" s="59">
        <f t="shared" si="113"/>
        <v>689.96770265083489</v>
      </c>
      <c r="AN151" s="59">
        <f ca="1">AVERAGE(OFFSET($AM$3,0,0,'Données projet'!$E$10+1,1))-AVERAGE(OFFSET($H$3,0,0,'Données projet'!$E$10+1,1))</f>
        <v>330.58463337575432</v>
      </c>
      <c r="AO151" s="59">
        <f t="shared" si="144"/>
        <v>285.43250599232192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16.926092294351712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16.926092294351712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6.8383333333333338</v>
      </c>
      <c r="BD151" s="12">
        <f>IF('Données projet'!$A$88&gt;35,BD150+BC151-BL150,IF(A151&lt;'Données projet'!$A$88,$BA$205^A151,IF(A151='Données projet'!$A$88,'Données projet'!$B$88,BD150+BC151-BL150)))</f>
        <v>437.72166666666635</v>
      </c>
      <c r="BE151" s="13">
        <f>BD151*VLOOKUP('Données projet'!$B$11,Paramètres!$A$1:$I$89,3,0)*VLOOKUP('Données projet'!$B$11,Paramètres!$A$1:$I$89,5,0)</f>
        <v>443.84976999999969</v>
      </c>
      <c r="BF151" s="13">
        <f t="shared" si="145"/>
        <v>100.61200268574333</v>
      </c>
      <c r="BG151" s="20">
        <f t="shared" si="115"/>
        <v>948.27092076100234</v>
      </c>
      <c r="BH151" s="59">
        <f t="shared" si="116"/>
        <v>1234.7274170865139</v>
      </c>
      <c r="BI151" s="59">
        <f ca="1">AVERAGE(OFFSET($BH$3,0,0,'Données projet'!$E$11+1,1))-AVERAGE(OFFSET($H$3,0,0,'Données projet'!$E$11+1,1))</f>
        <v>565.65323074569903</v>
      </c>
      <c r="BJ151" s="59">
        <f t="shared" si="146"/>
        <v>253.00166490531203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96.571873900590617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96.571873900590617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747.80727324587406</v>
      </c>
      <c r="CD151" s="59">
        <f ca="1">AVERAGE(OFFSET($CC$3,0,0,'Données projet'!$E$12+1,1))-AVERAGE(OFFSET($H$3,0,0,'Données projet'!$E$12+1,1))</f>
        <v>323.01113210765487</v>
      </c>
      <c r="CE151" s="59">
        <f t="shared" si="148"/>
        <v>311.68541696405975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11.284936284284534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11.284936284284534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6.8383333333333338</v>
      </c>
      <c r="CT151" s="12">
        <f>IF('Données projet'!$A$140&gt;35,CT150+CS151-DB150,IF(A151&lt;'Données projet'!$A$140,$CQ$205^A151,IF(A151='Données projet'!$A$140,'Données projet'!$B$140,CT150+CS151-DB150)))</f>
        <v>437.72166666666635</v>
      </c>
      <c r="CU151" s="17">
        <f>CT151*VLOOKUP('Données projet'!$B$13,Paramètres!$A$1:$I$89,3,0)*VLOOKUP('Données projet'!$B$13,Paramètres!$A$1:$I$89,5,0)</f>
        <v>293.62369399999977</v>
      </c>
      <c r="CV151" s="13">
        <f t="shared" si="149"/>
        <v>69.838078068464768</v>
      </c>
      <c r="CW151" s="20">
        <f t="shared" si="121"/>
        <v>633.02925301924233</v>
      </c>
      <c r="CX151" s="59">
        <f t="shared" si="122"/>
        <v>919.48574934475403</v>
      </c>
      <c r="CY151" s="59">
        <f ca="1">AVERAGE(OFFSET($CX$3,0,0,'Données projet'!$E$13+1,1))-AVERAGE(OFFSET($H$3,0,0,'Données projet'!$E$13+1,1))</f>
        <v>402.93606094395136</v>
      </c>
      <c r="CZ151" s="59">
        <f t="shared" si="150"/>
        <v>187.62762320251036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78.743220257404673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78.743220257404673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210.25641025641013</v>
      </c>
      <c r="DP151" s="17">
        <f>DO151*VLOOKUP('Données projet'!$B$14,Paramètres!$A$1:$I$89,3,0)*VLOOKUP('Données projet'!$B$14,Paramètres!$A$1:$I$89,5,0)</f>
        <v>163.99999999999991</v>
      </c>
      <c r="DQ151" s="13">
        <f t="shared" si="151"/>
        <v>41.743425908362248</v>
      </c>
      <c r="DR151" s="20">
        <f t="shared" si="124"/>
        <v>358.33646679039742</v>
      </c>
      <c r="DS151" s="59">
        <f t="shared" si="125"/>
        <v>644.79296311590906</v>
      </c>
      <c r="DT151" s="59">
        <f ca="1">AVERAGE(OFFSET($DS$3,0,0,'Données projet'!$E$14+1,1))-AVERAGE(OFFSET($H$3,0,0,'Données projet'!$E$14+1,1))</f>
        <v>217.53602321474159</v>
      </c>
      <c r="DU151" s="59">
        <f t="shared" si="152"/>
        <v>215.75909414893025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6.7556565457182742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6.7556565457182742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404.00000000000017</v>
      </c>
      <c r="EK151" s="17">
        <f>EJ151*VLOOKUP('Données projet'!$B$15,Paramètres!$A$1:$I$89,3,0)*VLOOKUP('Données projet'!$B$15,Paramètres!$A$1:$I$89,5,0)</f>
        <v>346.63200000000018</v>
      </c>
      <c r="EL151" s="13">
        <f t="shared" si="153"/>
        <v>80.868615263336864</v>
      </c>
      <c r="EM151" s="20">
        <f t="shared" si="127"/>
        <v>744.56357158364528</v>
      </c>
      <c r="EN151" s="59">
        <f t="shared" si="128"/>
        <v>1031.020067909157</v>
      </c>
      <c r="EO151" s="59">
        <f ca="1">AVERAGE(OFFSET($EN$3,0,0,'Données projet'!$E$15+1,1))-AVERAGE(OFFSET($H$3,0,0,'Données projet'!$E$15+1,1))</f>
        <v>481.23392184981651</v>
      </c>
      <c r="EP151" s="59">
        <f t="shared" si="154"/>
        <v>275.88160405468193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57.409482422993911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57.409482422993911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204.00000000000017</v>
      </c>
      <c r="FF151" s="17">
        <f>FE151*VLOOKUP('Données projet'!$B$16,Paramètres!$A$1:$I$89,3,0)*VLOOKUP('Données projet'!$B$16,Paramètres!$A$1:$I$89,5,0)</f>
        <v>133.66080000000011</v>
      </c>
      <c r="FG151" s="13">
        <f t="shared" si="155"/>
        <v>34.840890682716783</v>
      </c>
      <c r="FH151" s="20">
        <f t="shared" si="130"/>
        <v>293.4737779390652</v>
      </c>
      <c r="FI151" s="59">
        <f t="shared" si="131"/>
        <v>579.93027426457684</v>
      </c>
      <c r="FJ151" s="59">
        <f ca="1">AVERAGE(OFFSET($FI$3,0,0,'Données projet'!$E$16+1,1))-AVERAGE(OFFSET($H$3,0,0,'Données projet'!$E$16+1,1))</f>
        <v>257.66104339896992</v>
      </c>
      <c r="FK151" s="59">
        <f t="shared" si="156"/>
        <v>254.79488636184996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12.496490878357271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12.496490878357271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6.8383333333333338</v>
      </c>
      <c r="FZ151" s="12">
        <f>IF('Données projet'!$A$244&gt;35,FZ150+FY151-GH150,IF(A151&lt;'Données projet'!$A$244,$FW$205^A151,IF(A151='Données projet'!$A$244,'Données projet'!$B$244,FZ150+FY151-GH150)))</f>
        <v>437.72166666666635</v>
      </c>
      <c r="GA151" s="17">
        <f>FZ151*VLOOKUP('Données projet'!$B$17,Paramètres!$A$1:$I$89,3,0)*VLOOKUP('Données projet'!$B$17,Paramètres!$A$1:$I$89,5,0)</f>
        <v>416.5359379999997</v>
      </c>
      <c r="GB151" s="13">
        <f t="shared" si="157"/>
        <v>95.121128497186689</v>
      </c>
      <c r="GC151" s="20">
        <f t="shared" si="133"/>
        <v>891.13605748259954</v>
      </c>
      <c r="GD151" s="59">
        <f t="shared" si="134"/>
        <v>1177.5925538081112</v>
      </c>
      <c r="GE151" s="59">
        <f ca="1">AVERAGE(OFFSET($GD$3,0,0,'Données projet'!$E$17+1,1))-AVERAGE(OFFSET($H$3,0,0,'Données projet'!$E$17+1,1))</f>
        <v>536.1664221413339</v>
      </c>
      <c r="GF151" s="59">
        <f t="shared" si="158"/>
        <v>241.15939898336669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90.62898935286195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90.62898935286195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213.00000000000003</v>
      </c>
      <c r="GV151" s="17">
        <f>GU151*VLOOKUP('Données projet'!$B$18,Paramètres!$A$1:$I$89,3,0)*VLOOKUP('Données projet'!$B$18,Paramètres!$A$1:$I$89,5,0)</f>
        <v>186.07680000000005</v>
      </c>
      <c r="GW151" s="13">
        <f t="shared" si="159"/>
        <v>46.671538591528673</v>
      </c>
      <c r="GX151" s="20">
        <f t="shared" si="136"/>
        <v>405.37002304691242</v>
      </c>
      <c r="GY151" s="59">
        <f t="shared" si="137"/>
        <v>691.82651937242417</v>
      </c>
      <c r="GZ151" s="59">
        <f ca="1">AVERAGE(OFFSET($GY$3,0,0,'Données projet'!$E$18+1,1))-AVERAGE(OFFSET($H$3,0,0,'Données projet'!$E$18+1,1))</f>
        <v>285.8437404763045</v>
      </c>
      <c r="HA151" s="59">
        <f t="shared" si="160"/>
        <v>276.01618888357268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9.5731498918654605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9.5731498918654605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444.56</v>
      </c>
      <c r="L152" s="12">
        <f>VLOOKUP(A152,'Données projet'!$A$35:$I$55,9,0)</f>
        <v>6.8383333333333338</v>
      </c>
      <c r="M152" s="12">
        <f t="array" ref="M152">INDEX(L:L,MIN(IF(ISNUMBER(L152:L348),ROW(L152:L348),"")))</f>
        <v>6.8383333333333338</v>
      </c>
      <c r="N152" s="13">
        <f>IF('Données projet'!$A$36&gt;35,N151+M152-V151,IF(A152&lt;'Données projet'!$A$36,$K$205^A152,IF(A152='Données projet'!$A$36,'Données projet'!$B$36,N151+M152-V151)))</f>
        <v>444.55999999999966</v>
      </c>
      <c r="O152" s="13">
        <f>N152*VLOOKUP('Données projet'!$B$9,Paramètres!$A$1:$I$89,3,0)*VLOOKUP('Données projet'!$B$9,Paramètres!$A$1:$I$89,5,0)</f>
        <v>402.23788799999971</v>
      </c>
      <c r="P152" s="13">
        <f t="shared" si="141"/>
        <v>92.230215246448807</v>
      </c>
      <c r="Q152" s="20">
        <f t="shared" si="108"/>
        <v>861.19861315423123</v>
      </c>
      <c r="R152" s="59">
        <f t="shared" si="109"/>
        <v>1147.7744072275243</v>
      </c>
      <c r="S152" s="59">
        <f ca="1">AVERAGE(OFFSET($R$3,0,0,'Données projet'!$E$9+1,1))-AVERAGE(OFFSET($H$3,0,0,'Données projet'!$E$9+1,1))</f>
        <v>514.0255035951318</v>
      </c>
      <c r="T152" s="59">
        <f t="shared" si="142"/>
        <v>232.26614608014839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153.56</v>
      </c>
      <c r="W152" s="16">
        <f>IF(ISNA(VLOOKUP(A152,'Données projet'!$A$35:$I$55,5,0)),0%,VLOOKUP(A152,'Données projet'!$A$35:$I$55,5,0)*VLOOKUP('Données projet'!$B$9,Paramètres!$A$1:$I$89,7,0))</f>
        <v>0.43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150.52800962712041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150.52800962712041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212.00000000000009</v>
      </c>
      <c r="AJ152" s="13">
        <f>AI152*VLOOKUP('Données projet'!$B$10,Paramètres!$A$1:$I$89,3,0)*VLOOKUP('Données projet'!$B$10,Paramètres!$A$1:$I$89,5,0)</f>
        <v>185.20320000000009</v>
      </c>
      <c r="AK152" s="13">
        <f t="shared" si="143"/>
        <v>46.477875402099386</v>
      </c>
      <c r="AL152" s="20">
        <f t="shared" si="112"/>
        <v>403.5112063253232</v>
      </c>
      <c r="AM152" s="59">
        <f t="shared" si="113"/>
        <v>690.08700039861628</v>
      </c>
      <c r="AN152" s="59">
        <f ca="1">AVERAGE(OFFSET($AM$3,0,0,'Données projet'!$E$10+1,1))-AVERAGE(OFFSET($H$3,0,0,'Données projet'!$E$10+1,1))</f>
        <v>330.58463337575432</v>
      </c>
      <c r="AO152" s="59">
        <f t="shared" si="144"/>
        <v>285.43250599232192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16.594181948356375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16.594181948356375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6.8383333333333338</v>
      </c>
      <c r="BC152" s="12">
        <f t="array" ref="BC152">INDEX(BB:BB,MIN(IF(ISNUMBER(BB152:BB348),ROW(BB152:BB348),"")))</f>
        <v>6.8383333333333338</v>
      </c>
      <c r="BD152" s="12">
        <f>IF('Données projet'!$A$88&gt;35,BD151+BC152-BL151,IF(A152&lt;'Données projet'!$A$88,$BA$205^A152,IF(A152='Données projet'!$A$88,'Données projet'!$B$88,BD151+BC152-BL151)))</f>
        <v>444.55999999999966</v>
      </c>
      <c r="BE152" s="13">
        <f>BD152*VLOOKUP('Données projet'!$B$11,Paramètres!$A$1:$I$89,3,0)*VLOOKUP('Données projet'!$B$11,Paramètres!$A$1:$I$89,5,0)</f>
        <v>450.78383999999966</v>
      </c>
      <c r="BF152" s="13">
        <f t="shared" si="145"/>
        <v>101.99960478365178</v>
      </c>
      <c r="BG152" s="20">
        <f t="shared" si="115"/>
        <v>962.76449966485961</v>
      </c>
      <c r="BH152" s="59">
        <f t="shared" si="116"/>
        <v>1249.3402937381527</v>
      </c>
      <c r="BI152" s="59">
        <f ca="1">AVERAGE(OFFSET($BH$3,0,0,'Données projet'!$E$11+1,1))-AVERAGE(OFFSET($H$3,0,0,'Données projet'!$E$11+1,1))</f>
        <v>565.65323074569903</v>
      </c>
      <c r="BJ152" s="59">
        <f t="shared" si="146"/>
        <v>253.00166490531203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153.56</v>
      </c>
      <c r="BM152" s="16">
        <f>IF(ISNA(VLOOKUP(A152,'Données projet'!$A$87:$I$107,5,0)),0%,VLOOKUP(A152,'Données projet'!$A$87:$I$107,5,0)*VLOOKUP('Données projet'!$B$11,Paramètres!$A$1:$I$89,7,0))</f>
        <v>0.43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168.69518320280736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168.69518320280736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747.92657099365533</v>
      </c>
      <c r="CD152" s="59">
        <f ca="1">AVERAGE(OFFSET($CC$3,0,0,'Données projet'!$E$12+1,1))-AVERAGE(OFFSET($H$3,0,0,'Données projet'!$E$12+1,1))</f>
        <v>323.01113210765487</v>
      </c>
      <c r="CE152" s="59">
        <f t="shared" si="148"/>
        <v>311.68541696405975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11.063645566881195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11.063645566881195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444.56</v>
      </c>
      <c r="CR152" s="12">
        <f>VLOOKUP(A152,'Données projet'!$A$139:$I$159,9,0)</f>
        <v>6.8383333333333338</v>
      </c>
      <c r="CS152" s="12">
        <f t="array" ref="CS152">INDEX(CR:CR,MIN(IF(ISNUMBER(CR152:CR348),ROW(CR152:CR348),"")))</f>
        <v>6.8383333333333338</v>
      </c>
      <c r="CT152" s="12">
        <f>IF('Données projet'!$A$140&gt;35,CT151+CS152-DB151,IF(A152&lt;'Données projet'!$A$140,$CQ$205^A152,IF(A152='Données projet'!$A$140,'Données projet'!$B$140,CT151+CS152-DB151)))</f>
        <v>444.55999999999966</v>
      </c>
      <c r="CU152" s="17">
        <f>CT152*VLOOKUP('Données projet'!$B$13,Paramètres!$A$1:$I$89,3,0)*VLOOKUP('Données projet'!$B$13,Paramètres!$A$1:$I$89,5,0)</f>
        <v>298.21084799999977</v>
      </c>
      <c r="CV152" s="13">
        <f t="shared" si="149"/>
        <v>70.801258017723725</v>
      </c>
      <c r="CW152" s="20">
        <f t="shared" si="121"/>
        <v>642.69608464753503</v>
      </c>
      <c r="CX152" s="59">
        <f t="shared" si="122"/>
        <v>929.27187872082811</v>
      </c>
      <c r="CY152" s="59">
        <f ca="1">AVERAGE(OFFSET($CX$3,0,0,'Données projet'!$E$13+1,1))-AVERAGE(OFFSET($H$3,0,0,'Données projet'!$E$13+1,1))</f>
        <v>402.93606094395136</v>
      </c>
      <c r="CZ152" s="59">
        <f t="shared" si="150"/>
        <v>187.62762320251036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153.56</v>
      </c>
      <c r="DC152" s="16">
        <f>IF(ISNA(VLOOKUP(A152,'Données projet'!$A$139:$I$159,5,0)),0%,VLOOKUP(A152,'Données projet'!$A$139:$I$159,5,0)*VLOOKUP('Données projet'!$B$13,Paramètres!$A$1:$I$89,7,0))</f>
        <v>0.53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137.55145707305832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137.55145707305832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210.25641025641013</v>
      </c>
      <c r="DP152" s="17">
        <f>DO152*VLOOKUP('Données projet'!$B$14,Paramètres!$A$1:$I$89,3,0)*VLOOKUP('Données projet'!$B$14,Paramètres!$A$1:$I$89,5,0)</f>
        <v>163.99999999999991</v>
      </c>
      <c r="DQ152" s="13">
        <f t="shared" si="151"/>
        <v>41.743425908362248</v>
      </c>
      <c r="DR152" s="20">
        <f t="shared" si="124"/>
        <v>358.33646679039742</v>
      </c>
      <c r="DS152" s="59">
        <f t="shared" si="125"/>
        <v>644.91226086369056</v>
      </c>
      <c r="DT152" s="59">
        <f ca="1">AVERAGE(OFFSET($DS$3,0,0,'Données projet'!$E$14+1,1))-AVERAGE(OFFSET($H$3,0,0,'Données projet'!$E$14+1,1))</f>
        <v>217.53602321474159</v>
      </c>
      <c r="DU152" s="59">
        <f t="shared" si="152"/>
        <v>215.75909414893025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6.6231822414003618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6.6231822414003618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404.00000000000017</v>
      </c>
      <c r="EK152" s="17">
        <f>EJ152*VLOOKUP('Données projet'!$B$15,Paramètres!$A$1:$I$89,3,0)*VLOOKUP('Données projet'!$B$15,Paramètres!$A$1:$I$89,5,0)</f>
        <v>346.63200000000018</v>
      </c>
      <c r="EL152" s="13">
        <f t="shared" si="153"/>
        <v>80.868615263336864</v>
      </c>
      <c r="EM152" s="20">
        <f t="shared" si="127"/>
        <v>744.56357158364528</v>
      </c>
      <c r="EN152" s="59">
        <f t="shared" si="128"/>
        <v>1031.1393656569385</v>
      </c>
      <c r="EO152" s="59">
        <f ca="1">AVERAGE(OFFSET($EN$3,0,0,'Données projet'!$E$15+1,1))-AVERAGE(OFFSET($H$3,0,0,'Données projet'!$E$15+1,1))</f>
        <v>481.23392184981651</v>
      </c>
      <c r="EP152" s="59">
        <f t="shared" si="154"/>
        <v>275.88160405468193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56.283717489005703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56.283717489005703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204.00000000000017</v>
      </c>
      <c r="FF152" s="17">
        <f>FE152*VLOOKUP('Données projet'!$B$16,Paramètres!$A$1:$I$89,3,0)*VLOOKUP('Données projet'!$B$16,Paramètres!$A$1:$I$89,5,0)</f>
        <v>133.66080000000011</v>
      </c>
      <c r="FG152" s="13">
        <f t="shared" si="155"/>
        <v>34.840890682716783</v>
      </c>
      <c r="FH152" s="20">
        <f t="shared" si="130"/>
        <v>293.4737779390652</v>
      </c>
      <c r="FI152" s="59">
        <f t="shared" si="131"/>
        <v>580.04957201235834</v>
      </c>
      <c r="FJ152" s="59">
        <f ca="1">AVERAGE(OFFSET($FI$3,0,0,'Données projet'!$E$16+1,1))-AVERAGE(OFFSET($H$3,0,0,'Données projet'!$E$16+1,1))</f>
        <v>257.66104339896992</v>
      </c>
      <c r="FK152" s="59">
        <f t="shared" si="156"/>
        <v>254.79488636184996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12.251442314339501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12.251442314339501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>
        <f>VLOOKUP(A152,'Données projet'!$A$243:$I$263,2,0)</f>
        <v>444.56</v>
      </c>
      <c r="FX152" s="12">
        <f>VLOOKUP(A152,'Données projet'!$A$243:$I$263,9,0)</f>
        <v>6.8383333333333338</v>
      </c>
      <c r="FY152" s="12">
        <f t="array" ref="FY152">INDEX(FX:FX,MIN(IF(ISNUMBER(FX152:FX348),ROW(FX152:FX348),"")))</f>
        <v>6.8383333333333338</v>
      </c>
      <c r="FZ152" s="12">
        <f>IF('Données projet'!$A$244&gt;35,FZ151+FY152-GH151,IF(A152&lt;'Données projet'!$A$244,$FW$205^A152,IF(A152='Données projet'!$A$244,'Données projet'!$B$244,FZ151+FY152-GH151)))</f>
        <v>444.55999999999966</v>
      </c>
      <c r="GA152" s="17">
        <f>FZ152*VLOOKUP('Données projet'!$B$17,Paramètres!$A$1:$I$89,3,0)*VLOOKUP('Données projet'!$B$17,Paramètres!$A$1:$I$89,5,0)</f>
        <v>423.04329599999966</v>
      </c>
      <c r="GB152" s="13">
        <f t="shared" si="157"/>
        <v>96.433002567225628</v>
      </c>
      <c r="GC152" s="20">
        <f t="shared" si="133"/>
        <v>904.7545533379174</v>
      </c>
      <c r="GD152" s="59">
        <f t="shared" si="134"/>
        <v>1191.3303474112104</v>
      </c>
      <c r="GE152" s="59">
        <f ca="1">AVERAGE(OFFSET($GD$3,0,0,'Données projet'!$E$17+1,1))-AVERAGE(OFFSET($H$3,0,0,'Données projet'!$E$17+1,1))</f>
        <v>536.1664221413339</v>
      </c>
      <c r="GF152" s="59">
        <f t="shared" si="158"/>
        <v>241.15939898336669</v>
      </c>
      <c r="GG152" s="15">
        <f>IF(ISNA(VLOOKUP(A152,'Données projet'!$A$243:$I$263,3,0)),0,VLOOKUP(A152,'Données projet'!$A$243:$I$263,3,0))</f>
        <v>12</v>
      </c>
      <c r="GH152" s="15">
        <f>IF(ISNA(VLOOKUP(A152,'Données projet'!$A$243:$I$263,4,0)),0,VLOOKUP(A152,'Données projet'!$A$243:$I$263,4,0))</f>
        <v>153.56</v>
      </c>
      <c r="GI152" s="16">
        <f>IF(ISNA(VLOOKUP(A152,'Données projet'!$A$243:$I$263,5,0)),0%,VLOOKUP(A152,'Données projet'!$A$243:$I$263,5,0)*VLOOKUP('Données projet'!$B$17,Paramètres!$A$1:$I$89,7,0))</f>
        <v>0.43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158.31394115955766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158.31394115955766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213.00000000000003</v>
      </c>
      <c r="GV152" s="17">
        <f>GU152*VLOOKUP('Données projet'!$B$18,Paramètres!$A$1:$I$89,3,0)*VLOOKUP('Données projet'!$B$18,Paramètres!$A$1:$I$89,5,0)</f>
        <v>186.07680000000005</v>
      </c>
      <c r="GW152" s="13">
        <f t="shared" si="159"/>
        <v>46.671538591528673</v>
      </c>
      <c r="GX152" s="20">
        <f t="shared" si="136"/>
        <v>405.37002304691242</v>
      </c>
      <c r="GY152" s="59">
        <f t="shared" si="137"/>
        <v>691.94581712020545</v>
      </c>
      <c r="GZ152" s="59">
        <f ca="1">AVERAGE(OFFSET($GY$3,0,0,'Données projet'!$E$18+1,1))-AVERAGE(OFFSET($H$3,0,0,'Données projet'!$E$18+1,1))</f>
        <v>285.8437404763045</v>
      </c>
      <c r="HA152" s="59">
        <f t="shared" si="160"/>
        <v>276.01618888357268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9.3854262615308546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9.3854262615308546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-1.1749999999999972</v>
      </c>
      <c r="N153" s="13">
        <f>IF('Données projet'!$A$36&gt;35,N152+M153-V152,IF(A153&lt;'Données projet'!$A$36,$K$205^A153,IF(A153='Données projet'!$A$36,'Données projet'!$B$36,N152+M153-V152)))</f>
        <v>289.82499999999965</v>
      </c>
      <c r="O153" s="13">
        <f>N153*VLOOKUP('Données projet'!$B$9,Paramètres!$A$1:$I$89,3,0)*VLOOKUP('Données projet'!$B$9,Paramètres!$A$1:$I$89,5,0)</f>
        <v>262.23365999999965</v>
      </c>
      <c r="P153" s="13">
        <f t="shared" si="141"/>
        <v>63.198266700343318</v>
      </c>
      <c r="Q153" s="20">
        <f t="shared" si="108"/>
        <v>566.79393900309731</v>
      </c>
      <c r="R153" s="59">
        <f t="shared" si="109"/>
        <v>853.48696127495759</v>
      </c>
      <c r="S153" s="59">
        <f ca="1">AVERAGE(OFFSET($R$3,0,0,'Données projet'!$E$9+1,1))-AVERAGE(OFFSET($H$3,0,0,'Données projet'!$E$9+1,1))</f>
        <v>514.0255035951318</v>
      </c>
      <c r="T153" s="59">
        <f t="shared" si="142"/>
        <v>232.26614608014839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147.57624717135266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147.57624717135266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212.00000000000009</v>
      </c>
      <c r="AJ153" s="13">
        <f>AI153*VLOOKUP('Données projet'!$B$10,Paramètres!$A$1:$I$89,3,0)*VLOOKUP('Données projet'!$B$10,Paramètres!$A$1:$I$89,5,0)</f>
        <v>185.20320000000009</v>
      </c>
      <c r="AK153" s="13">
        <f t="shared" si="143"/>
        <v>46.477875402099386</v>
      </c>
      <c r="AL153" s="20">
        <f t="shared" si="112"/>
        <v>403.5112063253232</v>
      </c>
      <c r="AM153" s="59">
        <f t="shared" si="113"/>
        <v>690.2042285971836</v>
      </c>
      <c r="AN153" s="59">
        <f ca="1">AVERAGE(OFFSET($AM$3,0,0,'Données projet'!$E$10+1,1))-AVERAGE(OFFSET($H$3,0,0,'Données projet'!$E$10+1,1))</f>
        <v>330.58463337575432</v>
      </c>
      <c r="AO153" s="59">
        <f t="shared" si="144"/>
        <v>285.43250599232192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16.268780161800684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16.268780161800684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-1.1749999999999972</v>
      </c>
      <c r="BD153" s="12">
        <f>IF('Données projet'!$A$88&gt;35,BD152+BC153-BL152,IF(A153&lt;'Données projet'!$A$88,$BA$205^A153,IF(A153='Données projet'!$A$88,'Données projet'!$B$88,BD152+BC153-BL152)))</f>
        <v>289.82499999999965</v>
      </c>
      <c r="BE153" s="13">
        <f>BD153*VLOOKUP('Données projet'!$B$11,Paramètres!$A$1:$I$89,3,0)*VLOOKUP('Données projet'!$B$11,Paramètres!$A$1:$I$89,5,0)</f>
        <v>293.8825499999997</v>
      </c>
      <c r="BF153" s="13">
        <f t="shared" si="145"/>
        <v>69.892477310412062</v>
      </c>
      <c r="BG153" s="20">
        <f t="shared" si="115"/>
        <v>633.57483923230041</v>
      </c>
      <c r="BH153" s="59">
        <f t="shared" si="116"/>
        <v>920.26786150416069</v>
      </c>
      <c r="BI153" s="59">
        <f ca="1">AVERAGE(OFFSET($BH$3,0,0,'Données projet'!$E$11+1,1))-AVERAGE(OFFSET($H$3,0,0,'Données projet'!$E$11+1,1))</f>
        <v>565.65323074569903</v>
      </c>
      <c r="BJ153" s="59">
        <f t="shared" si="146"/>
        <v>253.00166490531203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165.38717355410213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165.38717355410213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748.04379919222265</v>
      </c>
      <c r="CD153" s="59">
        <f ca="1">AVERAGE(OFFSET($CC$3,0,0,'Données projet'!$E$12+1,1))-AVERAGE(OFFSET($H$3,0,0,'Données projet'!$E$12+1,1))</f>
        <v>323.01113210765487</v>
      </c>
      <c r="CE153" s="59">
        <f t="shared" si="148"/>
        <v>311.68541696405975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10.846694225472126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10.846694225472126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-1.1749999999999972</v>
      </c>
      <c r="CT153" s="12">
        <f>IF('Données projet'!$A$140&gt;35,CT152+CS153-DB152,IF(A153&lt;'Données projet'!$A$140,$CQ$205^A153,IF(A153='Données projet'!$A$140,'Données projet'!$B$140,CT152+CS153-DB152)))</f>
        <v>289.82499999999965</v>
      </c>
      <c r="CU153" s="17">
        <f>CT153*VLOOKUP('Données projet'!$B$13,Paramètres!$A$1:$I$89,3,0)*VLOOKUP('Données projet'!$B$13,Paramètres!$A$1:$I$89,5,0)</f>
        <v>194.41460999999978</v>
      </c>
      <c r="CV153" s="13">
        <f t="shared" si="149"/>
        <v>48.514651895450378</v>
      </c>
      <c r="CW153" s="20">
        <f t="shared" si="121"/>
        <v>423.10179780124236</v>
      </c>
      <c r="CX153" s="59">
        <f t="shared" si="122"/>
        <v>709.79482007310276</v>
      </c>
      <c r="CY153" s="59">
        <f ca="1">AVERAGE(OFFSET($CX$3,0,0,'Données projet'!$E$13+1,1))-AVERAGE(OFFSET($H$3,0,0,'Données projet'!$E$13+1,1))</f>
        <v>402.93606094395136</v>
      </c>
      <c r="CZ153" s="59">
        <f t="shared" si="150"/>
        <v>187.62762320251036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134.85415689796019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134.85415689796019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210.25641025641013</v>
      </c>
      <c r="DP153" s="17">
        <f>DO153*VLOOKUP('Données projet'!$B$14,Paramètres!$A$1:$I$89,3,0)*VLOOKUP('Données projet'!$B$14,Paramètres!$A$1:$I$89,5,0)</f>
        <v>163.99999999999991</v>
      </c>
      <c r="DQ153" s="13">
        <f t="shared" si="151"/>
        <v>41.743425908362248</v>
      </c>
      <c r="DR153" s="20">
        <f t="shared" si="124"/>
        <v>358.33646679039742</v>
      </c>
      <c r="DS153" s="59">
        <f t="shared" si="125"/>
        <v>645.02948906225777</v>
      </c>
      <c r="DT153" s="59">
        <f ca="1">AVERAGE(OFFSET($DS$3,0,0,'Données projet'!$E$14+1,1))-AVERAGE(OFFSET($H$3,0,0,'Données projet'!$E$14+1,1))</f>
        <v>217.53602321474159</v>
      </c>
      <c r="DU153" s="59">
        <f t="shared" si="152"/>
        <v>215.75909414893025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6.4933056773887765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6.4933056773887765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404.00000000000017</v>
      </c>
      <c r="EK153" s="17">
        <f>EJ153*VLOOKUP('Données projet'!$B$15,Paramètres!$A$1:$I$89,3,0)*VLOOKUP('Données projet'!$B$15,Paramètres!$A$1:$I$89,5,0)</f>
        <v>346.63200000000018</v>
      </c>
      <c r="EL153" s="13">
        <f t="shared" si="153"/>
        <v>80.868615263336864</v>
      </c>
      <c r="EM153" s="20">
        <f t="shared" si="127"/>
        <v>744.56357158364528</v>
      </c>
      <c r="EN153" s="59">
        <f t="shared" si="128"/>
        <v>1031.2565938555056</v>
      </c>
      <c r="EO153" s="59">
        <f ca="1">AVERAGE(OFFSET($EN$3,0,0,'Données projet'!$E$15+1,1))-AVERAGE(OFFSET($H$3,0,0,'Données projet'!$E$15+1,1))</f>
        <v>481.23392184981651</v>
      </c>
      <c r="EP153" s="59">
        <f t="shared" si="154"/>
        <v>275.88160405468193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55.180028118724195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55.180028118724195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204.00000000000017</v>
      </c>
      <c r="FF153" s="17">
        <f>FE153*VLOOKUP('Données projet'!$B$16,Paramètres!$A$1:$I$89,3,0)*VLOOKUP('Données projet'!$B$16,Paramètres!$A$1:$I$89,5,0)</f>
        <v>133.66080000000011</v>
      </c>
      <c r="FG153" s="13">
        <f t="shared" si="155"/>
        <v>34.840890682716783</v>
      </c>
      <c r="FH153" s="20">
        <f t="shared" si="130"/>
        <v>293.4737779390652</v>
      </c>
      <c r="FI153" s="59">
        <f t="shared" si="131"/>
        <v>580.16680021092554</v>
      </c>
      <c r="FJ153" s="59">
        <f ca="1">AVERAGE(OFFSET($FI$3,0,0,'Données projet'!$E$16+1,1))-AVERAGE(OFFSET($H$3,0,0,'Données projet'!$E$16+1,1))</f>
        <v>257.66104339896992</v>
      </c>
      <c r="FK153" s="59">
        <f t="shared" si="156"/>
        <v>254.79488636184996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12.011199003197254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12.011199003197254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-1.1749999999999972</v>
      </c>
      <c r="FZ153" s="12">
        <f>IF('Données projet'!$A$244&gt;35,FZ152+FY153-GH152,IF(A153&lt;'Données projet'!$A$244,$FW$205^A153,IF(A153='Données projet'!$A$244,'Données projet'!$B$244,FZ152+FY153-GH152)))</f>
        <v>289.82499999999965</v>
      </c>
      <c r="GA153" s="17">
        <f>FZ153*VLOOKUP('Données projet'!$B$17,Paramètres!$A$1:$I$89,3,0)*VLOOKUP('Données projet'!$B$17,Paramètres!$A$1:$I$89,5,0)</f>
        <v>275.79746999999963</v>
      </c>
      <c r="GB153" s="13">
        <f t="shared" si="157"/>
        <v>66.078113324072206</v>
      </c>
      <c r="GC153" s="20">
        <f t="shared" si="133"/>
        <v>595.43330762275843</v>
      </c>
      <c r="GD153" s="59">
        <f t="shared" si="134"/>
        <v>882.12632989461872</v>
      </c>
      <c r="GE153" s="59">
        <f ca="1">AVERAGE(OFFSET($GD$3,0,0,'Données projet'!$E$17+1,1))-AVERAGE(OFFSET($H$3,0,0,'Données projet'!$E$17+1,1))</f>
        <v>536.1664221413339</v>
      </c>
      <c r="GF153" s="59">
        <f t="shared" si="158"/>
        <v>241.15939898336669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155.20950133538813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155.20950133538813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213.00000000000003</v>
      </c>
      <c r="GV153" s="17">
        <f>GU153*VLOOKUP('Données projet'!$B$18,Paramètres!$A$1:$I$89,3,0)*VLOOKUP('Données projet'!$B$18,Paramètres!$A$1:$I$89,5,0)</f>
        <v>186.07680000000005</v>
      </c>
      <c r="GW153" s="13">
        <f t="shared" si="159"/>
        <v>46.671538591528673</v>
      </c>
      <c r="GX153" s="20">
        <f t="shared" si="136"/>
        <v>405.37002304691242</v>
      </c>
      <c r="GY153" s="59">
        <f t="shared" si="137"/>
        <v>692.06304531877277</v>
      </c>
      <c r="GZ153" s="59">
        <f ca="1">AVERAGE(OFFSET($GY$3,0,0,'Données projet'!$E$18+1,1))-AVERAGE(OFFSET($H$3,0,0,'Données projet'!$E$18+1,1))</f>
        <v>285.8437404763045</v>
      </c>
      <c r="HA153" s="59">
        <f t="shared" si="160"/>
        <v>276.01618888357268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9.2013837770870026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9.2013837770870026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-1.1749999999999972</v>
      </c>
      <c r="N154" s="13">
        <f>IF('Données projet'!$A$36&gt;35,N153+M154-V153,IF(A154&lt;'Données projet'!$A$36,$K$205^A154,IF(A154='Données projet'!$A$36,'Données projet'!$B$36,N153+M154-V153)))</f>
        <v>288.64999999999964</v>
      </c>
      <c r="O154" s="13">
        <f>N154*VLOOKUP('Données projet'!$B$9,Paramètres!$A$1:$I$89,3,0)*VLOOKUP('Données projet'!$B$9,Paramètres!$A$1:$I$89,5,0)</f>
        <v>261.17051999999967</v>
      </c>
      <c r="P154" s="13">
        <f t="shared" si="141"/>
        <v>62.971820252570637</v>
      </c>
      <c r="Q154" s="20">
        <f t="shared" ref="Q154:Q203" si="162">(O154+P154)*0.475*44/12</f>
        <v>564.54790927322654</v>
      </c>
      <c r="R154" s="59">
        <f t="shared" si="109"/>
        <v>851.35612609649183</v>
      </c>
      <c r="S154" s="59">
        <f ca="1">AVERAGE(OFFSET($R$3,0,0,'Données projet'!$E$9+1,1))-AVERAGE(OFFSET($H$3,0,0,'Données projet'!$E$9+1,1))</f>
        <v>514.0255035951318</v>
      </c>
      <c r="T154" s="59">
        <f t="shared" si="142"/>
        <v>232.26614608014839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144.68236697694519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144.68236697694519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212.00000000000009</v>
      </c>
      <c r="AJ154" s="13">
        <f>AI154*VLOOKUP('Données projet'!$B$10,Paramètres!$A$1:$I$89,3,0)*VLOOKUP('Données projet'!$B$10,Paramètres!$A$1:$I$89,5,0)</f>
        <v>185.20320000000009</v>
      </c>
      <c r="AK154" s="13">
        <f t="shared" ref="AK154:AK203" si="164">EXP(-1.0587+0.8836*LN(AJ154)+0.284)</f>
        <v>46.477875402099386</v>
      </c>
      <c r="AL154" s="20">
        <f t="shared" ref="AL154:AL203" si="165">(AJ154+AK154)*0.475*44/12</f>
        <v>403.5112063253232</v>
      </c>
      <c r="AM154" s="59">
        <f t="shared" si="113"/>
        <v>690.31942314858861</v>
      </c>
      <c r="AN154" s="59">
        <f ca="1">AVERAGE(OFFSET($AM$3,0,0,'Données projet'!$E$10+1,1))-AVERAGE(OFFSET($H$3,0,0,'Données projet'!$E$10+1,1))</f>
        <v>330.58463337575432</v>
      </c>
      <c r="AO154" s="59">
        <f t="shared" si="144"/>
        <v>285.43250599232192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15.949759305803859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15.949759305803859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-1.1749999999999972</v>
      </c>
      <c r="BD154" s="12">
        <f>IF('Données projet'!$A$88&gt;35,BD153+BC154-BL153,IF(A154&lt;'Données projet'!$A$88,$BA$205^A154,IF(A154='Données projet'!$A$88,'Données projet'!$B$88,BD153+BC154-BL153)))</f>
        <v>288.64999999999964</v>
      </c>
      <c r="BE154" s="13">
        <f>BD154*VLOOKUP('Données projet'!$B$11,Paramètres!$A$1:$I$89,3,0)*VLOOKUP('Données projet'!$B$11,Paramètres!$A$1:$I$89,5,0)</f>
        <v>292.69109999999966</v>
      </c>
      <c r="BF154" s="13">
        <f t="shared" ref="BF154:BF203" si="167">EXP(-1.0587+0.8836*LN(BE154)+0.284)</f>
        <v>69.642044758392515</v>
      </c>
      <c r="BG154" s="20">
        <f t="shared" ref="BG154:BG203" si="168">(BE154+BF154)*0.475*44/12</f>
        <v>631.06356045419966</v>
      </c>
      <c r="BH154" s="59">
        <f t="shared" si="116"/>
        <v>917.87177727746507</v>
      </c>
      <c r="BI154" s="59">
        <f ca="1">AVERAGE(OFFSET($BH$3,0,0,'Données projet'!$E$11+1,1))-AVERAGE(OFFSET($H$3,0,0,'Données projet'!$E$11+1,1))</f>
        <v>565.65323074569903</v>
      </c>
      <c r="BJ154" s="59">
        <f t="shared" si="146"/>
        <v>253.00166490531203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162.14403195692137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162.14403195692137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748.15899374362766</v>
      </c>
      <c r="CD154" s="59">
        <f ca="1">AVERAGE(OFFSET($CC$3,0,0,'Données projet'!$E$12+1,1))-AVERAGE(OFFSET($H$3,0,0,'Données projet'!$E$12+1,1))</f>
        <v>323.01113210765487</v>
      </c>
      <c r="CE154" s="59">
        <f t="shared" si="148"/>
        <v>311.68541696405975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10.633997167540835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10.633997167540835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-1.1749999999999972</v>
      </c>
      <c r="CT154" s="12">
        <f>IF('Données projet'!$A$140&gt;35,CT153+CS154-DB153,IF(A154&lt;'Données projet'!$A$140,$CQ$205^A154,IF(A154='Données projet'!$A$140,'Données projet'!$B$140,CT153+CS154-DB153)))</f>
        <v>288.64999999999964</v>
      </c>
      <c r="CU154" s="17">
        <f>CT154*VLOOKUP('Données projet'!$B$13,Paramètres!$A$1:$I$89,3,0)*VLOOKUP('Données projet'!$B$13,Paramètres!$A$1:$I$89,5,0)</f>
        <v>193.62641999999977</v>
      </c>
      <c r="CV154" s="13">
        <f t="shared" ref="CV154:CV203" si="173">EXP(-1.0587+0.8836*LN(CU154)+0.284)</f>
        <v>48.340818479436841</v>
      </c>
      <c r="CW154" s="20">
        <f t="shared" ref="CW154:CW203" si="174">(CU154+CV154)*0.475*44/12</f>
        <v>421.42627368501871</v>
      </c>
      <c r="CX154" s="59">
        <f t="shared" si="122"/>
        <v>708.23449050828413</v>
      </c>
      <c r="CY154" s="59">
        <f ca="1">AVERAGE(OFFSET($CX$3,0,0,'Données projet'!$E$13+1,1))-AVERAGE(OFFSET($H$3,0,0,'Données projet'!$E$13+1,1))</f>
        <v>402.93606094395136</v>
      </c>
      <c r="CZ154" s="59">
        <f t="shared" si="150"/>
        <v>187.62762320251036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132.2097491341051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132.2097491341051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210.25641025641013</v>
      </c>
      <c r="DP154" s="17">
        <f>DO154*VLOOKUP('Données projet'!$B$14,Paramètres!$A$1:$I$89,3,0)*VLOOKUP('Données projet'!$B$14,Paramètres!$A$1:$I$89,5,0)</f>
        <v>163.99999999999991</v>
      </c>
      <c r="DQ154" s="13">
        <f t="shared" ref="DQ154:DQ203" si="176">EXP(-1.0587+0.8836*LN(DP154)+0.284)</f>
        <v>41.743425908362248</v>
      </c>
      <c r="DR154" s="20">
        <f t="shared" ref="DR154:DR203" si="177">(DP154+DQ154)*0.475*44/12</f>
        <v>358.33646679039742</v>
      </c>
      <c r="DS154" s="59">
        <f t="shared" si="125"/>
        <v>645.14468361366278</v>
      </c>
      <c r="DT154" s="59">
        <f ca="1">AVERAGE(OFFSET($DS$3,0,0,'Données projet'!$E$14+1,1))-AVERAGE(OFFSET($H$3,0,0,'Données projet'!$E$14+1,1))</f>
        <v>217.53602321474159</v>
      </c>
      <c r="DU154" s="59">
        <f t="shared" si="152"/>
        <v>215.75909414893025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6.3659759135805762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6.3659759135805762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404.00000000000017</v>
      </c>
      <c r="EK154" s="17">
        <f>EJ154*VLOOKUP('Données projet'!$B$15,Paramètres!$A$1:$I$89,3,0)*VLOOKUP('Données projet'!$B$15,Paramètres!$A$1:$I$89,5,0)</f>
        <v>346.63200000000018</v>
      </c>
      <c r="EL154" s="13">
        <f t="shared" ref="EL154:EL203" si="179">EXP(-1.0587+0.8836*LN(EK154)+0.284)</f>
        <v>80.868615263336864</v>
      </c>
      <c r="EM154" s="20">
        <f t="shared" ref="EM154:EM203" si="180">(EK154+EL154)*0.475*44/12</f>
        <v>744.56357158364528</v>
      </c>
      <c r="EN154" s="59">
        <f t="shared" si="128"/>
        <v>1031.3717884069106</v>
      </c>
      <c r="EO154" s="59">
        <f ca="1">AVERAGE(OFFSET($EN$3,0,0,'Données projet'!$E$15+1,1))-AVERAGE(OFFSET($H$3,0,0,'Données projet'!$E$15+1,1))</f>
        <v>481.23392184981651</v>
      </c>
      <c r="EP154" s="59">
        <f t="shared" si="154"/>
        <v>275.88160405468193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54.097981423809863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54.097981423809863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204.00000000000017</v>
      </c>
      <c r="FF154" s="17">
        <f>FE154*VLOOKUP('Données projet'!$B$16,Paramètres!$A$1:$I$89,3,0)*VLOOKUP('Données projet'!$B$16,Paramètres!$A$1:$I$89,5,0)</f>
        <v>133.66080000000011</v>
      </c>
      <c r="FG154" s="13">
        <f t="shared" ref="FG154:FG203" si="182">EXP(-1.0587+0.8836*LN(FF154)+0.284)</f>
        <v>34.840890682716783</v>
      </c>
      <c r="FH154" s="20">
        <f t="shared" ref="FH154:FH203" si="183">(FF154+FG154)*0.475*44/12</f>
        <v>293.4737779390652</v>
      </c>
      <c r="FI154" s="59">
        <f t="shared" si="131"/>
        <v>580.28199476233056</v>
      </c>
      <c r="FJ154" s="59">
        <f ca="1">AVERAGE(OFFSET($FI$3,0,0,'Données projet'!$E$16+1,1))-AVERAGE(OFFSET($H$3,0,0,'Données projet'!$E$16+1,1))</f>
        <v>257.66104339896992</v>
      </c>
      <c r="FK154" s="59">
        <f t="shared" si="156"/>
        <v>254.79488636184996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11.775666716852554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11.775666716852554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-1.1749999999999972</v>
      </c>
      <c r="FZ154" s="12">
        <f>IF('Données projet'!$A$244&gt;35,FZ153+FY154-GH153,IF(A154&lt;'Données projet'!$A$244,$FW$205^A154,IF(A154='Données projet'!$A$244,'Données projet'!$B$244,FZ153+FY154-GH153)))</f>
        <v>288.64999999999964</v>
      </c>
      <c r="GA154" s="17">
        <f>FZ154*VLOOKUP('Données projet'!$B$17,Paramètres!$A$1:$I$89,3,0)*VLOOKUP('Données projet'!$B$17,Paramètres!$A$1:$I$89,5,0)</f>
        <v>274.67933999999968</v>
      </c>
      <c r="GB154" s="13">
        <f t="shared" ref="GB154:GB203" si="185">EXP(-1.0587+0.8836*LN(GA154)+0.284)</f>
        <v>65.841348064216135</v>
      </c>
      <c r="GC154" s="20">
        <f t="shared" ref="GC154:GC203" si="186">(GA154+GB154)*0.475*44/12</f>
        <v>593.07353171184252</v>
      </c>
      <c r="GD154" s="59">
        <f t="shared" si="134"/>
        <v>879.88174853510782</v>
      </c>
      <c r="GE154" s="59">
        <f ca="1">AVERAGE(OFFSET($GD$3,0,0,'Données projet'!$E$17+1,1))-AVERAGE(OFFSET($H$3,0,0,'Données projet'!$E$17+1,1))</f>
        <v>536.1664221413339</v>
      </c>
      <c r="GF154" s="59">
        <f t="shared" si="158"/>
        <v>241.15939898336669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152.16593768264926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152.16593768264926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213.00000000000003</v>
      </c>
      <c r="GV154" s="17">
        <f>GU154*VLOOKUP('Données projet'!$B$18,Paramètres!$A$1:$I$89,3,0)*VLOOKUP('Données projet'!$B$18,Paramètres!$A$1:$I$89,5,0)</f>
        <v>186.07680000000005</v>
      </c>
      <c r="GW154" s="13">
        <f t="shared" ref="GW154:GW203" si="188">EXP(-1.0587+0.8836*LN(GV154)+0.284)</f>
        <v>46.671538591528673</v>
      </c>
      <c r="GX154" s="20">
        <f t="shared" ref="GX154:GX203" si="189">(GV154+GW154)*0.475*44/12</f>
        <v>405.37002304691242</v>
      </c>
      <c r="GY154" s="59">
        <f t="shared" si="137"/>
        <v>692.17823987017778</v>
      </c>
      <c r="GZ154" s="59">
        <f ca="1">AVERAGE(OFFSET($GY$3,0,0,'Données projet'!$E$18+1,1))-AVERAGE(OFFSET($H$3,0,0,'Données projet'!$E$18+1,1))</f>
        <v>285.8437404763045</v>
      </c>
      <c r="HA154" s="59">
        <f t="shared" si="160"/>
        <v>276.01618888357268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9.0209502535082624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9.0209502535082624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-1.1749999999999972</v>
      </c>
      <c r="N155" s="13">
        <f>IF('Données projet'!$A$36&gt;35,N154+M155-V154,IF(A155&lt;'Données projet'!$A$36,$K$205^A155,IF(A155='Données projet'!$A$36,'Données projet'!$B$36,N154+M155-V154)))</f>
        <v>287.47499999999962</v>
      </c>
      <c r="O155" s="13">
        <f>N155*VLOOKUP('Données projet'!$B$9,Paramètres!$A$1:$I$89,3,0)*VLOOKUP('Données projet'!$B$9,Paramètres!$A$1:$I$89,5,0)</f>
        <v>260.10737999999964</v>
      </c>
      <c r="P155" s="13">
        <f t="shared" si="141"/>
        <v>62.745266482747503</v>
      </c>
      <c r="Q155" s="20">
        <f t="shared" si="162"/>
        <v>562.30169262411789</v>
      </c>
      <c r="R155" s="59">
        <f t="shared" si="109"/>
        <v>849.22310563085784</v>
      </c>
      <c r="S155" s="59">
        <f ca="1">AVERAGE(OFFSET($R$3,0,0,'Données projet'!$E$9+1,1))-AVERAGE(OFFSET($H$3,0,0,'Données projet'!$E$9+1,1))</f>
        <v>514.0255035951318</v>
      </c>
      <c r="T155" s="59">
        <f t="shared" si="142"/>
        <v>232.26614608014839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141.84523400805742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141.84523400805742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212.00000000000009</v>
      </c>
      <c r="AJ155" s="13">
        <f>AI155*VLOOKUP('Données projet'!$B$10,Paramètres!$A$1:$I$89,3,0)*VLOOKUP('Données projet'!$B$10,Paramètres!$A$1:$I$89,5,0)</f>
        <v>185.20320000000009</v>
      </c>
      <c r="AK155" s="13">
        <f t="shared" si="164"/>
        <v>46.477875402099386</v>
      </c>
      <c r="AL155" s="20">
        <f t="shared" si="165"/>
        <v>403.5112063253232</v>
      </c>
      <c r="AM155" s="59">
        <f t="shared" si="113"/>
        <v>690.43261933206304</v>
      </c>
      <c r="AN155" s="59">
        <f ca="1">AVERAGE(OFFSET($AM$3,0,0,'Données projet'!$E$10+1,1))-AVERAGE(OFFSET($H$3,0,0,'Données projet'!$E$10+1,1))</f>
        <v>330.58463337575432</v>
      </c>
      <c r="AO155" s="59">
        <f t="shared" si="144"/>
        <v>285.43250599232192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15.636994254209624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15.636994254209624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-1.1749999999999972</v>
      </c>
      <c r="BD155" s="12">
        <f>IF('Données projet'!$A$88&gt;35,BD154+BC155-BL154,IF(A155&lt;'Données projet'!$A$88,$BA$205^A155,IF(A155='Données projet'!$A$88,'Données projet'!$B$88,BD154+BC155-BL154)))</f>
        <v>287.47499999999962</v>
      </c>
      <c r="BE155" s="13">
        <f>BD155*VLOOKUP('Données projet'!$B$11,Paramètres!$A$1:$I$89,3,0)*VLOOKUP('Données projet'!$B$11,Paramètres!$A$1:$I$89,5,0)</f>
        <v>291.49964999999963</v>
      </c>
      <c r="BF155" s="13">
        <f t="shared" si="167"/>
        <v>69.391493516346102</v>
      </c>
      <c r="BG155" s="20">
        <f t="shared" si="168"/>
        <v>628.55207495763545</v>
      </c>
      <c r="BH155" s="59">
        <f t="shared" si="116"/>
        <v>915.47348796437541</v>
      </c>
      <c r="BI155" s="59">
        <f ca="1">AVERAGE(OFFSET($BH$3,0,0,'Données projet'!$E$11+1,1))-AVERAGE(OFFSET($H$3,0,0,'Données projet'!$E$11+1,1))</f>
        <v>565.65323074569903</v>
      </c>
      <c r="BJ155" s="59">
        <f t="shared" si="146"/>
        <v>253.00166490531203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158.96448638834025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158.96448638834025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748.2721899271022</v>
      </c>
      <c r="CD155" s="59">
        <f ca="1">AVERAGE(OFFSET($CC$3,0,0,'Données projet'!$E$12+1,1))-AVERAGE(OFFSET($H$3,0,0,'Données projet'!$E$12+1,1))</f>
        <v>323.01113210765487</v>
      </c>
      <c r="CE155" s="59">
        <f t="shared" si="148"/>
        <v>311.68541696405975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10.425470969183182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10.425470969183182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-1.1749999999999972</v>
      </c>
      <c r="CT155" s="12">
        <f>IF('Données projet'!$A$140&gt;35,CT154+CS155-DB154,IF(A155&lt;'Données projet'!$A$140,$CQ$205^A155,IF(A155='Données projet'!$A$140,'Données projet'!$B$140,CT154+CS155-DB154)))</f>
        <v>287.47499999999962</v>
      </c>
      <c r="CU155" s="17">
        <f>CT155*VLOOKUP('Données projet'!$B$13,Paramètres!$A$1:$I$89,3,0)*VLOOKUP('Données projet'!$B$13,Paramètres!$A$1:$I$89,5,0)</f>
        <v>192.83822999999975</v>
      </c>
      <c r="CV155" s="13">
        <f t="shared" si="173"/>
        <v>48.166902676798081</v>
      </c>
      <c r="CW155" s="20">
        <f t="shared" si="174"/>
        <v>419.75060607875622</v>
      </c>
      <c r="CX155" s="59">
        <f t="shared" si="122"/>
        <v>706.67201908549612</v>
      </c>
      <c r="CY155" s="59">
        <f ca="1">AVERAGE(OFFSET($CX$3,0,0,'Données projet'!$E$13+1,1))-AVERAGE(OFFSET($H$3,0,0,'Données projet'!$E$13+1,1))</f>
        <v>402.93606094395136</v>
      </c>
      <c r="CZ155" s="59">
        <f t="shared" si="150"/>
        <v>187.62762320251036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129.61719659356973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129.61719659356973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210.25641025641013</v>
      </c>
      <c r="DP155" s="17">
        <f>DO155*VLOOKUP('Données projet'!$B$14,Paramètres!$A$1:$I$89,3,0)*VLOOKUP('Données projet'!$B$14,Paramètres!$A$1:$I$89,5,0)</f>
        <v>163.99999999999991</v>
      </c>
      <c r="DQ155" s="13">
        <f t="shared" si="176"/>
        <v>41.743425908362248</v>
      </c>
      <c r="DR155" s="20">
        <f t="shared" si="177"/>
        <v>358.33646679039742</v>
      </c>
      <c r="DS155" s="59">
        <f t="shared" si="125"/>
        <v>645.25787979713732</v>
      </c>
      <c r="DT155" s="59">
        <f ca="1">AVERAGE(OFFSET($DS$3,0,0,'Données projet'!$E$14+1,1))-AVERAGE(OFFSET($H$3,0,0,'Données projet'!$E$14+1,1))</f>
        <v>217.53602321474159</v>
      </c>
      <c r="DU155" s="59">
        <f t="shared" si="152"/>
        <v>215.75909414893025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6.2411430087771675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6.2411430087771675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404.00000000000017</v>
      </c>
      <c r="EK155" s="17">
        <f>EJ155*VLOOKUP('Données projet'!$B$15,Paramètres!$A$1:$I$89,3,0)*VLOOKUP('Données projet'!$B$15,Paramètres!$A$1:$I$89,5,0)</f>
        <v>346.63200000000018</v>
      </c>
      <c r="EL155" s="13">
        <f t="shared" si="179"/>
        <v>80.868615263336864</v>
      </c>
      <c r="EM155" s="20">
        <f t="shared" si="180"/>
        <v>744.56357158364528</v>
      </c>
      <c r="EN155" s="59">
        <f t="shared" si="128"/>
        <v>1031.4849845903852</v>
      </c>
      <c r="EO155" s="59">
        <f ca="1">AVERAGE(OFFSET($EN$3,0,0,'Données projet'!$E$15+1,1))-AVERAGE(OFFSET($H$3,0,0,'Données projet'!$E$15+1,1))</f>
        <v>481.23392184981651</v>
      </c>
      <c r="EP155" s="59">
        <f t="shared" si="154"/>
        <v>275.88160405468193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53.037153004599482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53.037153004599482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204.00000000000017</v>
      </c>
      <c r="FF155" s="17">
        <f>FE155*VLOOKUP('Données projet'!$B$16,Paramètres!$A$1:$I$89,3,0)*VLOOKUP('Données projet'!$B$16,Paramètres!$A$1:$I$89,5,0)</f>
        <v>133.66080000000011</v>
      </c>
      <c r="FG155" s="13">
        <f t="shared" si="182"/>
        <v>34.840890682716783</v>
      </c>
      <c r="FH155" s="20">
        <f t="shared" si="183"/>
        <v>293.4737779390652</v>
      </c>
      <c r="FI155" s="59">
        <f t="shared" si="131"/>
        <v>580.3951909458051</v>
      </c>
      <c r="FJ155" s="59">
        <f ca="1">AVERAGE(OFFSET($FI$3,0,0,'Données projet'!$E$16+1,1))-AVERAGE(OFFSET($H$3,0,0,'Données projet'!$E$16+1,1))</f>
        <v>257.66104339896992</v>
      </c>
      <c r="FK155" s="59">
        <f t="shared" si="156"/>
        <v>254.79488636184996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11.544753074982564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11.544753074982564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-1.1749999999999972</v>
      </c>
      <c r="FZ155" s="12">
        <f>IF('Données projet'!$A$244&gt;35,FZ154+FY155-GH154,IF(A155&lt;'Données projet'!$A$244,$FW$205^A155,IF(A155='Données projet'!$A$244,'Données projet'!$B$244,FZ154+FY155-GH154)))</f>
        <v>287.47499999999962</v>
      </c>
      <c r="GA155" s="17">
        <f>FZ155*VLOOKUP('Données projet'!$B$17,Paramètres!$A$1:$I$89,3,0)*VLOOKUP('Données projet'!$B$17,Paramètres!$A$1:$I$89,5,0)</f>
        <v>273.56120999999962</v>
      </c>
      <c r="GB155" s="13">
        <f t="shared" si="185"/>
        <v>65.604470591810966</v>
      </c>
      <c r="GC155" s="20">
        <f t="shared" si="186"/>
        <v>590.71356036407008</v>
      </c>
      <c r="GD155" s="59">
        <f t="shared" si="134"/>
        <v>877.63497337081003</v>
      </c>
      <c r="GE155" s="59">
        <f ca="1">AVERAGE(OFFSET($GD$3,0,0,'Données projet'!$E$17+1,1))-AVERAGE(OFFSET($H$3,0,0,'Données projet'!$E$17+1,1))</f>
        <v>536.1664221413339</v>
      </c>
      <c r="GF155" s="59">
        <f t="shared" si="158"/>
        <v>241.15939898336669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149.18205645675008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149.18205645675008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213.00000000000003</v>
      </c>
      <c r="GV155" s="17">
        <f>GU155*VLOOKUP('Données projet'!$B$18,Paramètres!$A$1:$I$89,3,0)*VLOOKUP('Données projet'!$B$18,Paramètres!$A$1:$I$89,5,0)</f>
        <v>186.07680000000005</v>
      </c>
      <c r="GW155" s="13">
        <f t="shared" si="188"/>
        <v>46.671538591528673</v>
      </c>
      <c r="GX155" s="20">
        <f t="shared" si="189"/>
        <v>405.37002304691242</v>
      </c>
      <c r="GY155" s="59">
        <f t="shared" si="137"/>
        <v>692.29143605365232</v>
      </c>
      <c r="GZ155" s="59">
        <f ca="1">AVERAGE(OFFSET($GY$3,0,0,'Données projet'!$E$18+1,1))-AVERAGE(OFFSET($H$3,0,0,'Données projet'!$E$18+1,1))</f>
        <v>285.8437404763045</v>
      </c>
      <c r="HA155" s="59">
        <f t="shared" si="160"/>
        <v>276.01618888357268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8.8440549212733188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8.8440549212733188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286.3</v>
      </c>
      <c r="L156" s="12">
        <f>VLOOKUP(A156,'Données projet'!$A$35:$I$55,9,0)</f>
        <v>-1.1749999999999972</v>
      </c>
      <c r="M156" s="12">
        <f t="array" ref="M156">INDEX(L:L,MIN(IF(ISNUMBER(L156:L352),ROW(L156:L352),"")))</f>
        <v>-1.1749999999999972</v>
      </c>
      <c r="N156" s="13">
        <f>IF('Données projet'!$A$36&gt;35,N155+M156-V155,IF(A156&lt;'Données projet'!$A$36,$K$205^A156,IF(A156='Données projet'!$A$36,'Données projet'!$B$36,N155+M156-V155)))</f>
        <v>286.29999999999961</v>
      </c>
      <c r="O156" s="13">
        <f>N156*VLOOKUP('Données projet'!$B$9,Paramètres!$A$1:$I$89,3,0)*VLOOKUP('Données projet'!$B$9,Paramètres!$A$1:$I$89,5,0)</f>
        <v>259.04423999999966</v>
      </c>
      <c r="P156" s="13">
        <f t="shared" si="141"/>
        <v>62.518604901036205</v>
      </c>
      <c r="Q156" s="20">
        <f t="shared" si="162"/>
        <v>560.05528820263737</v>
      </c>
      <c r="R156" s="59">
        <f t="shared" si="109"/>
        <v>847.08793369213731</v>
      </c>
      <c r="S156" s="59">
        <f ca="1">AVERAGE(OFFSET($R$3,0,0,'Données projet'!$E$9+1,1))-AVERAGE(OFFSET($H$3,0,0,'Données projet'!$E$9+1,1))</f>
        <v>514.0255035951318</v>
      </c>
      <c r="T156" s="59">
        <f t="shared" si="142"/>
        <v>232.26614608014839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89.29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177.46725088634676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177.46725088634676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212.00000000000009</v>
      </c>
      <c r="AJ156" s="13">
        <f>AI156*VLOOKUP('Données projet'!$B$10,Paramètres!$A$1:$I$89,3,0)*VLOOKUP('Données projet'!$B$10,Paramètres!$A$1:$I$89,5,0)</f>
        <v>185.20320000000009</v>
      </c>
      <c r="AK156" s="13">
        <f t="shared" si="164"/>
        <v>46.477875402099386</v>
      </c>
      <c r="AL156" s="20">
        <f t="shared" si="165"/>
        <v>403.5112063253232</v>
      </c>
      <c r="AM156" s="59">
        <f t="shared" si="113"/>
        <v>690.54385181482326</v>
      </c>
      <c r="AN156" s="59">
        <f ca="1">AVERAGE(OFFSET($AM$3,0,0,'Données projet'!$E$10+1,1))-AVERAGE(OFFSET($H$3,0,0,'Données projet'!$E$10+1,1))</f>
        <v>330.58463337575432</v>
      </c>
      <c r="AO156" s="59">
        <f t="shared" si="144"/>
        <v>285.43250599232192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15.330362334509307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15.330362334509307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-1.1749999999999972</v>
      </c>
      <c r="BC156" s="12">
        <f t="array" ref="BC156">INDEX(BB:BB,MIN(IF(ISNUMBER(BB156:BB352),ROW(BB156:BB352),"")))</f>
        <v>-1.1749999999999972</v>
      </c>
      <c r="BD156" s="12">
        <f>IF('Données projet'!$A$88&gt;35,BD155+BC156-BL155,IF(A156&lt;'Données projet'!$A$88,$BA$205^A156,IF(A156='Données projet'!$A$88,'Données projet'!$B$88,BD155+BC156-BL155)))</f>
        <v>286.29999999999961</v>
      </c>
      <c r="BE156" s="13">
        <f>BD156*VLOOKUP('Données projet'!$B$11,Paramètres!$A$1:$I$89,3,0)*VLOOKUP('Données projet'!$B$11,Paramètres!$A$1:$I$89,5,0)</f>
        <v>290.3081999999996</v>
      </c>
      <c r="BF156" s="13">
        <f t="shared" si="167"/>
        <v>69.140823042549556</v>
      </c>
      <c r="BG156" s="20">
        <f t="shared" si="168"/>
        <v>626.0403817991064</v>
      </c>
      <c r="BH156" s="59">
        <f t="shared" si="116"/>
        <v>913.07302728860645</v>
      </c>
      <c r="BI156" s="59">
        <f ca="1">AVERAGE(OFFSET($BH$3,0,0,'Données projet'!$E$11+1,1))-AVERAGE(OFFSET($H$3,0,0,'Données projet'!$E$11+1,1))</f>
        <v>565.65323074569903</v>
      </c>
      <c r="BJ156" s="59">
        <f t="shared" si="146"/>
        <v>253.00166490531203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89.29</v>
      </c>
      <c r="BM156" s="16">
        <f>IF(ISNA(VLOOKUP(A156,'Données projet'!$A$87:$I$107,5,0)),0%,VLOOKUP(A156,'Données projet'!$A$87:$I$107,5,0)*VLOOKUP('Données projet'!$B$11,Paramètres!$A$1:$I$89,7,0))</f>
        <v>0.43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198.8857122002162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198.8857122002162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748.38342240986231</v>
      </c>
      <c r="CD156" s="59">
        <f ca="1">AVERAGE(OFFSET($CC$3,0,0,'Données projet'!$E$12+1,1))-AVERAGE(OFFSET($H$3,0,0,'Données projet'!$E$12+1,1))</f>
        <v>323.01113210765487</v>
      </c>
      <c r="CE156" s="59">
        <f t="shared" si="148"/>
        <v>311.68541696405975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10.221033842386902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10.221033842386902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286.3</v>
      </c>
      <c r="CR156" s="12">
        <f>VLOOKUP(A156,'Données projet'!$A$139:$I$159,9,0)</f>
        <v>-1.1749999999999972</v>
      </c>
      <c r="CS156" s="12">
        <f t="array" ref="CS156">INDEX(CR:CR,MIN(IF(ISNUMBER(CR156:CR352),ROW(CR156:CR352),"")))</f>
        <v>-1.1749999999999972</v>
      </c>
      <c r="CT156" s="12">
        <f>IF('Données projet'!$A$140&gt;35,CT155+CS156-DB155,IF(A156&lt;'Données projet'!$A$140,$CQ$205^A156,IF(A156='Données projet'!$A$140,'Données projet'!$B$140,CT155+CS156-DB155)))</f>
        <v>286.29999999999961</v>
      </c>
      <c r="CU156" s="17">
        <f>CT156*VLOOKUP('Données projet'!$B$13,Paramètres!$A$1:$I$89,3,0)*VLOOKUP('Données projet'!$B$13,Paramètres!$A$1:$I$89,5,0)</f>
        <v>192.05003999999977</v>
      </c>
      <c r="CV156" s="13">
        <f t="shared" si="173"/>
        <v>47.992904111506206</v>
      </c>
      <c r="CW156" s="20">
        <f t="shared" si="174"/>
        <v>418.07479432753956</v>
      </c>
      <c r="CX156" s="59">
        <f t="shared" si="122"/>
        <v>705.10743981703956</v>
      </c>
      <c r="CY156" s="59">
        <f ca="1">AVERAGE(OFFSET($CX$3,0,0,'Données projet'!$E$13+1,1))-AVERAGE(OFFSET($H$3,0,0,'Données projet'!$E$13+1,1))</f>
        <v>402.93606094395136</v>
      </c>
      <c r="CZ156" s="59">
        <f t="shared" si="150"/>
        <v>187.62762320251036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89.29</v>
      </c>
      <c r="DC156" s="16">
        <f>IF(ISNA(VLOOKUP(A156,'Données projet'!$A$139:$I$159,5,0)),0%,VLOOKUP(A156,'Données projet'!$A$139:$I$159,5,0)*VLOOKUP('Données projet'!$B$13,Paramètres!$A$1:$I$89,7,0))</f>
        <v>0.53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162.16834994786862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162.16834994786862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210.25641025641013</v>
      </c>
      <c r="DP156" s="17">
        <f>DO156*VLOOKUP('Données projet'!$B$14,Paramètres!$A$1:$I$89,3,0)*VLOOKUP('Données projet'!$B$14,Paramètres!$A$1:$I$89,5,0)</f>
        <v>163.99999999999991</v>
      </c>
      <c r="DQ156" s="13">
        <f t="shared" si="176"/>
        <v>41.743425908362248</v>
      </c>
      <c r="DR156" s="20">
        <f t="shared" si="177"/>
        <v>358.33646679039742</v>
      </c>
      <c r="DS156" s="59">
        <f t="shared" si="125"/>
        <v>645.36911227989742</v>
      </c>
      <c r="DT156" s="59">
        <f ca="1">AVERAGE(OFFSET($DS$3,0,0,'Données projet'!$E$14+1,1))-AVERAGE(OFFSET($H$3,0,0,'Données projet'!$E$14+1,1))</f>
        <v>217.53602321474159</v>
      </c>
      <c r="DU156" s="59">
        <f t="shared" si="152"/>
        <v>215.75909414893025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6.1187580010964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6.1187580010964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404.00000000000017</v>
      </c>
      <c r="EK156" s="17">
        <f>EJ156*VLOOKUP('Données projet'!$B$15,Paramètres!$A$1:$I$89,3,0)*VLOOKUP('Données projet'!$B$15,Paramètres!$A$1:$I$89,5,0)</f>
        <v>346.63200000000018</v>
      </c>
      <c r="EL156" s="13">
        <f t="shared" si="179"/>
        <v>80.868615263336864</v>
      </c>
      <c r="EM156" s="20">
        <f t="shared" si="180"/>
        <v>744.56357158364528</v>
      </c>
      <c r="EN156" s="59">
        <f t="shared" si="128"/>
        <v>1031.5962170731452</v>
      </c>
      <c r="EO156" s="59">
        <f ca="1">AVERAGE(OFFSET($EN$3,0,0,'Données projet'!$E$15+1,1))-AVERAGE(OFFSET($H$3,0,0,'Données projet'!$E$15+1,1))</f>
        <v>481.23392184981651</v>
      </c>
      <c r="EP156" s="59">
        <f t="shared" si="154"/>
        <v>275.88160405468193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51.997126783648376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51.997126783648376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204.00000000000017</v>
      </c>
      <c r="FF156" s="17">
        <f>FE156*VLOOKUP('Données projet'!$B$16,Paramètres!$A$1:$I$89,3,0)*VLOOKUP('Données projet'!$B$16,Paramètres!$A$1:$I$89,5,0)</f>
        <v>133.66080000000011</v>
      </c>
      <c r="FG156" s="13">
        <f t="shared" si="182"/>
        <v>34.840890682716783</v>
      </c>
      <c r="FH156" s="20">
        <f t="shared" si="183"/>
        <v>293.4737779390652</v>
      </c>
      <c r="FI156" s="59">
        <f t="shared" si="131"/>
        <v>580.5064234285652</v>
      </c>
      <c r="FJ156" s="59">
        <f ca="1">AVERAGE(OFFSET($FI$3,0,0,'Données projet'!$E$16+1,1))-AVERAGE(OFFSET($H$3,0,0,'Données projet'!$E$16+1,1))</f>
        <v>257.66104339896992</v>
      </c>
      <c r="FK156" s="59">
        <f t="shared" si="156"/>
        <v>254.79488636184996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11.318367508786231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11.318367508786231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>
        <f>VLOOKUP(A156,'Données projet'!$A$243:$I$263,2,0)</f>
        <v>286.3</v>
      </c>
      <c r="FX156" s="12">
        <f>VLOOKUP(A156,'Données projet'!$A$243:$I$263,9,0)</f>
        <v>-1.1749999999999972</v>
      </c>
      <c r="FY156" s="12">
        <f t="array" ref="FY156">INDEX(FX:FX,MIN(IF(ISNUMBER(FX156:FX352),ROW(FX156:FX352),"")))</f>
        <v>-1.1749999999999972</v>
      </c>
      <c r="FZ156" s="12">
        <f>IF('Données projet'!$A$244&gt;35,FZ155+FY156-GH155,IF(A156&lt;'Données projet'!$A$244,$FW$205^A156,IF(A156='Données projet'!$A$244,'Données projet'!$B$244,FZ155+FY156-GH155)))</f>
        <v>286.29999999999961</v>
      </c>
      <c r="GA156" s="17">
        <f>FZ156*VLOOKUP('Données projet'!$B$17,Paramètres!$A$1:$I$89,3,0)*VLOOKUP('Données projet'!$B$17,Paramètres!$A$1:$I$89,5,0)</f>
        <v>272.44307999999967</v>
      </c>
      <c r="GB156" s="13">
        <f t="shared" si="185"/>
        <v>65.367480394697736</v>
      </c>
      <c r="GC156" s="20">
        <f t="shared" si="186"/>
        <v>588.35339268743132</v>
      </c>
      <c r="GD156" s="59">
        <f t="shared" si="134"/>
        <v>875.38603817693138</v>
      </c>
      <c r="GE156" s="59">
        <f ca="1">AVERAGE(OFFSET($GD$3,0,0,'Données projet'!$E$17+1,1))-AVERAGE(OFFSET($H$3,0,0,'Données projet'!$E$17+1,1))</f>
        <v>536.1664221413339</v>
      </c>
      <c r="GF156" s="59">
        <f t="shared" si="158"/>
        <v>241.15939898336669</v>
      </c>
      <c r="GG156" s="15">
        <f>IF(ISNA(VLOOKUP(A156,'Données projet'!$A$243:$I$263,3,0)),0,VLOOKUP(A156,'Données projet'!$A$243:$I$263,3,0))</f>
        <v>13</v>
      </c>
      <c r="GH156" s="15">
        <f>IF(ISNA(VLOOKUP(A156,'Données projet'!$A$243:$I$263,4,0)),0,VLOOKUP(A156,'Données projet'!$A$243:$I$263,4,0))</f>
        <v>89.29</v>
      </c>
      <c r="GI156" s="16">
        <f>IF(ISNA(VLOOKUP(A156,'Données projet'!$A$243:$I$263,5,0)),0%,VLOOKUP(A156,'Données projet'!$A$243:$I$263,5,0)*VLOOKUP('Données projet'!$B$17,Paramètres!$A$1:$I$89,7,0))</f>
        <v>0.43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186.64659144943369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186.64659144943369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213.00000000000003</v>
      </c>
      <c r="GV156" s="17">
        <f>GU156*VLOOKUP('Données projet'!$B$18,Paramètres!$A$1:$I$89,3,0)*VLOOKUP('Données projet'!$B$18,Paramètres!$A$1:$I$89,5,0)</f>
        <v>186.07680000000005</v>
      </c>
      <c r="GW156" s="13">
        <f t="shared" si="188"/>
        <v>46.671538591528673</v>
      </c>
      <c r="GX156" s="20">
        <f t="shared" si="189"/>
        <v>405.37002304691242</v>
      </c>
      <c r="GY156" s="59">
        <f t="shared" si="137"/>
        <v>692.40266853641242</v>
      </c>
      <c r="GZ156" s="59">
        <f ca="1">AVERAGE(OFFSET($GY$3,0,0,'Données projet'!$E$18+1,1))-AVERAGE(OFFSET($H$3,0,0,'Données projet'!$E$18+1,1))</f>
        <v>285.8437404763045</v>
      </c>
      <c r="HA156" s="59">
        <f t="shared" si="160"/>
        <v>276.01618888357268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8.6706283986080042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8.6706283986080042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-0.62249999999999517</v>
      </c>
      <c r="N157" s="13">
        <f>IF('Données projet'!$A$36&gt;35,N156+M157-V156,IF(A157&lt;'Données projet'!$A$36,$K$205^A157,IF(A157='Données projet'!$A$36,'Données projet'!$B$36,N156+M157-V156)))</f>
        <v>196.38749999999959</v>
      </c>
      <c r="O157" s="13">
        <f>N157*VLOOKUP('Données projet'!$B$9,Paramètres!$A$1:$I$89,3,0)*VLOOKUP('Données projet'!$B$9,Paramètres!$A$1:$I$89,5,0)</f>
        <v>177.69140999999962</v>
      </c>
      <c r="P157" s="13">
        <f t="shared" si="141"/>
        <v>44.808182194782958</v>
      </c>
      <c r="Q157" s="20">
        <f t="shared" si="162"/>
        <v>387.52012307257957</v>
      </c>
      <c r="R157" s="59">
        <f t="shared" si="109"/>
        <v>674.66207140994231</v>
      </c>
      <c r="S157" s="59">
        <f ca="1">AVERAGE(OFFSET($R$3,0,0,'Données projet'!$E$9+1,1))-AVERAGE(OFFSET($H$3,0,0,'Données projet'!$E$9+1,1))</f>
        <v>514.0255035951318</v>
      </c>
      <c r="T157" s="59">
        <f t="shared" si="142"/>
        <v>232.26614608014839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173.98722634080031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173.98722634080031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212.00000000000009</v>
      </c>
      <c r="AJ157" s="13">
        <f>AI157*VLOOKUP('Données projet'!$B$10,Paramètres!$A$1:$I$89,3,0)*VLOOKUP('Données projet'!$B$10,Paramètres!$A$1:$I$89,5,0)</f>
        <v>185.20320000000009</v>
      </c>
      <c r="AK157" s="13">
        <f t="shared" si="164"/>
        <v>46.477875402099386</v>
      </c>
      <c r="AL157" s="20">
        <f t="shared" si="165"/>
        <v>403.5112063253232</v>
      </c>
      <c r="AM157" s="59">
        <f t="shared" si="113"/>
        <v>690.65315466268589</v>
      </c>
      <c r="AN157" s="59">
        <f ca="1">AVERAGE(OFFSET($AM$3,0,0,'Données projet'!$E$10+1,1))-AVERAGE(OFFSET($H$3,0,0,'Données projet'!$E$10+1,1))</f>
        <v>330.58463337575432</v>
      </c>
      <c r="AO157" s="59">
        <f t="shared" si="144"/>
        <v>285.43250599232192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15.029743279727308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15.029743279727308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-0.62249999999999517</v>
      </c>
      <c r="BD157" s="12">
        <f>IF('Données projet'!$A$88&gt;35,BD156+BC157-BL156,IF(A157&lt;'Données projet'!$A$88,$BA$205^A157,IF(A157='Données projet'!$A$88,'Données projet'!$B$88,BD156+BC157-BL156)))</f>
        <v>196.38749999999959</v>
      </c>
      <c r="BE157" s="13">
        <f>BD157*VLOOKUP('Données projet'!$B$11,Paramètres!$A$1:$I$89,3,0)*VLOOKUP('Données projet'!$B$11,Paramètres!$A$1:$I$89,5,0)</f>
        <v>199.13692499999959</v>
      </c>
      <c r="BF157" s="13">
        <f t="shared" si="167"/>
        <v>49.554442247902109</v>
      </c>
      <c r="BG157" s="20">
        <f t="shared" si="168"/>
        <v>433.1374646234288</v>
      </c>
      <c r="BH157" s="59">
        <f t="shared" si="116"/>
        <v>720.27941296079155</v>
      </c>
      <c r="BI157" s="59">
        <f ca="1">AVERAGE(OFFSET($BH$3,0,0,'Données projet'!$E$11+1,1))-AVERAGE(OFFSET($H$3,0,0,'Données projet'!$E$11+1,1))</f>
        <v>565.65323074569903</v>
      </c>
      <c r="BJ157" s="59">
        <f t="shared" si="146"/>
        <v>253.00166490531203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194.98568469227621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194.98568469227621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748.49272525772506</v>
      </c>
      <c r="CD157" s="59">
        <f ca="1">AVERAGE(OFFSET($CC$3,0,0,'Données projet'!$E$12+1,1))-AVERAGE(OFFSET($H$3,0,0,'Données projet'!$E$12+1,1))</f>
        <v>323.01113210765487</v>
      </c>
      <c r="CE157" s="59">
        <f t="shared" si="148"/>
        <v>311.68541696405975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10.020605602952761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10.020605602952761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-0.62249999999999517</v>
      </c>
      <c r="CT157" s="12">
        <f>IF('Données projet'!$A$140&gt;35,CT156+CS157-DB156,IF(A157&lt;'Données projet'!$A$140,$CQ$205^A157,IF(A157='Données projet'!$A$140,'Données projet'!$B$140,CT156+CS157-DB156)))</f>
        <v>196.38749999999959</v>
      </c>
      <c r="CU157" s="17">
        <f>CT157*VLOOKUP('Données projet'!$B$13,Paramètres!$A$1:$I$89,3,0)*VLOOKUP('Données projet'!$B$13,Paramètres!$A$1:$I$89,5,0)</f>
        <v>131.73673499999973</v>
      </c>
      <c r="CV157" s="13">
        <f t="shared" si="173"/>
        <v>34.397357312902443</v>
      </c>
      <c r="CW157" s="20">
        <f t="shared" si="174"/>
        <v>289.35021077830459</v>
      </c>
      <c r="CX157" s="59">
        <f t="shared" si="122"/>
        <v>576.49215911566739</v>
      </c>
      <c r="CY157" s="59">
        <f ca="1">AVERAGE(OFFSET($CX$3,0,0,'Données projet'!$E$13+1,1))-AVERAGE(OFFSET($H$3,0,0,'Données projet'!$E$13+1,1))</f>
        <v>402.93606094395136</v>
      </c>
      <c r="CZ157" s="59">
        <f t="shared" si="150"/>
        <v>187.62762320251036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158.98832751831753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158.98832751831753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210.25641025641013</v>
      </c>
      <c r="DP157" s="17">
        <f>DO157*VLOOKUP('Données projet'!$B$14,Paramètres!$A$1:$I$89,3,0)*VLOOKUP('Données projet'!$B$14,Paramètres!$A$1:$I$89,5,0)</f>
        <v>163.99999999999991</v>
      </c>
      <c r="DQ157" s="13">
        <f t="shared" si="176"/>
        <v>41.743425908362248</v>
      </c>
      <c r="DR157" s="20">
        <f t="shared" si="177"/>
        <v>358.33646679039742</v>
      </c>
      <c r="DS157" s="59">
        <f t="shared" si="125"/>
        <v>645.47841512776017</v>
      </c>
      <c r="DT157" s="59">
        <f ca="1">AVERAGE(OFFSET($DS$3,0,0,'Données projet'!$E$14+1,1))-AVERAGE(OFFSET($H$3,0,0,'Données projet'!$E$14+1,1))</f>
        <v>217.53602321474159</v>
      </c>
      <c r="DU157" s="59">
        <f t="shared" si="152"/>
        <v>215.75909414893025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5.9987728887687686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5.9987728887687686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404.00000000000017</v>
      </c>
      <c r="EK157" s="17">
        <f>EJ157*VLOOKUP('Données projet'!$B$15,Paramètres!$A$1:$I$89,3,0)*VLOOKUP('Données projet'!$B$15,Paramètres!$A$1:$I$89,5,0)</f>
        <v>346.63200000000018</v>
      </c>
      <c r="EL157" s="13">
        <f t="shared" si="179"/>
        <v>80.868615263336864</v>
      </c>
      <c r="EM157" s="20">
        <f t="shared" si="180"/>
        <v>744.56357158364528</v>
      </c>
      <c r="EN157" s="59">
        <f t="shared" si="128"/>
        <v>1031.7055199210081</v>
      </c>
      <c r="EO157" s="59">
        <f ca="1">AVERAGE(OFFSET($EN$3,0,0,'Données projet'!$E$15+1,1))-AVERAGE(OFFSET($H$3,0,0,'Données projet'!$E$15+1,1))</f>
        <v>481.23392184981651</v>
      </c>
      <c r="EP157" s="59">
        <f t="shared" si="154"/>
        <v>275.88160405468193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50.977494842536764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50.977494842536764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204.00000000000017</v>
      </c>
      <c r="FF157" s="17">
        <f>FE157*VLOOKUP('Données projet'!$B$16,Paramètres!$A$1:$I$89,3,0)*VLOOKUP('Données projet'!$B$16,Paramètres!$A$1:$I$89,5,0)</f>
        <v>133.66080000000011</v>
      </c>
      <c r="FG157" s="13">
        <f t="shared" si="182"/>
        <v>34.840890682716783</v>
      </c>
      <c r="FH157" s="20">
        <f t="shared" si="183"/>
        <v>293.4737779390652</v>
      </c>
      <c r="FI157" s="59">
        <f t="shared" si="131"/>
        <v>580.61572627642795</v>
      </c>
      <c r="FJ157" s="59">
        <f ca="1">AVERAGE(OFFSET($FI$3,0,0,'Données projet'!$E$16+1,1))-AVERAGE(OFFSET($H$3,0,0,'Données projet'!$E$16+1,1))</f>
        <v>257.66104339896992</v>
      </c>
      <c r="FK157" s="59">
        <f t="shared" si="156"/>
        <v>254.79488636184996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11.096421225461448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11.096421225461448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-0.62249999999999517</v>
      </c>
      <c r="FZ157" s="12">
        <f>IF('Données projet'!$A$244&gt;35,FZ156+FY157-GH156,IF(A157&lt;'Données projet'!$A$244,$FW$205^A157,IF(A157='Données projet'!$A$244,'Données projet'!$B$244,FZ156+FY157-GH156)))</f>
        <v>196.38749999999959</v>
      </c>
      <c r="GA157" s="17">
        <f>FZ157*VLOOKUP('Données projet'!$B$17,Paramètres!$A$1:$I$89,3,0)*VLOOKUP('Données projet'!$B$17,Paramètres!$A$1:$I$89,5,0)</f>
        <v>186.88234499999962</v>
      </c>
      <c r="GB157" s="13">
        <f t="shared" si="185"/>
        <v>46.850021298075546</v>
      </c>
      <c r="GC157" s="20">
        <f t="shared" si="186"/>
        <v>407.08387130248093</v>
      </c>
      <c r="GD157" s="59">
        <f t="shared" si="134"/>
        <v>694.22581963984362</v>
      </c>
      <c r="GE157" s="59">
        <f ca="1">AVERAGE(OFFSET($GD$3,0,0,'Données projet'!$E$17+1,1))-AVERAGE(OFFSET($H$3,0,0,'Données projet'!$E$17+1,1))</f>
        <v>536.1664221413339</v>
      </c>
      <c r="GF157" s="59">
        <f t="shared" si="158"/>
        <v>241.15939898336669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182.98656563429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182.98656563429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213.00000000000003</v>
      </c>
      <c r="GV157" s="17">
        <f>GU157*VLOOKUP('Données projet'!$B$18,Paramètres!$A$1:$I$89,3,0)*VLOOKUP('Données projet'!$B$18,Paramètres!$A$1:$I$89,5,0)</f>
        <v>186.07680000000005</v>
      </c>
      <c r="GW157" s="13">
        <f t="shared" si="188"/>
        <v>46.671538591528673</v>
      </c>
      <c r="GX157" s="20">
        <f t="shared" si="189"/>
        <v>405.37002304691242</v>
      </c>
      <c r="GY157" s="59">
        <f t="shared" si="137"/>
        <v>692.51197138427517</v>
      </c>
      <c r="GZ157" s="59">
        <f ca="1">AVERAGE(OFFSET($GY$3,0,0,'Données projet'!$E$18+1,1))-AVERAGE(OFFSET($H$3,0,0,'Données projet'!$E$18+1,1))</f>
        <v>285.8437404763045</v>
      </c>
      <c r="HA157" s="59">
        <f t="shared" si="160"/>
        <v>276.01618888357268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8.5006026642724226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8.5006026642724226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-0.62249999999999517</v>
      </c>
      <c r="N158" s="13">
        <f>IF('Données projet'!$A$36&gt;35,N157+M158-V157,IF(A158&lt;'Données projet'!$A$36,$K$205^A158,IF(A158='Données projet'!$A$36,'Données projet'!$B$36,N157+M158-V157)))</f>
        <v>195.76499999999959</v>
      </c>
      <c r="O158" s="13">
        <f>N158*VLOOKUP('Données projet'!$B$9,Paramètres!$A$1:$I$89,3,0)*VLOOKUP('Données projet'!$B$9,Paramètres!$A$1:$I$89,5,0)</f>
        <v>177.12817199999964</v>
      </c>
      <c r="P158" s="13">
        <f t="shared" si="141"/>
        <v>44.682660512074754</v>
      </c>
      <c r="Q158" s="20">
        <f t="shared" si="162"/>
        <v>386.32053329186289</v>
      </c>
      <c r="R158" s="59">
        <f t="shared" si="109"/>
        <v>673.56988831704257</v>
      </c>
      <c r="S158" s="59">
        <f ca="1">AVERAGE(OFFSET($R$3,0,0,'Données projet'!$E$9+1,1))-AVERAGE(OFFSET($H$3,0,0,'Données projet'!$E$9+1,1))</f>
        <v>514.0255035951318</v>
      </c>
      <c r="T158" s="59">
        <f t="shared" si="142"/>
        <v>232.26614608014839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170.57544295398662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170.57544295398662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212.00000000000009</v>
      </c>
      <c r="AJ158" s="13">
        <f>AI158*VLOOKUP('Données projet'!$B$10,Paramètres!$A$1:$I$89,3,0)*VLOOKUP('Données projet'!$B$10,Paramètres!$A$1:$I$89,5,0)</f>
        <v>185.20320000000009</v>
      </c>
      <c r="AK158" s="13">
        <f t="shared" si="164"/>
        <v>46.477875402099386</v>
      </c>
      <c r="AL158" s="20">
        <f t="shared" si="165"/>
        <v>403.5112063253232</v>
      </c>
      <c r="AM158" s="59">
        <f t="shared" si="113"/>
        <v>690.76056135050294</v>
      </c>
      <c r="AN158" s="59">
        <f ca="1">AVERAGE(OFFSET($AM$3,0,0,'Données projet'!$E$10+1,1))-AVERAGE(OFFSET($H$3,0,0,'Données projet'!$E$10+1,1))</f>
        <v>330.58463337575432</v>
      </c>
      <c r="AO158" s="59">
        <f t="shared" si="144"/>
        <v>285.43250599232192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14.735019181250067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14.735019181250067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-0.62249999999999517</v>
      </c>
      <c r="BD158" s="12">
        <f>IF('Données projet'!$A$88&gt;35,BD157+BC158-BL157,IF(A158&lt;'Données projet'!$A$88,$BA$205^A158,IF(A158='Données projet'!$A$88,'Données projet'!$B$88,BD157+BC158-BL157)))</f>
        <v>195.76499999999959</v>
      </c>
      <c r="BE158" s="13">
        <f>BD158*VLOOKUP('Données projet'!$B$11,Paramètres!$A$1:$I$89,3,0)*VLOOKUP('Données projet'!$B$11,Paramètres!$A$1:$I$89,5,0)</f>
        <v>198.5057099999996</v>
      </c>
      <c r="BF158" s="13">
        <f t="shared" si="167"/>
        <v>49.415624811622642</v>
      </c>
      <c r="BG158" s="20">
        <f t="shared" si="168"/>
        <v>431.79632479690872</v>
      </c>
      <c r="BH158" s="59">
        <f t="shared" si="116"/>
        <v>719.04567982208846</v>
      </c>
      <c r="BI158" s="59">
        <f ca="1">AVERAGE(OFFSET($BH$3,0,0,'Données projet'!$E$11+1,1))-AVERAGE(OFFSET($H$3,0,0,'Données projet'!$E$11+1,1))</f>
        <v>565.65323074569903</v>
      </c>
      <c r="BJ158" s="59">
        <f t="shared" si="146"/>
        <v>253.00166490531203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191.16213434498502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191.16213434498502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748.60013194554199</v>
      </c>
      <c r="CD158" s="59">
        <f ca="1">AVERAGE(OFFSET($CC$3,0,0,'Données projet'!$E$12+1,1))-AVERAGE(OFFSET($H$3,0,0,'Données projet'!$E$12+1,1))</f>
        <v>323.01113210765487</v>
      </c>
      <c r="CE158" s="59">
        <f t="shared" si="148"/>
        <v>311.68541696405975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9.8241076390447688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9.8241076390447688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-0.62249999999999517</v>
      </c>
      <c r="CT158" s="12">
        <f>IF('Données projet'!$A$140&gt;35,CT157+CS158-DB157,IF(A158&lt;'Données projet'!$A$140,$CQ$205^A158,IF(A158='Données projet'!$A$140,'Données projet'!$B$140,CT157+CS158-DB157)))</f>
        <v>195.76499999999959</v>
      </c>
      <c r="CU158" s="17">
        <f>CT158*VLOOKUP('Données projet'!$B$13,Paramètres!$A$1:$I$89,3,0)*VLOOKUP('Données projet'!$B$13,Paramètres!$A$1:$I$89,5,0)</f>
        <v>131.31916199999972</v>
      </c>
      <c r="CV158" s="13">
        <f t="shared" si="173"/>
        <v>34.300999595201226</v>
      </c>
      <c r="CW158" s="20">
        <f t="shared" si="174"/>
        <v>288.45511477830831</v>
      </c>
      <c r="CX158" s="59">
        <f t="shared" si="122"/>
        <v>575.704469803488</v>
      </c>
      <c r="CY158" s="59">
        <f ca="1">AVERAGE(OFFSET($CX$3,0,0,'Données projet'!$E$13+1,1))-AVERAGE(OFFSET($H$3,0,0,'Données projet'!$E$13+1,1))</f>
        <v>402.93606094395136</v>
      </c>
      <c r="CZ158" s="59">
        <f t="shared" si="150"/>
        <v>187.62762320251036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155.87066338898779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155.87066338898779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210.25641025641013</v>
      </c>
      <c r="DP158" s="17">
        <f>DO158*VLOOKUP('Données projet'!$B$14,Paramètres!$A$1:$I$89,3,0)*VLOOKUP('Données projet'!$B$14,Paramètres!$A$1:$I$89,5,0)</f>
        <v>163.99999999999991</v>
      </c>
      <c r="DQ158" s="13">
        <f t="shared" si="176"/>
        <v>41.743425908362248</v>
      </c>
      <c r="DR158" s="20">
        <f t="shared" si="177"/>
        <v>358.33646679039742</v>
      </c>
      <c r="DS158" s="59">
        <f t="shared" si="125"/>
        <v>645.58582181557711</v>
      </c>
      <c r="DT158" s="59">
        <f ca="1">AVERAGE(OFFSET($DS$3,0,0,'Données projet'!$E$14+1,1))-AVERAGE(OFFSET($H$3,0,0,'Données projet'!$E$14+1,1))</f>
        <v>217.53602321474159</v>
      </c>
      <c r="DU158" s="59">
        <f t="shared" si="152"/>
        <v>215.75909414893025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5.8811406113101894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5.8811406113101894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404.00000000000017</v>
      </c>
      <c r="EK158" s="17">
        <f>EJ158*VLOOKUP('Données projet'!$B$15,Paramètres!$A$1:$I$89,3,0)*VLOOKUP('Données projet'!$B$15,Paramètres!$A$1:$I$89,5,0)</f>
        <v>346.63200000000018</v>
      </c>
      <c r="EL158" s="13">
        <f t="shared" si="179"/>
        <v>80.868615263336864</v>
      </c>
      <c r="EM158" s="20">
        <f t="shared" si="180"/>
        <v>744.56357158364528</v>
      </c>
      <c r="EN158" s="59">
        <f t="shared" si="128"/>
        <v>1031.8129266088249</v>
      </c>
      <c r="EO158" s="59">
        <f ca="1">AVERAGE(OFFSET($EN$3,0,0,'Données projet'!$E$15+1,1))-AVERAGE(OFFSET($H$3,0,0,'Données projet'!$E$15+1,1))</f>
        <v>481.23392184981651</v>
      </c>
      <c r="EP158" s="59">
        <f t="shared" si="154"/>
        <v>275.88160405468193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49.977857261876274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49.977857261876274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204.00000000000017</v>
      </c>
      <c r="FF158" s="17">
        <f>FE158*VLOOKUP('Données projet'!$B$16,Paramètres!$A$1:$I$89,3,0)*VLOOKUP('Données projet'!$B$16,Paramètres!$A$1:$I$89,5,0)</f>
        <v>133.66080000000011</v>
      </c>
      <c r="FG158" s="13">
        <f t="shared" si="182"/>
        <v>34.840890682716783</v>
      </c>
      <c r="FH158" s="20">
        <f t="shared" si="183"/>
        <v>293.4737779390652</v>
      </c>
      <c r="FI158" s="59">
        <f t="shared" si="131"/>
        <v>580.72313296424488</v>
      </c>
      <c r="FJ158" s="59">
        <f ca="1">AVERAGE(OFFSET($FI$3,0,0,'Données projet'!$E$16+1,1))-AVERAGE(OFFSET($H$3,0,0,'Données projet'!$E$16+1,1))</f>
        <v>257.66104339896992</v>
      </c>
      <c r="FK158" s="59">
        <f t="shared" si="156"/>
        <v>254.79488636184996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10.878827173378797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10.878827173378797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-0.62249999999999517</v>
      </c>
      <c r="FZ158" s="12">
        <f>IF('Données projet'!$A$244&gt;35,FZ157+FY158-GH157,IF(A158&lt;'Données projet'!$A$244,$FW$205^A158,IF(A158='Données projet'!$A$244,'Données projet'!$B$244,FZ157+FY158-GH157)))</f>
        <v>195.76499999999959</v>
      </c>
      <c r="GA158" s="17">
        <f>FZ158*VLOOKUP('Données projet'!$B$17,Paramètres!$A$1:$I$89,3,0)*VLOOKUP('Données projet'!$B$17,Paramètres!$A$1:$I$89,5,0)</f>
        <v>186.2899739999996</v>
      </c>
      <c r="GB158" s="13">
        <f t="shared" si="185"/>
        <v>46.718779787703973</v>
      </c>
      <c r="GC158" s="20">
        <f t="shared" si="186"/>
        <v>405.82357951358364</v>
      </c>
      <c r="GD158" s="59">
        <f t="shared" si="134"/>
        <v>693.07293453876332</v>
      </c>
      <c r="GE158" s="59">
        <f ca="1">AVERAGE(OFFSET($GD$3,0,0,'Données projet'!$E$17+1,1))-AVERAGE(OFFSET($H$3,0,0,'Données projet'!$E$17+1,1))</f>
        <v>536.1664221413339</v>
      </c>
      <c r="GF158" s="59">
        <f t="shared" si="158"/>
        <v>241.15939898336669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179.39831069298597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179.39831069298597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213.00000000000003</v>
      </c>
      <c r="GV158" s="17">
        <f>GU158*VLOOKUP('Données projet'!$B$18,Paramètres!$A$1:$I$89,3,0)*VLOOKUP('Données projet'!$B$18,Paramètres!$A$1:$I$89,5,0)</f>
        <v>186.07680000000005</v>
      </c>
      <c r="GW158" s="13">
        <f t="shared" si="188"/>
        <v>46.671538591528673</v>
      </c>
      <c r="GX158" s="20">
        <f t="shared" si="189"/>
        <v>405.37002304691242</v>
      </c>
      <c r="GY158" s="59">
        <f t="shared" si="137"/>
        <v>692.6193780720921</v>
      </c>
      <c r="GZ158" s="59">
        <f ca="1">AVERAGE(OFFSET($GY$3,0,0,'Données projet'!$E$18+1,1))-AVERAGE(OFFSET($H$3,0,0,'Données projet'!$E$18+1,1))</f>
        <v>285.8437404763045</v>
      </c>
      <c r="HA158" s="59">
        <f t="shared" si="160"/>
        <v>276.01618888357268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8.333911030881703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8.333911030881703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-0.62249999999999517</v>
      </c>
      <c r="N159" s="13">
        <f>IF('Données projet'!$A$36&gt;35,N158+M159-V158,IF(A159&lt;'Données projet'!$A$36,$K$205^A159,IF(A159='Données projet'!$A$36,'Données projet'!$B$36,N158+M159-V158)))</f>
        <v>195.14249999999959</v>
      </c>
      <c r="O159" s="13">
        <f>N159*VLOOKUP('Données projet'!$B$9,Paramètres!$A$1:$I$89,3,0)*VLOOKUP('Données projet'!$B$9,Paramètres!$A$1:$I$89,5,0)</f>
        <v>176.56493399999962</v>
      </c>
      <c r="P159" s="13">
        <f t="shared" si="141"/>
        <v>44.557092361023152</v>
      </c>
      <c r="Q159" s="20">
        <f t="shared" si="162"/>
        <v>385.12086257878133</v>
      </c>
      <c r="R159" s="59">
        <f t="shared" si="109"/>
        <v>672.47576102586959</v>
      </c>
      <c r="S159" s="59">
        <f ca="1">AVERAGE(OFFSET($R$3,0,0,'Données projet'!$E$9+1,1))-AVERAGE(OFFSET($H$3,0,0,'Données projet'!$E$9+1,1))</f>
        <v>514.0255035951318</v>
      </c>
      <c r="T159" s="59">
        <f t="shared" si="142"/>
        <v>232.26614608014839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167.23056255840598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167.23056255840598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212.00000000000009</v>
      </c>
      <c r="AJ159" s="13">
        <f>AI159*VLOOKUP('Données projet'!$B$10,Paramètres!$A$1:$I$89,3,0)*VLOOKUP('Données projet'!$B$10,Paramètres!$A$1:$I$89,5,0)</f>
        <v>185.20320000000009</v>
      </c>
      <c r="AK159" s="13">
        <f t="shared" si="164"/>
        <v>46.477875402099386</v>
      </c>
      <c r="AL159" s="20">
        <f t="shared" si="165"/>
        <v>403.5112063253232</v>
      </c>
      <c r="AM159" s="59">
        <f t="shared" si="113"/>
        <v>690.86610477241152</v>
      </c>
      <c r="AN159" s="59">
        <f ca="1">AVERAGE(OFFSET($AM$3,0,0,'Données projet'!$E$10+1,1))-AVERAGE(OFFSET($H$3,0,0,'Données projet'!$E$10+1,1))</f>
        <v>330.58463337575432</v>
      </c>
      <c r="AO159" s="59">
        <f t="shared" si="144"/>
        <v>285.43250599232192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14.446074442580015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14.446074442580015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-0.62249999999999517</v>
      </c>
      <c r="BD159" s="12">
        <f>IF('Données projet'!$A$88&gt;35,BD158+BC159-BL158,IF(A159&lt;'Données projet'!$A$88,$BA$205^A159,IF(A159='Données projet'!$A$88,'Données projet'!$B$88,BD158+BC159-BL158)))</f>
        <v>195.14249999999959</v>
      </c>
      <c r="BE159" s="13">
        <f>BD159*VLOOKUP('Données projet'!$B$11,Paramètres!$A$1:$I$89,3,0)*VLOOKUP('Données projet'!$B$11,Paramètres!$A$1:$I$89,5,0)</f>
        <v>197.8744949999996</v>
      </c>
      <c r="BF159" s="13">
        <f t="shared" si="167"/>
        <v>49.276755984888865</v>
      </c>
      <c r="BG159" s="20">
        <f t="shared" si="168"/>
        <v>430.45509546534737</v>
      </c>
      <c r="BH159" s="59">
        <f t="shared" si="116"/>
        <v>717.80999391243563</v>
      </c>
      <c r="BI159" s="59">
        <f ca="1">AVERAGE(OFFSET($BH$3,0,0,'Données projet'!$E$11+1,1))-AVERAGE(OFFSET($H$3,0,0,'Données projet'!$E$11+1,1))</f>
        <v>565.65323074569903</v>
      </c>
      <c r="BJ159" s="59">
        <f t="shared" si="146"/>
        <v>253.00166490531203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187.41356148786878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187.41356148786878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748.70567536745057</v>
      </c>
      <c r="CD159" s="59">
        <f ca="1">AVERAGE(OFFSET($CC$3,0,0,'Données projet'!$E$12+1,1))-AVERAGE(OFFSET($H$3,0,0,'Données projet'!$E$12+1,1))</f>
        <v>323.01113210765487</v>
      </c>
      <c r="CE159" s="59">
        <f t="shared" si="148"/>
        <v>311.68541696405975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9.6314628803570894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9.6314628803570894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-0.62249999999999517</v>
      </c>
      <c r="CT159" s="12">
        <f>IF('Données projet'!$A$140&gt;35,CT158+CS159-DB158,IF(A159&lt;'Données projet'!$A$140,$CQ$205^A159,IF(A159='Données projet'!$A$140,'Données projet'!$B$140,CT158+CS159-DB158)))</f>
        <v>195.14249999999959</v>
      </c>
      <c r="CU159" s="17">
        <f>CT159*VLOOKUP('Données projet'!$B$13,Paramètres!$A$1:$I$89,3,0)*VLOOKUP('Données projet'!$B$13,Paramètres!$A$1:$I$89,5,0)</f>
        <v>130.90158899999972</v>
      </c>
      <c r="CV159" s="13">
        <f t="shared" si="173"/>
        <v>34.204606205706689</v>
      </c>
      <c r="CW159" s="20">
        <f t="shared" si="174"/>
        <v>287.55995664993867</v>
      </c>
      <c r="CX159" s="59">
        <f t="shared" si="122"/>
        <v>574.91485509702693</v>
      </c>
      <c r="CY159" s="59">
        <f ca="1">AVERAGE(OFFSET($CX$3,0,0,'Données projet'!$E$13+1,1))-AVERAGE(OFFSET($H$3,0,0,'Données projet'!$E$13+1,1))</f>
        <v>402.93606094395136</v>
      </c>
      <c r="CZ159" s="59">
        <f t="shared" si="150"/>
        <v>187.62762320251036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152.81413475164686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152.81413475164686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210.25641025641013</v>
      </c>
      <c r="DP159" s="17">
        <f>DO159*VLOOKUP('Données projet'!$B$14,Paramètres!$A$1:$I$89,3,0)*VLOOKUP('Données projet'!$B$14,Paramètres!$A$1:$I$89,5,0)</f>
        <v>163.99999999999991</v>
      </c>
      <c r="DQ159" s="13">
        <f t="shared" si="176"/>
        <v>41.743425908362248</v>
      </c>
      <c r="DR159" s="20">
        <f t="shared" si="177"/>
        <v>358.33646679039742</v>
      </c>
      <c r="DS159" s="59">
        <f t="shared" si="125"/>
        <v>645.6913652374858</v>
      </c>
      <c r="DT159" s="59">
        <f ca="1">AVERAGE(OFFSET($DS$3,0,0,'Données projet'!$E$14+1,1))-AVERAGE(OFFSET($H$3,0,0,'Données projet'!$E$14+1,1))</f>
        <v>217.53602321474159</v>
      </c>
      <c r="DU159" s="59">
        <f t="shared" si="152"/>
        <v>215.75909414893025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5.7658150310639691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5.7658150310639691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404.00000000000017</v>
      </c>
      <c r="EK159" s="17">
        <f>EJ159*VLOOKUP('Données projet'!$B$15,Paramètres!$A$1:$I$89,3,0)*VLOOKUP('Données projet'!$B$15,Paramètres!$A$1:$I$89,5,0)</f>
        <v>346.63200000000018</v>
      </c>
      <c r="EL159" s="13">
        <f t="shared" si="179"/>
        <v>80.868615263336864</v>
      </c>
      <c r="EM159" s="20">
        <f t="shared" si="180"/>
        <v>744.56357158364528</v>
      </c>
      <c r="EN159" s="59">
        <f t="shared" si="128"/>
        <v>1031.9184700307337</v>
      </c>
      <c r="EO159" s="59">
        <f ca="1">AVERAGE(OFFSET($EN$3,0,0,'Données projet'!$E$15+1,1))-AVERAGE(OFFSET($H$3,0,0,'Données projet'!$E$15+1,1))</f>
        <v>481.23392184981651</v>
      </c>
      <c r="EP159" s="59">
        <f t="shared" si="154"/>
        <v>275.88160405468193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48.997821964453813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48.997821964453813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204.00000000000017</v>
      </c>
      <c r="FF159" s="17">
        <f>FE159*VLOOKUP('Données projet'!$B$16,Paramètres!$A$1:$I$89,3,0)*VLOOKUP('Données projet'!$B$16,Paramètres!$A$1:$I$89,5,0)</f>
        <v>133.66080000000011</v>
      </c>
      <c r="FG159" s="13">
        <f t="shared" si="182"/>
        <v>34.840890682716783</v>
      </c>
      <c r="FH159" s="20">
        <f t="shared" si="183"/>
        <v>293.4737779390652</v>
      </c>
      <c r="FI159" s="59">
        <f t="shared" si="131"/>
        <v>580.82867638615357</v>
      </c>
      <c r="FJ159" s="59">
        <f ca="1">AVERAGE(OFFSET($FI$3,0,0,'Données projet'!$E$16+1,1))-AVERAGE(OFFSET($H$3,0,0,'Données projet'!$E$16+1,1))</f>
        <v>257.66104339896992</v>
      </c>
      <c r="FK159" s="59">
        <f t="shared" si="156"/>
        <v>254.79488636184996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10.665500007938221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10.665500007938221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-0.62249999999999517</v>
      </c>
      <c r="FZ159" s="12">
        <f>IF('Données projet'!$A$244&gt;35,FZ158+FY159-GH158,IF(A159&lt;'Données projet'!$A$244,$FW$205^A159,IF(A159='Données projet'!$A$244,'Données projet'!$B$244,FZ158+FY159-GH158)))</f>
        <v>195.14249999999959</v>
      </c>
      <c r="GA159" s="17">
        <f>FZ159*VLOOKUP('Données projet'!$B$17,Paramètres!$A$1:$I$89,3,0)*VLOOKUP('Données projet'!$B$17,Paramètres!$A$1:$I$89,5,0)</f>
        <v>185.69760299999959</v>
      </c>
      <c r="GB159" s="13">
        <f t="shared" si="185"/>
        <v>46.58748969149886</v>
      </c>
      <c r="GC159" s="20">
        <f t="shared" si="186"/>
        <v>404.56320310435973</v>
      </c>
      <c r="GD159" s="59">
        <f t="shared" si="134"/>
        <v>691.91810155144799</v>
      </c>
      <c r="GE159" s="59">
        <f ca="1">AVERAGE(OFFSET($GD$3,0,0,'Données projet'!$E$17+1,1))-AVERAGE(OFFSET($H$3,0,0,'Données projet'!$E$17+1,1))</f>
        <v>536.1664221413339</v>
      </c>
      <c r="GF159" s="59">
        <f t="shared" si="158"/>
        <v>241.15939898336669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175.8804192424615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175.8804192424615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213.00000000000003</v>
      </c>
      <c r="GV159" s="17">
        <f>GU159*VLOOKUP('Données projet'!$B$18,Paramètres!$A$1:$I$89,3,0)*VLOOKUP('Données projet'!$B$18,Paramètres!$A$1:$I$89,5,0)</f>
        <v>186.07680000000005</v>
      </c>
      <c r="GW159" s="13">
        <f t="shared" si="188"/>
        <v>46.671538591528673</v>
      </c>
      <c r="GX159" s="20">
        <f t="shared" si="189"/>
        <v>405.37002304691242</v>
      </c>
      <c r="GY159" s="59">
        <f t="shared" si="137"/>
        <v>692.72492149400068</v>
      </c>
      <c r="GZ159" s="59">
        <f ca="1">AVERAGE(OFFSET($GY$3,0,0,'Données projet'!$E$18+1,1))-AVERAGE(OFFSET($H$3,0,0,'Données projet'!$E$18+1,1))</f>
        <v>285.8437404763045</v>
      </c>
      <c r="HA159" s="59">
        <f t="shared" si="160"/>
        <v>276.01618888357268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8.170488118749919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8.170488118749919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194.52</v>
      </c>
      <c r="L160" s="12">
        <f>VLOOKUP(A160,'Données projet'!$A$35:$I$55,9,0)</f>
        <v>-0.62249999999999517</v>
      </c>
      <c r="M160" s="12">
        <f t="array" ref="M160">INDEX(L:L,MIN(IF(ISNUMBER(L160:L356),ROW(L160:L356),"")))</f>
        <v>-0.62249999999999517</v>
      </c>
      <c r="N160" s="13">
        <f>IF('Données projet'!$A$36&gt;35,N159+M160-V159,IF(A160&lt;'Données projet'!$A$36,$K$205^A160,IF(A160='Données projet'!$A$36,'Données projet'!$B$36,N159+M160-V159)))</f>
        <v>194.51999999999958</v>
      </c>
      <c r="O160" s="13">
        <f>N160*VLOOKUP('Données projet'!$B$9,Paramètres!$A$1:$I$89,3,0)*VLOOKUP('Données projet'!$B$9,Paramètres!$A$1:$I$89,5,0)</f>
        <v>176.00169599999961</v>
      </c>
      <c r="P160" s="13">
        <f t="shared" si="141"/>
        <v>44.431477576109586</v>
      </c>
      <c r="Q160" s="20">
        <f t="shared" si="162"/>
        <v>383.92111064505684</v>
      </c>
      <c r="R160" s="59">
        <f t="shared" si="109"/>
        <v>671.37972157164336</v>
      </c>
      <c r="S160" s="59">
        <f ca="1">AVERAGE(OFFSET($R$3,0,0,'Données projet'!$E$9+1,1))-AVERAGE(OFFSET($H$3,0,0,'Données projet'!$E$9+1,1))</f>
        <v>514.0255035951318</v>
      </c>
      <c r="T160" s="59">
        <f t="shared" si="142"/>
        <v>232.26614608014839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57.95</v>
      </c>
      <c r="W160" s="16">
        <f>IF(ISNA(VLOOKUP(A160,'Données projet'!$A$35:$I$55,5,0)),0%,VLOOKUP(A160,'Données projet'!$A$35:$I$55,5,0)*VLOOKUP('Données projet'!$B$9,Paramètres!$A$1:$I$89,7,0))</f>
        <v>0.43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188.8754944998912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188.8754944998912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212.00000000000009</v>
      </c>
      <c r="AJ160" s="13">
        <f>AI160*VLOOKUP('Données projet'!$B$10,Paramètres!$A$1:$I$89,3,0)*VLOOKUP('Données projet'!$B$10,Paramètres!$A$1:$I$89,5,0)</f>
        <v>185.20320000000009</v>
      </c>
      <c r="AK160" s="13">
        <f t="shared" si="164"/>
        <v>46.477875402099386</v>
      </c>
      <c r="AL160" s="20">
        <f t="shared" si="165"/>
        <v>403.5112063253232</v>
      </c>
      <c r="AM160" s="59">
        <f t="shared" si="113"/>
        <v>690.96981725190972</v>
      </c>
      <c r="AN160" s="59">
        <f ca="1">AVERAGE(OFFSET($AM$3,0,0,'Données projet'!$E$10+1,1))-AVERAGE(OFFSET($H$3,0,0,'Données projet'!$E$10+1,1))</f>
        <v>330.58463337575432</v>
      </c>
      <c r="AO160" s="59">
        <f t="shared" si="144"/>
        <v>285.43250599232192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14.162795733996393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14.162795733996393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-0.62249999999999517</v>
      </c>
      <c r="BC160" s="12">
        <f t="array" ref="BC160">INDEX(BB:BB,MIN(IF(ISNUMBER(BB160:BB356),ROW(BB160:BB356),"")))</f>
        <v>-0.62249999999999517</v>
      </c>
      <c r="BD160" s="12">
        <f>IF('Données projet'!$A$88&gt;35,BD159+BC160-BL159,IF(A160&lt;'Données projet'!$A$88,$BA$205^A160,IF(A160='Données projet'!$A$88,'Données projet'!$B$88,BD159+BC160-BL159)))</f>
        <v>194.51999999999958</v>
      </c>
      <c r="BE160" s="13">
        <f>BD160*VLOOKUP('Données projet'!$B$11,Paramètres!$A$1:$I$89,3,0)*VLOOKUP('Données projet'!$B$11,Paramètres!$A$1:$I$89,5,0)</f>
        <v>197.2432799999996</v>
      </c>
      <c r="BF160" s="13">
        <f t="shared" si="167"/>
        <v>49.137835584649814</v>
      </c>
      <c r="BG160" s="20">
        <f t="shared" si="168"/>
        <v>429.1137763099311</v>
      </c>
      <c r="BH160" s="59">
        <f t="shared" si="116"/>
        <v>716.57238723651767</v>
      </c>
      <c r="BI160" s="59">
        <f ca="1">AVERAGE(OFFSET($BH$3,0,0,'Données projet'!$E$11+1,1))-AVERAGE(OFFSET($H$3,0,0,'Données projet'!$E$11+1,1))</f>
        <v>565.65323074569903</v>
      </c>
      <c r="BJ160" s="59">
        <f t="shared" si="146"/>
        <v>253.00166490531203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57.95</v>
      </c>
      <c r="BM160" s="16">
        <f>IF(ISNA(VLOOKUP(A160,'Données projet'!$A$87:$I$107,5,0)),0%,VLOOKUP(A160,'Données projet'!$A$87:$I$107,5,0)*VLOOKUP('Données projet'!$B$11,Paramètres!$A$1:$I$89,7,0))</f>
        <v>0.43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211.67081280160221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211.67081280160221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748.80938784694888</v>
      </c>
      <c r="CD160" s="59">
        <f ca="1">AVERAGE(OFFSET($CC$3,0,0,'Données projet'!$E$12+1,1))-AVERAGE(OFFSET($H$3,0,0,'Données projet'!$E$12+1,1))</f>
        <v>323.01113210765487</v>
      </c>
      <c r="CE160" s="59">
        <f t="shared" si="148"/>
        <v>311.68541696405975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9.4425957678855745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9.4425957678855745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194.52</v>
      </c>
      <c r="CR160" s="12">
        <f>VLOOKUP(A160,'Données projet'!$A$139:$I$159,9,0)</f>
        <v>-0.62249999999999517</v>
      </c>
      <c r="CS160" s="12">
        <f t="array" ref="CS160">INDEX(CR:CR,MIN(IF(ISNUMBER(CR160:CR356),ROW(CR160:CR356),"")))</f>
        <v>-0.62249999999999517</v>
      </c>
      <c r="CT160" s="12">
        <f>IF('Données projet'!$A$140&gt;35,CT159+CS160-DB159,IF(A160&lt;'Données projet'!$A$140,$CQ$205^A160,IF(A160='Données projet'!$A$140,'Données projet'!$B$140,CT159+CS160-DB159)))</f>
        <v>194.51999999999958</v>
      </c>
      <c r="CU160" s="17">
        <f>CT160*VLOOKUP('Données projet'!$B$13,Paramètres!$A$1:$I$89,3,0)*VLOOKUP('Données projet'!$B$13,Paramètres!$A$1:$I$89,5,0)</f>
        <v>130.48401599999971</v>
      </c>
      <c r="CV160" s="13">
        <f t="shared" si="173"/>
        <v>34.108177017357285</v>
      </c>
      <c r="CW160" s="20">
        <f t="shared" si="174"/>
        <v>286.66473617189678</v>
      </c>
      <c r="CX160" s="59">
        <f t="shared" si="122"/>
        <v>574.12334709848335</v>
      </c>
      <c r="CY160" s="59">
        <f ca="1">AVERAGE(OFFSET($CX$3,0,0,'Données projet'!$E$13+1,1))-AVERAGE(OFFSET($H$3,0,0,'Données projet'!$E$13+1,1))</f>
        <v>402.93606094395136</v>
      </c>
      <c r="CZ160" s="59">
        <f t="shared" si="150"/>
        <v>187.62762320251036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57.95</v>
      </c>
      <c r="DC160" s="16">
        <f>IF(ISNA(VLOOKUP(A160,'Données projet'!$A$139:$I$159,5,0)),0%,VLOOKUP(A160,'Données projet'!$A$139:$I$159,5,0)*VLOOKUP('Données projet'!$B$13,Paramètres!$A$1:$I$89,7,0))</f>
        <v>0.53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172.59312428438338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172.59312428438338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210.25641025641013</v>
      </c>
      <c r="DP160" s="17">
        <f>DO160*VLOOKUP('Données projet'!$B$14,Paramètres!$A$1:$I$89,3,0)*VLOOKUP('Données projet'!$B$14,Paramètres!$A$1:$I$89,5,0)</f>
        <v>163.99999999999991</v>
      </c>
      <c r="DQ160" s="13">
        <f t="shared" si="176"/>
        <v>41.743425908362248</v>
      </c>
      <c r="DR160" s="20">
        <f t="shared" si="177"/>
        <v>358.33646679039742</v>
      </c>
      <c r="DS160" s="59">
        <f t="shared" si="125"/>
        <v>645.795077716984</v>
      </c>
      <c r="DT160" s="59">
        <f ca="1">AVERAGE(OFFSET($DS$3,0,0,'Données projet'!$E$14+1,1))-AVERAGE(OFFSET($H$3,0,0,'Données projet'!$E$14+1,1))</f>
        <v>217.53602321474159</v>
      </c>
      <c r="DU160" s="59">
        <f t="shared" si="152"/>
        <v>215.75909414893025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5.6527509151047184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5.6527509151047184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404.00000000000017</v>
      </c>
      <c r="EK160" s="17">
        <f>EJ160*VLOOKUP('Données projet'!$B$15,Paramètres!$A$1:$I$89,3,0)*VLOOKUP('Données projet'!$B$15,Paramètres!$A$1:$I$89,5,0)</f>
        <v>346.63200000000018</v>
      </c>
      <c r="EL160" s="13">
        <f t="shared" si="179"/>
        <v>80.868615263336864</v>
      </c>
      <c r="EM160" s="20">
        <f t="shared" si="180"/>
        <v>744.56357158364528</v>
      </c>
      <c r="EN160" s="59">
        <f t="shared" si="128"/>
        <v>1032.0221825102319</v>
      </c>
      <c r="EO160" s="59">
        <f ca="1">AVERAGE(OFFSET($EN$3,0,0,'Données projet'!$E$15+1,1))-AVERAGE(OFFSET($H$3,0,0,'Données projet'!$E$15+1,1))</f>
        <v>481.23392184981651</v>
      </c>
      <c r="EP160" s="59">
        <f t="shared" si="154"/>
        <v>275.88160405468193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48.037004561451305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48.037004561451305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204.00000000000017</v>
      </c>
      <c r="FF160" s="17">
        <f>FE160*VLOOKUP('Données projet'!$B$16,Paramètres!$A$1:$I$89,3,0)*VLOOKUP('Données projet'!$B$16,Paramètres!$A$1:$I$89,5,0)</f>
        <v>133.66080000000011</v>
      </c>
      <c r="FG160" s="13">
        <f t="shared" si="182"/>
        <v>34.840890682716783</v>
      </c>
      <c r="FH160" s="20">
        <f t="shared" si="183"/>
        <v>293.4737779390652</v>
      </c>
      <c r="FI160" s="59">
        <f t="shared" si="131"/>
        <v>580.93238886565177</v>
      </c>
      <c r="FJ160" s="59">
        <f ca="1">AVERAGE(OFFSET($FI$3,0,0,'Données projet'!$E$16+1,1))-AVERAGE(OFFSET($H$3,0,0,'Données projet'!$E$16+1,1))</f>
        <v>257.66104339896992</v>
      </c>
      <c r="FK160" s="59">
        <f t="shared" si="156"/>
        <v>254.79488636184996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10.45635605809521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10.45635605809521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>
        <f>VLOOKUP(A160,'Données projet'!$A$243:$I$263,2,0)</f>
        <v>194.52</v>
      </c>
      <c r="FX160" s="12">
        <f>VLOOKUP(A160,'Données projet'!$A$243:$I$263,9,0)</f>
        <v>-0.62249999999999517</v>
      </c>
      <c r="FY160" s="12">
        <f t="array" ref="FY160">INDEX(FX:FX,MIN(IF(ISNUMBER(FX160:FX356),ROW(FX160:FX356),"")))</f>
        <v>-0.62249999999999517</v>
      </c>
      <c r="FZ160" s="12">
        <f>IF('Données projet'!$A$244&gt;35,FZ159+FY160-GH159,IF(A160&lt;'Données projet'!$A$244,$FW$205^A160,IF(A160='Données projet'!$A$244,'Données projet'!$B$244,FZ159+FY160-GH159)))</f>
        <v>194.51999999999958</v>
      </c>
      <c r="GA160" s="17">
        <f>FZ160*VLOOKUP('Données projet'!$B$17,Paramètres!$A$1:$I$89,3,0)*VLOOKUP('Données projet'!$B$17,Paramètres!$A$1:$I$89,5,0)</f>
        <v>185.1052319999996</v>
      </c>
      <c r="GB160" s="13">
        <f t="shared" si="185"/>
        <v>46.456150836399331</v>
      </c>
      <c r="GC160" s="20">
        <f t="shared" si="186"/>
        <v>403.30274177339476</v>
      </c>
      <c r="GD160" s="59">
        <f t="shared" si="134"/>
        <v>690.76135269998133</v>
      </c>
      <c r="GE160" s="59">
        <f ca="1">AVERAGE(OFFSET($GD$3,0,0,'Données projet'!$E$17+1,1))-AVERAGE(OFFSET($H$3,0,0,'Données projet'!$E$17+1,1))</f>
        <v>536.1664221413339</v>
      </c>
      <c r="GF160" s="59">
        <f t="shared" si="158"/>
        <v>241.15939898336669</v>
      </c>
      <c r="GG160" s="15">
        <f>IF(ISNA(VLOOKUP(A160,'Données projet'!$A$243:$I$263,3,0)),0,VLOOKUP(A160,'Données projet'!$A$243:$I$263,3,0))</f>
        <v>14</v>
      </c>
      <c r="GH160" s="15">
        <f>IF(ISNA(VLOOKUP(A160,'Données projet'!$A$243:$I$263,4,0)),0,VLOOKUP(A160,'Données projet'!$A$243:$I$263,4,0))</f>
        <v>57.95</v>
      </c>
      <c r="GI160" s="16">
        <f>IF(ISNA(VLOOKUP(A160,'Données projet'!$A$243:$I$263,5,0)),0%,VLOOKUP(A160,'Données projet'!$A$243:$I$263,5,0)*VLOOKUP('Données projet'!$B$17,Paramètres!$A$1:$I$89,7,0))</f>
        <v>0.43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198.64491662919596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198.64491662919596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213.00000000000003</v>
      </c>
      <c r="GV160" s="17">
        <f>GU160*VLOOKUP('Données projet'!$B$18,Paramètres!$A$1:$I$89,3,0)*VLOOKUP('Données projet'!$B$18,Paramètres!$A$1:$I$89,5,0)</f>
        <v>186.07680000000005</v>
      </c>
      <c r="GW160" s="13">
        <f t="shared" si="188"/>
        <v>46.671538591528673</v>
      </c>
      <c r="GX160" s="20">
        <f t="shared" si="189"/>
        <v>405.37002304691242</v>
      </c>
      <c r="GY160" s="59">
        <f t="shared" si="137"/>
        <v>692.828633973499</v>
      </c>
      <c r="GZ160" s="59">
        <f ca="1">AVERAGE(OFFSET($GY$3,0,0,'Données projet'!$E$18+1,1))-AVERAGE(OFFSET($H$3,0,0,'Données projet'!$E$18+1,1))</f>
        <v>285.8437404763045</v>
      </c>
      <c r="HA160" s="59">
        <f t="shared" si="160"/>
        <v>276.01618888357268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8.0102698302469051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8.0102698302469051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-0.57750000000000057</v>
      </c>
      <c r="N161" s="13">
        <f>IF('Données projet'!$A$36&gt;35,N160+M161-V160,IF(A161&lt;'Données projet'!$A$36,$K$205^A161,IF(A161='Données projet'!$A$36,'Données projet'!$B$36,N160+M161-V160)))</f>
        <v>135.99249999999961</v>
      </c>
      <c r="O161" s="13">
        <f>N161*VLOOKUP('Données projet'!$B$9,Paramètres!$A$1:$I$89,3,0)*VLOOKUP('Données projet'!$B$9,Paramètres!$A$1:$I$89,5,0)</f>
        <v>123.04601399999964</v>
      </c>
      <c r="P161" s="13">
        <f t="shared" si="141"/>
        <v>32.384392287025349</v>
      </c>
      <c r="Q161" s="20">
        <f t="shared" si="162"/>
        <v>270.70795761656854</v>
      </c>
      <c r="R161" s="59">
        <f t="shared" si="109"/>
        <v>558.26848184300047</v>
      </c>
      <c r="S161" s="59">
        <f ca="1">AVERAGE(OFFSET($R$3,0,0,'Données projet'!$E$9+1,1))-AVERAGE(OFFSET($H$3,0,0,'Données projet'!$E$9+1,1))</f>
        <v>514.0255035951318</v>
      </c>
      <c r="T161" s="59">
        <f t="shared" si="142"/>
        <v>232.26614608014839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185.17176125542466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185.17176125542466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212.00000000000009</v>
      </c>
      <c r="AJ161" s="13">
        <f>AI161*VLOOKUP('Données projet'!$B$10,Paramètres!$A$1:$I$89,3,0)*VLOOKUP('Données projet'!$B$10,Paramètres!$A$1:$I$89,5,0)</f>
        <v>185.20320000000009</v>
      </c>
      <c r="AK161" s="13">
        <f t="shared" si="164"/>
        <v>46.477875402099386</v>
      </c>
      <c r="AL161" s="20">
        <f t="shared" si="165"/>
        <v>403.5112063253232</v>
      </c>
      <c r="AM161" s="59">
        <f t="shared" si="113"/>
        <v>691.07173055175519</v>
      </c>
      <c r="AN161" s="59">
        <f ca="1">AVERAGE(OFFSET($AM$3,0,0,'Données projet'!$E$10+1,1))-AVERAGE(OFFSET($H$3,0,0,'Données projet'!$E$10+1,1))</f>
        <v>330.58463337575432</v>
      </c>
      <c r="AO161" s="59">
        <f t="shared" si="144"/>
        <v>285.43250599232192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13.885071948105146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13.885071948105146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-0.57750000000000057</v>
      </c>
      <c r="BD161" s="12">
        <f>IF('Données projet'!$A$88&gt;35,BD160+BC161-BL160,IF(A161&lt;'Données projet'!$A$88,$BA$205^A161,IF(A161='Données projet'!$A$88,'Données projet'!$B$88,BD160+BC161-BL160)))</f>
        <v>135.99249999999961</v>
      </c>
      <c r="BE161" s="13">
        <f>BD161*VLOOKUP('Données projet'!$B$11,Paramètres!$A$1:$I$89,3,0)*VLOOKUP('Données projet'!$B$11,Paramètres!$A$1:$I$89,5,0)</f>
        <v>137.89639499999961</v>
      </c>
      <c r="BF161" s="13">
        <f t="shared" si="167"/>
        <v>35.814675327481801</v>
      </c>
      <c r="BG161" s="20">
        <f t="shared" si="168"/>
        <v>302.54678082036344</v>
      </c>
      <c r="BH161" s="59">
        <f t="shared" si="116"/>
        <v>590.10730504679543</v>
      </c>
      <c r="BI161" s="59">
        <f ca="1">AVERAGE(OFFSET($BH$3,0,0,'Données projet'!$E$11+1,1))-AVERAGE(OFFSET($H$3,0,0,'Données projet'!$E$11+1,1))</f>
        <v>565.65323074569903</v>
      </c>
      <c r="BJ161" s="59">
        <f t="shared" si="146"/>
        <v>253.00166490531203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207.52007726901039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207.52007726901039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748.91130114679436</v>
      </c>
      <c r="CD161" s="59">
        <f ca="1">AVERAGE(OFFSET($CC$3,0,0,'Données projet'!$E$12+1,1))-AVERAGE(OFFSET($H$3,0,0,'Données projet'!$E$12+1,1))</f>
        <v>323.01113210765487</v>
      </c>
      <c r="CE161" s="59">
        <f t="shared" si="148"/>
        <v>311.68541696405975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9.2574322242920619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9.2574322242920619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-0.57750000000000057</v>
      </c>
      <c r="CT161" s="12">
        <f>IF('Données projet'!$A$140&gt;35,CT160+CS161-DB160,IF(A161&lt;'Données projet'!$A$140,$CQ$205^A161,IF(A161='Données projet'!$A$140,'Données projet'!$B$140,CT160+CS161-DB160)))</f>
        <v>135.99249999999961</v>
      </c>
      <c r="CU161" s="17">
        <f>CT161*VLOOKUP('Données projet'!$B$13,Paramètres!$A$1:$I$89,3,0)*VLOOKUP('Données projet'!$B$13,Paramètres!$A$1:$I$89,5,0)</f>
        <v>91.223768999999749</v>
      </c>
      <c r="CV161" s="13">
        <f t="shared" si="173"/>
        <v>24.860136213865626</v>
      </c>
      <c r="CW161" s="20">
        <f t="shared" si="174"/>
        <v>202.17946824748219</v>
      </c>
      <c r="CX161" s="59">
        <f t="shared" si="122"/>
        <v>489.73999247391419</v>
      </c>
      <c r="CY161" s="59">
        <f ca="1">AVERAGE(OFFSET($CX$3,0,0,'Données projet'!$E$13+1,1))-AVERAGE(OFFSET($H$3,0,0,'Données projet'!$E$13+1,1))</f>
        <v>402.93606094395136</v>
      </c>
      <c r="CZ161" s="59">
        <f t="shared" si="150"/>
        <v>187.62762320251036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169.20867838857774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169.20867838857774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210.25641025641013</v>
      </c>
      <c r="DP161" s="17">
        <f>DO161*VLOOKUP('Données projet'!$B$14,Paramètres!$A$1:$I$89,3,0)*VLOOKUP('Données projet'!$B$14,Paramètres!$A$1:$I$89,5,0)</f>
        <v>163.99999999999991</v>
      </c>
      <c r="DQ161" s="13">
        <f t="shared" si="176"/>
        <v>41.743425908362248</v>
      </c>
      <c r="DR161" s="20">
        <f t="shared" si="177"/>
        <v>358.33646679039742</v>
      </c>
      <c r="DS161" s="59">
        <f t="shared" si="125"/>
        <v>645.89699101682936</v>
      </c>
      <c r="DT161" s="59">
        <f ca="1">AVERAGE(OFFSET($DS$3,0,0,'Données projet'!$E$14+1,1))-AVERAGE(OFFSET($H$3,0,0,'Données projet'!$E$14+1,1))</f>
        <v>217.53602321474159</v>
      </c>
      <c r="DU161" s="59">
        <f t="shared" si="152"/>
        <v>215.75909414893025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5.5419039174971276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5.5419039174971276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404.00000000000017</v>
      </c>
      <c r="EK161" s="17">
        <f>EJ161*VLOOKUP('Données projet'!$B$15,Paramètres!$A$1:$I$89,3,0)*VLOOKUP('Données projet'!$B$15,Paramètres!$A$1:$I$89,5,0)</f>
        <v>346.63200000000018</v>
      </c>
      <c r="EL161" s="13">
        <f t="shared" si="179"/>
        <v>80.868615263336864</v>
      </c>
      <c r="EM161" s="20">
        <f t="shared" si="180"/>
        <v>744.56357158364528</v>
      </c>
      <c r="EN161" s="59">
        <f t="shared" si="128"/>
        <v>1032.1240958100773</v>
      </c>
      <c r="EO161" s="59">
        <f ca="1">AVERAGE(OFFSET($EN$3,0,0,'Données projet'!$E$15+1,1))-AVERAGE(OFFSET($H$3,0,0,'Données projet'!$E$15+1,1))</f>
        <v>481.23392184981651</v>
      </c>
      <c r="EP161" s="59">
        <f t="shared" si="154"/>
        <v>275.88160405468193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47.095028201680925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47.095028201680925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204.00000000000017</v>
      </c>
      <c r="FF161" s="17">
        <f>FE161*VLOOKUP('Données projet'!$B$16,Paramètres!$A$1:$I$89,3,0)*VLOOKUP('Données projet'!$B$16,Paramètres!$A$1:$I$89,5,0)</f>
        <v>133.66080000000011</v>
      </c>
      <c r="FG161" s="13">
        <f t="shared" si="182"/>
        <v>34.840890682716783</v>
      </c>
      <c r="FH161" s="20">
        <f t="shared" si="183"/>
        <v>293.4737779390652</v>
      </c>
      <c r="FI161" s="59">
        <f t="shared" si="131"/>
        <v>581.03430216549714</v>
      </c>
      <c r="FJ161" s="59">
        <f ca="1">AVERAGE(OFFSET($FI$3,0,0,'Données projet'!$E$16+1,1))-AVERAGE(OFFSET($H$3,0,0,'Données projet'!$E$16+1,1))</f>
        <v>257.66104339896992</v>
      </c>
      <c r="FK161" s="59">
        <f t="shared" si="156"/>
        <v>254.79488636184996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10.251313293543408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10.251313293543408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-0.57750000000000057</v>
      </c>
      <c r="FZ161" s="12">
        <f>IF('Données projet'!$A$244&gt;35,FZ160+FY161-GH160,IF(A161&lt;'Données projet'!$A$244,$FW$205^A161,IF(A161='Données projet'!$A$244,'Données projet'!$B$244,FZ160+FY161-GH160)))</f>
        <v>135.99249999999961</v>
      </c>
      <c r="GA161" s="17">
        <f>FZ161*VLOOKUP('Données projet'!$B$17,Paramètres!$A$1:$I$89,3,0)*VLOOKUP('Données projet'!$B$17,Paramètres!$A$1:$I$89,5,0)</f>
        <v>129.41046299999962</v>
      </c>
      <c r="GB161" s="13">
        <f t="shared" si="185"/>
        <v>33.860098626117001</v>
      </c>
      <c r="GC161" s="20">
        <f t="shared" si="186"/>
        <v>284.36289483215313</v>
      </c>
      <c r="GD161" s="59">
        <f t="shared" si="134"/>
        <v>571.92341905858507</v>
      </c>
      <c r="GE161" s="59">
        <f ca="1">AVERAGE(OFFSET($GD$3,0,0,'Données projet'!$E$17+1,1))-AVERAGE(OFFSET($H$3,0,0,'Données projet'!$E$17+1,1))</f>
        <v>536.1664221413339</v>
      </c>
      <c r="GF161" s="59">
        <f t="shared" si="158"/>
        <v>241.15939898336669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194.74961097553287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194.74961097553287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213.00000000000003</v>
      </c>
      <c r="GV161" s="17">
        <f>GU161*VLOOKUP('Données projet'!$B$18,Paramètres!$A$1:$I$89,3,0)*VLOOKUP('Données projet'!$B$18,Paramètres!$A$1:$I$89,5,0)</f>
        <v>186.07680000000005</v>
      </c>
      <c r="GW161" s="13">
        <f t="shared" si="188"/>
        <v>46.671538591528673</v>
      </c>
      <c r="GX161" s="20">
        <f t="shared" si="189"/>
        <v>405.37002304691242</v>
      </c>
      <c r="GY161" s="59">
        <f t="shared" si="137"/>
        <v>692.93054727334447</v>
      </c>
      <c r="GZ161" s="59">
        <f ca="1">AVERAGE(OFFSET($GY$3,0,0,'Données projet'!$E$18+1,1))-AVERAGE(OFFSET($H$3,0,0,'Données projet'!$E$18+1,1))</f>
        <v>285.8437404763045</v>
      </c>
      <c r="HA161" s="59">
        <f t="shared" si="160"/>
        <v>276.01618888357268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7.8531933246579291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7.8531933246579291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-0.57750000000000057</v>
      </c>
      <c r="N162" s="13">
        <f>IF('Données projet'!$A$36&gt;35,N161+M162-V161,IF(A162&lt;'Données projet'!$A$36,$K$205^A162,IF(A162='Données projet'!$A$36,'Données projet'!$B$36,N161+M162-V161)))</f>
        <v>135.41499999999962</v>
      </c>
      <c r="O162" s="13">
        <f>N162*VLOOKUP('Données projet'!$B$9,Paramètres!$A$1:$I$89,3,0)*VLOOKUP('Données projet'!$B$9,Paramètres!$A$1:$I$89,5,0)</f>
        <v>122.52349199999965</v>
      </c>
      <c r="P162" s="13">
        <f t="shared" si="141"/>
        <v>32.262847599287056</v>
      </c>
      <c r="Q162" s="20">
        <f t="shared" si="162"/>
        <v>269.58620813542433</v>
      </c>
      <c r="R162" s="59">
        <f t="shared" si="109"/>
        <v>557.24687769379329</v>
      </c>
      <c r="S162" s="59">
        <f ca="1">AVERAGE(OFFSET($R$3,0,0,'Données projet'!$E$9+1,1))-AVERAGE(OFFSET($H$3,0,0,'Données projet'!$E$9+1,1))</f>
        <v>514.0255035951318</v>
      </c>
      <c r="T162" s="59">
        <f t="shared" si="142"/>
        <v>232.26614608014839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181.54065596082788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181.54065596082788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212.00000000000009</v>
      </c>
      <c r="AJ162" s="13">
        <f>AI162*VLOOKUP('Données projet'!$B$10,Paramètres!$A$1:$I$89,3,0)*VLOOKUP('Données projet'!$B$10,Paramètres!$A$1:$I$89,5,0)</f>
        <v>185.20320000000009</v>
      </c>
      <c r="AK162" s="13">
        <f t="shared" si="164"/>
        <v>46.477875402099386</v>
      </c>
      <c r="AL162" s="20">
        <f t="shared" si="165"/>
        <v>403.5112063253232</v>
      </c>
      <c r="AM162" s="59">
        <f t="shared" si="113"/>
        <v>691.17187588369211</v>
      </c>
      <c r="AN162" s="59">
        <f ca="1">AVERAGE(OFFSET($AM$3,0,0,'Données projet'!$E$10+1,1))-AVERAGE(OFFSET($H$3,0,0,'Données projet'!$E$10+1,1))</f>
        <v>330.58463337575432</v>
      </c>
      <c r="AO162" s="59">
        <f t="shared" si="144"/>
        <v>285.43250599232192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13.612794156260442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13.612794156260442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-0.57750000000000057</v>
      </c>
      <c r="BD162" s="12">
        <f>IF('Données projet'!$A$88&gt;35,BD161+BC162-BL161,IF(A162&lt;'Données projet'!$A$88,$BA$205^A162,IF(A162='Données projet'!$A$88,'Données projet'!$B$88,BD161+BC162-BL161)))</f>
        <v>135.41499999999962</v>
      </c>
      <c r="BE162" s="13">
        <f>BD162*VLOOKUP('Données projet'!$B$11,Paramètres!$A$1:$I$89,3,0)*VLOOKUP('Données projet'!$B$11,Paramètres!$A$1:$I$89,5,0)</f>
        <v>137.31080999999963</v>
      </c>
      <c r="BF162" s="13">
        <f t="shared" si="167"/>
        <v>35.680256145224341</v>
      </c>
      <c r="BG162" s="20">
        <f t="shared" si="168"/>
        <v>301.29277353626509</v>
      </c>
      <c r="BH162" s="59">
        <f t="shared" si="116"/>
        <v>588.95344309463405</v>
      </c>
      <c r="BI162" s="59">
        <f ca="1">AVERAGE(OFFSET($BH$3,0,0,'Données projet'!$E$11+1,1))-AVERAGE(OFFSET($H$3,0,0,'Données projet'!$E$11+1,1))</f>
        <v>565.65323074569903</v>
      </c>
      <c r="BJ162" s="59">
        <f t="shared" si="146"/>
        <v>253.00166490531203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203.450735128514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203.450735128514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749.01144647873127</v>
      </c>
      <c r="CD162" s="59">
        <f ca="1">AVERAGE(OFFSET($CC$3,0,0,'Données projet'!$E$12+1,1))-AVERAGE(OFFSET($H$3,0,0,'Données projet'!$E$12+1,1))</f>
        <v>323.01113210765487</v>
      </c>
      <c r="CE162" s="59">
        <f t="shared" si="148"/>
        <v>311.68541696405975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9.0758996248498089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9.0758996248498089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-0.57750000000000057</v>
      </c>
      <c r="CT162" s="12">
        <f>IF('Données projet'!$A$140&gt;35,CT161+CS162-DB161,IF(A162&lt;'Données projet'!$A$140,$CQ$205^A162,IF(A162='Données projet'!$A$140,'Données projet'!$B$140,CT161+CS162-DB161)))</f>
        <v>135.41499999999962</v>
      </c>
      <c r="CU162" s="17">
        <f>CT162*VLOOKUP('Données projet'!$B$13,Paramètres!$A$1:$I$89,3,0)*VLOOKUP('Données projet'!$B$13,Paramètres!$A$1:$I$89,5,0)</f>
        <v>90.836381999999745</v>
      </c>
      <c r="CV162" s="13">
        <f t="shared" si="173"/>
        <v>24.766831467972445</v>
      </c>
      <c r="CW162" s="20">
        <f t="shared" si="174"/>
        <v>201.34226345671823</v>
      </c>
      <c r="CX162" s="59">
        <f t="shared" si="122"/>
        <v>489.00293301508719</v>
      </c>
      <c r="CY162" s="59">
        <f ca="1">AVERAGE(OFFSET($CX$3,0,0,'Données projet'!$E$13+1,1))-AVERAGE(OFFSET($H$3,0,0,'Données projet'!$E$13+1,1))</f>
        <v>402.93606094395136</v>
      </c>
      <c r="CZ162" s="59">
        <f t="shared" si="150"/>
        <v>187.62762320251036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165.8905994124807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165.8905994124807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210.25641025641013</v>
      </c>
      <c r="DP162" s="17">
        <f>DO162*VLOOKUP('Données projet'!$B$14,Paramètres!$A$1:$I$89,3,0)*VLOOKUP('Données projet'!$B$14,Paramètres!$A$1:$I$89,5,0)</f>
        <v>163.99999999999991</v>
      </c>
      <c r="DQ162" s="13">
        <f t="shared" si="176"/>
        <v>41.743425908362248</v>
      </c>
      <c r="DR162" s="20">
        <f t="shared" si="177"/>
        <v>358.33646679039742</v>
      </c>
      <c r="DS162" s="59">
        <f t="shared" si="125"/>
        <v>645.99713634876639</v>
      </c>
      <c r="DT162" s="59">
        <f ca="1">AVERAGE(OFFSET($DS$3,0,0,'Données projet'!$E$14+1,1))-AVERAGE(OFFSET($H$3,0,0,'Données projet'!$E$14+1,1))</f>
        <v>217.53602321474159</v>
      </c>
      <c r="DU162" s="59">
        <f t="shared" si="152"/>
        <v>215.75909414893025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5.4332305619026293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5.4332305619026293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404.00000000000017</v>
      </c>
      <c r="EK162" s="17">
        <f>EJ162*VLOOKUP('Données projet'!$B$15,Paramètres!$A$1:$I$89,3,0)*VLOOKUP('Données projet'!$B$15,Paramètres!$A$1:$I$89,5,0)</f>
        <v>346.63200000000018</v>
      </c>
      <c r="EL162" s="13">
        <f t="shared" si="179"/>
        <v>80.868615263336864</v>
      </c>
      <c r="EM162" s="20">
        <f t="shared" si="180"/>
        <v>744.56357158364528</v>
      </c>
      <c r="EN162" s="59">
        <f t="shared" si="128"/>
        <v>1032.2242411420143</v>
      </c>
      <c r="EO162" s="59">
        <f ca="1">AVERAGE(OFFSET($EN$3,0,0,'Données projet'!$E$15+1,1))-AVERAGE(OFFSET($H$3,0,0,'Données projet'!$E$15+1,1))</f>
        <v>481.23392184981651</v>
      </c>
      <c r="EP162" s="59">
        <f t="shared" si="154"/>
        <v>275.88160405468193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46.171523423776797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46.171523423776797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204.00000000000017</v>
      </c>
      <c r="FF162" s="17">
        <f>FE162*VLOOKUP('Données projet'!$B$16,Paramètres!$A$1:$I$89,3,0)*VLOOKUP('Données projet'!$B$16,Paramètres!$A$1:$I$89,5,0)</f>
        <v>133.66080000000011</v>
      </c>
      <c r="FG162" s="13">
        <f t="shared" si="182"/>
        <v>34.840890682716783</v>
      </c>
      <c r="FH162" s="20">
        <f t="shared" si="183"/>
        <v>293.4737779390652</v>
      </c>
      <c r="FI162" s="59">
        <f t="shared" si="131"/>
        <v>581.13444749743417</v>
      </c>
      <c r="FJ162" s="59">
        <f ca="1">AVERAGE(OFFSET($FI$3,0,0,'Données projet'!$E$16+1,1))-AVERAGE(OFFSET($H$3,0,0,'Données projet'!$E$16+1,1))</f>
        <v>257.66104339896992</v>
      </c>
      <c r="FK162" s="59">
        <f t="shared" si="156"/>
        <v>254.79488636184996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10.050291292540729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10.050291292540729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-0.57750000000000057</v>
      </c>
      <c r="FZ162" s="12">
        <f>IF('Données projet'!$A$244&gt;35,FZ161+FY162-GH161,IF(A162&lt;'Données projet'!$A$244,$FW$205^A162,IF(A162='Données projet'!$A$244,'Données projet'!$B$244,FZ161+FY162-GH161)))</f>
        <v>135.41499999999962</v>
      </c>
      <c r="GA162" s="17">
        <f>FZ162*VLOOKUP('Données projet'!$B$17,Paramètres!$A$1:$I$89,3,0)*VLOOKUP('Données projet'!$B$17,Paramètres!$A$1:$I$89,5,0)</f>
        <v>128.86091399999964</v>
      </c>
      <c r="GB162" s="13">
        <f t="shared" si="185"/>
        <v>33.733015336184529</v>
      </c>
      <c r="GC162" s="20">
        <f t="shared" si="186"/>
        <v>283.18442692718742</v>
      </c>
      <c r="GD162" s="59">
        <f t="shared" si="134"/>
        <v>570.84509648555638</v>
      </c>
      <c r="GE162" s="59">
        <f ca="1">AVERAGE(OFFSET($GD$3,0,0,'Données projet'!$E$17+1,1))-AVERAGE(OFFSET($H$3,0,0,'Données projet'!$E$17+1,1))</f>
        <v>536.1664221413339</v>
      </c>
      <c r="GF162" s="59">
        <f t="shared" si="158"/>
        <v>241.15939898336669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190.93068988983626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190.93068988983626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213.00000000000003</v>
      </c>
      <c r="GV162" s="17">
        <f>GU162*VLOOKUP('Données projet'!$B$18,Paramètres!$A$1:$I$89,3,0)*VLOOKUP('Données projet'!$B$18,Paramètres!$A$1:$I$89,5,0)</f>
        <v>186.07680000000005</v>
      </c>
      <c r="GW162" s="13">
        <f t="shared" si="188"/>
        <v>46.671538591528673</v>
      </c>
      <c r="GX162" s="20">
        <f t="shared" si="189"/>
        <v>405.37002304691242</v>
      </c>
      <c r="GY162" s="59">
        <f t="shared" si="137"/>
        <v>693.03069260528139</v>
      </c>
      <c r="GZ162" s="59">
        <f ca="1">AVERAGE(OFFSET($GY$3,0,0,'Données projet'!$E$18+1,1))-AVERAGE(OFFSET($H$3,0,0,'Données projet'!$E$18+1,1))</f>
        <v>285.8437404763045</v>
      </c>
      <c r="HA162" s="59">
        <f t="shared" si="160"/>
        <v>276.01618888357268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7.6991969935363445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7.6991969935363445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-0.57750000000000057</v>
      </c>
      <c r="N163" s="13">
        <f>IF('Données projet'!$A$36&gt;35,N162+M163-V162,IF(A163&lt;'Données projet'!$A$36,$K$205^A163,IF(A163='Données projet'!$A$36,'Données projet'!$B$36,N162+M163-V162)))</f>
        <v>134.83749999999964</v>
      </c>
      <c r="O163" s="13">
        <f>N163*VLOOKUP('Données projet'!$B$9,Paramètres!$A$1:$I$89,3,0)*VLOOKUP('Données projet'!$B$9,Paramètres!$A$1:$I$89,5,0)</f>
        <v>122.00096999999967</v>
      </c>
      <c r="P163" s="13">
        <f t="shared" si="141"/>
        <v>32.141242560701933</v>
      </c>
      <c r="Q163" s="20">
        <f t="shared" si="162"/>
        <v>268.46435354322199</v>
      </c>
      <c r="R163" s="59">
        <f t="shared" si="109"/>
        <v>556.22343113591035</v>
      </c>
      <c r="S163" s="59">
        <f ca="1">AVERAGE(OFFSET($R$3,0,0,'Données projet'!$E$9+1,1))-AVERAGE(OFFSET($H$3,0,0,'Données projet'!$E$9+1,1))</f>
        <v>514.0255035951318</v>
      </c>
      <c r="T163" s="59">
        <f t="shared" si="142"/>
        <v>232.26614608014839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177.98075442630261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177.98075442630261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212.00000000000009</v>
      </c>
      <c r="AJ163" s="13">
        <f>AI163*VLOOKUP('Données projet'!$B$10,Paramètres!$A$1:$I$89,3,0)*VLOOKUP('Données projet'!$B$10,Paramètres!$A$1:$I$89,5,0)</f>
        <v>185.20320000000009</v>
      </c>
      <c r="AK163" s="13">
        <f t="shared" si="164"/>
        <v>46.477875402099386</v>
      </c>
      <c r="AL163" s="20">
        <f t="shared" si="165"/>
        <v>403.5112063253232</v>
      </c>
      <c r="AM163" s="59">
        <f t="shared" si="113"/>
        <v>691.2702839180115</v>
      </c>
      <c r="AN163" s="59">
        <f ca="1">AVERAGE(OFFSET($AM$3,0,0,'Données projet'!$E$10+1,1))-AVERAGE(OFFSET($H$3,0,0,'Données projet'!$E$10+1,1))</f>
        <v>330.58463337575432</v>
      </c>
      <c r="AO163" s="59">
        <f t="shared" si="144"/>
        <v>285.43250599232192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13.345855565840758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13.345855565840758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-0.57750000000000057</v>
      </c>
      <c r="BD163" s="12">
        <f>IF('Données projet'!$A$88&gt;35,BD162+BC163-BL162,IF(A163&lt;'Données projet'!$A$88,$BA$205^A163,IF(A163='Données projet'!$A$88,'Données projet'!$B$88,BD162+BC163-BL162)))</f>
        <v>134.83749999999964</v>
      </c>
      <c r="BE163" s="13">
        <f>BD163*VLOOKUP('Données projet'!$B$11,Paramètres!$A$1:$I$89,3,0)*VLOOKUP('Données projet'!$B$11,Paramètres!$A$1:$I$89,5,0)</f>
        <v>136.72522499999965</v>
      </c>
      <c r="BF163" s="13">
        <f t="shared" si="167"/>
        <v>35.545770219519433</v>
      </c>
      <c r="BG163" s="20">
        <f t="shared" si="168"/>
        <v>300.03865000732907</v>
      </c>
      <c r="BH163" s="59">
        <f t="shared" si="116"/>
        <v>587.79772760001742</v>
      </c>
      <c r="BI163" s="59">
        <f ca="1">AVERAGE(OFFSET($BH$3,0,0,'Données projet'!$E$11+1,1))-AVERAGE(OFFSET($H$3,0,0,'Données projet'!$E$11+1,1))</f>
        <v>565.65323074569903</v>
      </c>
      <c r="BJ163" s="59">
        <f t="shared" si="146"/>
        <v>253.00166490531203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199.46119030533913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199.46119030533913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749.10985451305066</v>
      </c>
      <c r="CD163" s="59">
        <f ca="1">AVERAGE(OFFSET($CC$3,0,0,'Données projet'!$E$12+1,1))-AVERAGE(OFFSET($H$3,0,0,'Données projet'!$E$12+1,1))</f>
        <v>323.01113210765487</v>
      </c>
      <c r="CE163" s="59">
        <f t="shared" si="148"/>
        <v>311.68541696405975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8.8979267689586656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8.8979267689586656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-0.57750000000000057</v>
      </c>
      <c r="CT163" s="12">
        <f>IF('Données projet'!$A$140&gt;35,CT162+CS163-DB162,IF(A163&lt;'Données projet'!$A$140,$CQ$205^A163,IF(A163='Données projet'!$A$140,'Données projet'!$B$140,CT162+CS163-DB162)))</f>
        <v>134.83749999999964</v>
      </c>
      <c r="CU163" s="17">
        <f>CT163*VLOOKUP('Données projet'!$B$13,Paramètres!$A$1:$I$89,3,0)*VLOOKUP('Données projet'!$B$13,Paramètres!$A$1:$I$89,5,0)</f>
        <v>90.448994999999755</v>
      </c>
      <c r="CV163" s="13">
        <f t="shared" si="173"/>
        <v>24.673480393271884</v>
      </c>
      <c r="CW163" s="20">
        <f t="shared" si="174"/>
        <v>200.50497797661478</v>
      </c>
      <c r="CX163" s="59">
        <f t="shared" si="122"/>
        <v>488.26405556930314</v>
      </c>
      <c r="CY163" s="59">
        <f ca="1">AVERAGE(OFFSET($CX$3,0,0,'Données projet'!$E$13+1,1))-AVERAGE(OFFSET($H$3,0,0,'Données projet'!$E$13+1,1))</f>
        <v>402.93606094395136</v>
      </c>
      <c r="CZ163" s="59">
        <f t="shared" si="150"/>
        <v>187.62762320251036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162.63758594127657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162.63758594127657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210.25641025641013</v>
      </c>
      <c r="DP163" s="17">
        <f>DO163*VLOOKUP('Données projet'!$B$14,Paramètres!$A$1:$I$89,3,0)*VLOOKUP('Données projet'!$B$14,Paramètres!$A$1:$I$89,5,0)</f>
        <v>163.99999999999991</v>
      </c>
      <c r="DQ163" s="13">
        <f t="shared" si="176"/>
        <v>41.743425908362248</v>
      </c>
      <c r="DR163" s="20">
        <f t="shared" si="177"/>
        <v>358.33646679039742</v>
      </c>
      <c r="DS163" s="59">
        <f t="shared" si="125"/>
        <v>646.09554438308578</v>
      </c>
      <c r="DT163" s="59">
        <f ca="1">AVERAGE(OFFSET($DS$3,0,0,'Données projet'!$E$14+1,1))-AVERAGE(OFFSET($H$3,0,0,'Données projet'!$E$14+1,1))</f>
        <v>217.53602321474159</v>
      </c>
      <c r="DU163" s="59">
        <f t="shared" si="152"/>
        <v>215.75909414893025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5.3266882245271372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5.3266882245271372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404.00000000000017</v>
      </c>
      <c r="EK163" s="17">
        <f>EJ163*VLOOKUP('Données projet'!$B$15,Paramètres!$A$1:$I$89,3,0)*VLOOKUP('Données projet'!$B$15,Paramètres!$A$1:$I$89,5,0)</f>
        <v>346.63200000000018</v>
      </c>
      <c r="EL163" s="13">
        <f t="shared" si="179"/>
        <v>80.868615263336864</v>
      </c>
      <c r="EM163" s="20">
        <f t="shared" si="180"/>
        <v>744.56357158364528</v>
      </c>
      <c r="EN163" s="59">
        <f t="shared" si="128"/>
        <v>1032.3226491763337</v>
      </c>
      <c r="EO163" s="59">
        <f ca="1">AVERAGE(OFFSET($EN$3,0,0,'Données projet'!$E$15+1,1))-AVERAGE(OFFSET($H$3,0,0,'Données projet'!$E$15+1,1))</f>
        <v>481.23392184981651</v>
      </c>
      <c r="EP163" s="59">
        <f t="shared" si="154"/>
        <v>275.88160405468193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45.266128011285069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45.266128011285069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204.00000000000017</v>
      </c>
      <c r="FF163" s="17">
        <f>FE163*VLOOKUP('Données projet'!$B$16,Paramètres!$A$1:$I$89,3,0)*VLOOKUP('Données projet'!$B$16,Paramètres!$A$1:$I$89,5,0)</f>
        <v>133.66080000000011</v>
      </c>
      <c r="FG163" s="13">
        <f t="shared" si="182"/>
        <v>34.840890682716783</v>
      </c>
      <c r="FH163" s="20">
        <f t="shared" si="183"/>
        <v>293.4737779390652</v>
      </c>
      <c r="FI163" s="59">
        <f t="shared" si="131"/>
        <v>581.23285553175356</v>
      </c>
      <c r="FJ163" s="59">
        <f ca="1">AVERAGE(OFFSET($FI$3,0,0,'Données projet'!$E$16+1,1))-AVERAGE(OFFSET($H$3,0,0,'Données projet'!$E$16+1,1))</f>
        <v>257.66104339896992</v>
      </c>
      <c r="FK163" s="59">
        <f t="shared" si="156"/>
        <v>254.79488636184996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9.8532112103663998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9.8532112103663998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-0.57750000000000057</v>
      </c>
      <c r="FZ163" s="12">
        <f>IF('Données projet'!$A$244&gt;35,FZ162+FY163-GH162,IF(A163&lt;'Données projet'!$A$244,$FW$205^A163,IF(A163='Données projet'!$A$244,'Données projet'!$B$244,FZ162+FY163-GH162)))</f>
        <v>134.83749999999964</v>
      </c>
      <c r="GA163" s="17">
        <f>FZ163*VLOOKUP('Données projet'!$B$17,Paramètres!$A$1:$I$89,3,0)*VLOOKUP('Données projet'!$B$17,Paramètres!$A$1:$I$89,5,0)</f>
        <v>128.31136499999965</v>
      </c>
      <c r="GB163" s="13">
        <f t="shared" si="185"/>
        <v>33.605868945311109</v>
      </c>
      <c r="GC163" s="20">
        <f t="shared" si="186"/>
        <v>282.00584912141625</v>
      </c>
      <c r="GD163" s="59">
        <f t="shared" si="134"/>
        <v>569.7649267141046</v>
      </c>
      <c r="GE163" s="59">
        <f ca="1">AVERAGE(OFFSET($GD$3,0,0,'Données projet'!$E$17+1,1))-AVERAGE(OFFSET($H$3,0,0,'Données projet'!$E$17+1,1))</f>
        <v>536.1664221413339</v>
      </c>
      <c r="GF163" s="59">
        <f t="shared" si="158"/>
        <v>241.15939898336669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187.18665551731831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187.18665551731831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213.00000000000003</v>
      </c>
      <c r="GV163" s="17">
        <f>GU163*VLOOKUP('Données projet'!$B$18,Paramètres!$A$1:$I$89,3,0)*VLOOKUP('Données projet'!$B$18,Paramètres!$A$1:$I$89,5,0)</f>
        <v>186.07680000000005</v>
      </c>
      <c r="GW163" s="13">
        <f t="shared" si="188"/>
        <v>46.671538591528673</v>
      </c>
      <c r="GX163" s="20">
        <f t="shared" si="189"/>
        <v>405.37002304691242</v>
      </c>
      <c r="GY163" s="59">
        <f t="shared" si="137"/>
        <v>693.12910063960078</v>
      </c>
      <c r="GZ163" s="59">
        <f ca="1">AVERAGE(OFFSET($GY$3,0,0,'Données projet'!$E$18+1,1))-AVERAGE(OFFSET($H$3,0,0,'Données projet'!$E$18+1,1))</f>
        <v>285.8437404763045</v>
      </c>
      <c r="HA163" s="59">
        <f t="shared" si="160"/>
        <v>276.01618888357268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7.5482204365395669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7.5482204365395669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134.26</v>
      </c>
      <c r="L164" s="12">
        <f>VLOOKUP(A164,'Données projet'!$A$35:$I$55,9,0)</f>
        <v>-0.57750000000000057</v>
      </c>
      <c r="M164" s="12">
        <f t="array" ref="M164">INDEX(L:L,MIN(IF(ISNUMBER(L164:L360),ROW(L164:L360),"")))</f>
        <v>-0.57750000000000057</v>
      </c>
      <c r="N164" s="13">
        <f>IF('Données projet'!$A$36&gt;35,N163+M164-V163,IF(A164&lt;'Données projet'!$A$36,$K$205^A164,IF(A164='Données projet'!$A$36,'Données projet'!$B$36,N163+M164-V163)))</f>
        <v>134.25999999999965</v>
      </c>
      <c r="O164" s="13">
        <f>N164*VLOOKUP('Données projet'!$B$9,Paramètres!$A$1:$I$89,3,0)*VLOOKUP('Données projet'!$B$9,Paramètres!$A$1:$I$89,5,0)</f>
        <v>121.47844799999967</v>
      </c>
      <c r="P164" s="13">
        <f t="shared" si="141"/>
        <v>32.01957688263073</v>
      </c>
      <c r="Q164" s="20">
        <f t="shared" si="162"/>
        <v>267.34239333724798</v>
      </c>
      <c r="R164" s="59">
        <f t="shared" si="109"/>
        <v>555.19817180486768</v>
      </c>
      <c r="S164" s="59">
        <f ca="1">AVERAGE(OFFSET($R$3,0,0,'Données projet'!$E$9+1,1))-AVERAGE(OFFSET($H$3,0,0,'Données projet'!$E$9+1,1))</f>
        <v>514.0255035951318</v>
      </c>
      <c r="T164" s="59">
        <f t="shared" si="142"/>
        <v>232.26614608014839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115.43</v>
      </c>
      <c r="W164" s="16">
        <f>IF(ISNA(VLOOKUP(A164,'Données projet'!$A$35:$I$55,5,0)),0%,VLOOKUP(A164,'Données projet'!$A$35:$I$55,5,0)*VLOOKUP('Données projet'!$B$9,Paramètres!$A$1:$I$89,7,0))</f>
        <v>0.43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224.13695653287306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224.13695653287306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212.00000000000009</v>
      </c>
      <c r="AJ164" s="13">
        <f>AI164*VLOOKUP('Données projet'!$B$10,Paramètres!$A$1:$I$89,3,0)*VLOOKUP('Données projet'!$B$10,Paramètres!$A$1:$I$89,5,0)</f>
        <v>185.20320000000009</v>
      </c>
      <c r="AK164" s="13">
        <f t="shared" si="164"/>
        <v>46.477875402099386</v>
      </c>
      <c r="AL164" s="20">
        <f t="shared" si="165"/>
        <v>403.5112063253232</v>
      </c>
      <c r="AM164" s="59">
        <f t="shared" si="113"/>
        <v>691.36698479294296</v>
      </c>
      <c r="AN164" s="59">
        <f ca="1">AVERAGE(OFFSET($AM$3,0,0,'Données projet'!$E$10+1,1))-AVERAGE(OFFSET($H$3,0,0,'Données projet'!$E$10+1,1))</f>
        <v>330.58463337575432</v>
      </c>
      <c r="AO164" s="59">
        <f t="shared" si="144"/>
        <v>285.43250599232192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13.08415147836274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13.08415147836274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-0.57750000000000057</v>
      </c>
      <c r="BC164" s="12">
        <f t="array" ref="BC164">INDEX(BB:BB,MIN(IF(ISNUMBER(BB164:BB360),ROW(BB164:BB360),"")))</f>
        <v>-0.57750000000000057</v>
      </c>
      <c r="BD164" s="12">
        <f>IF('Données projet'!$A$88&gt;35,BD163+BC164-BL163,IF(A164&lt;'Données projet'!$A$88,$BA$205^A164,IF(A164='Données projet'!$A$88,'Données projet'!$B$88,BD163+BC164-BL163)))</f>
        <v>134.25999999999965</v>
      </c>
      <c r="BE164" s="13">
        <f>BD164*VLOOKUP('Données projet'!$B$11,Paramètres!$A$1:$I$89,3,0)*VLOOKUP('Données projet'!$B$11,Paramètres!$A$1:$I$89,5,0)</f>
        <v>136.13963999999964</v>
      </c>
      <c r="BF164" s="13">
        <f t="shared" si="167"/>
        <v>35.411217231153969</v>
      </c>
      <c r="BG164" s="20">
        <f t="shared" si="168"/>
        <v>298.78440967759252</v>
      </c>
      <c r="BH164" s="59">
        <f t="shared" si="116"/>
        <v>586.64018814521228</v>
      </c>
      <c r="BI164" s="59">
        <f ca="1">AVERAGE(OFFSET($BH$3,0,0,'Données projet'!$E$11+1,1))-AVERAGE(OFFSET($H$3,0,0,'Données projet'!$E$11+1,1))</f>
        <v>565.65323074569903</v>
      </c>
      <c r="BJ164" s="59">
        <f t="shared" si="146"/>
        <v>253.00166490531203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115.43</v>
      </c>
      <c r="BM164" s="16">
        <f>IF(ISNA(VLOOKUP(A164,'Données projet'!$A$87:$I$107,5,0)),0%,VLOOKUP(A164,'Données projet'!$A$87:$I$107,5,0)*VLOOKUP('Données projet'!$B$11,Paramètres!$A$1:$I$89,7,0))</f>
        <v>0.43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251.18796852821981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251.18796852821981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749.20655538798201</v>
      </c>
      <c r="CD164" s="59">
        <f ca="1">AVERAGE(OFFSET($CC$3,0,0,'Données projet'!$E$12+1,1))-AVERAGE(OFFSET($H$3,0,0,'Données projet'!$E$12+1,1))</f>
        <v>323.01113210765487</v>
      </c>
      <c r="CE164" s="59">
        <f t="shared" si="148"/>
        <v>311.68541696405975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8.7234438522188231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8.7234438522188231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134.26</v>
      </c>
      <c r="CR164" s="12">
        <f>VLOOKUP(A164,'Données projet'!$A$139:$I$159,9,0)</f>
        <v>-0.57750000000000057</v>
      </c>
      <c r="CS164" s="12">
        <f t="array" ref="CS164">INDEX(CR:CR,MIN(IF(ISNUMBER(CR164:CR360),ROW(CR164:CR360),"")))</f>
        <v>-0.57750000000000057</v>
      </c>
      <c r="CT164" s="12">
        <f>IF('Données projet'!$A$140&gt;35,CT163+CS164-DB163,IF(A164&lt;'Données projet'!$A$140,$CQ$205^A164,IF(A164='Données projet'!$A$140,'Données projet'!$B$140,CT163+CS164-DB163)))</f>
        <v>134.25999999999965</v>
      </c>
      <c r="CU164" s="17">
        <f>CT164*VLOOKUP('Données projet'!$B$13,Paramètres!$A$1:$I$89,3,0)*VLOOKUP('Données projet'!$B$13,Paramètres!$A$1:$I$89,5,0)</f>
        <v>90.061607999999765</v>
      </c>
      <c r="CV164" s="13">
        <f t="shared" si="173"/>
        <v>24.580082768187705</v>
      </c>
      <c r="CW164" s="20">
        <f t="shared" si="174"/>
        <v>199.66761142125983</v>
      </c>
      <c r="CX164" s="59">
        <f t="shared" si="122"/>
        <v>487.52338988887954</v>
      </c>
      <c r="CY164" s="59">
        <f ca="1">AVERAGE(OFFSET($CX$3,0,0,'Données projet'!$E$13+1,1))-AVERAGE(OFFSET($H$3,0,0,'Données projet'!$E$13+1,1))</f>
        <v>402.93606094395136</v>
      </c>
      <c r="CZ164" s="59">
        <f t="shared" si="150"/>
        <v>187.62762320251036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115.43</v>
      </c>
      <c r="DC164" s="16">
        <f>IF(ISNA(VLOOKUP(A164,'Données projet'!$A$139:$I$159,5,0)),0%,VLOOKUP(A164,'Données projet'!$A$139:$I$159,5,0)*VLOOKUP('Données projet'!$B$13,Paramètres!$A$1:$I$89,7,0))</f>
        <v>0.53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204.81480510762543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204.81480510762543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210.25641025641013</v>
      </c>
      <c r="DP164" s="17">
        <f>DO164*VLOOKUP('Données projet'!$B$14,Paramètres!$A$1:$I$89,3,0)*VLOOKUP('Données projet'!$B$14,Paramètres!$A$1:$I$89,5,0)</f>
        <v>163.99999999999991</v>
      </c>
      <c r="DQ164" s="13">
        <f t="shared" si="176"/>
        <v>41.743425908362248</v>
      </c>
      <c r="DR164" s="20">
        <f t="shared" si="177"/>
        <v>358.33646679039742</v>
      </c>
      <c r="DS164" s="59">
        <f t="shared" si="125"/>
        <v>646.19224525801712</v>
      </c>
      <c r="DT164" s="59">
        <f ca="1">AVERAGE(OFFSET($DS$3,0,0,'Données projet'!$E$14+1,1))-AVERAGE(OFFSET($H$3,0,0,'Données projet'!$E$14+1,1))</f>
        <v>217.53602321474159</v>
      </c>
      <c r="DU164" s="59">
        <f t="shared" si="152"/>
        <v>215.75909414893025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5.2222351174031694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5.2222351174031694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404.00000000000017</v>
      </c>
      <c r="EK164" s="17">
        <f>EJ164*VLOOKUP('Données projet'!$B$15,Paramètres!$A$1:$I$89,3,0)*VLOOKUP('Données projet'!$B$15,Paramètres!$A$1:$I$89,5,0)</f>
        <v>346.63200000000018</v>
      </c>
      <c r="EL164" s="13">
        <f t="shared" si="179"/>
        <v>80.868615263336864</v>
      </c>
      <c r="EM164" s="20">
        <f t="shared" si="180"/>
        <v>744.56357158364528</v>
      </c>
      <c r="EN164" s="59">
        <f t="shared" si="128"/>
        <v>1032.4193500512649</v>
      </c>
      <c r="EO164" s="59">
        <f ca="1">AVERAGE(OFFSET($EN$3,0,0,'Données projet'!$E$15+1,1))-AVERAGE(OFFSET($H$3,0,0,'Données projet'!$E$15+1,1))</f>
        <v>481.23392184981651</v>
      </c>
      <c r="EP164" s="59">
        <f t="shared" si="154"/>
        <v>275.88160405468193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44.378486850595635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44.378486850595635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204.00000000000017</v>
      </c>
      <c r="FF164" s="17">
        <f>FE164*VLOOKUP('Données projet'!$B$16,Paramètres!$A$1:$I$89,3,0)*VLOOKUP('Données projet'!$B$16,Paramètres!$A$1:$I$89,5,0)</f>
        <v>133.66080000000011</v>
      </c>
      <c r="FG164" s="13">
        <f t="shared" si="182"/>
        <v>34.840890682716783</v>
      </c>
      <c r="FH164" s="20">
        <f t="shared" si="183"/>
        <v>293.4737779390652</v>
      </c>
      <c r="FI164" s="59">
        <f t="shared" si="131"/>
        <v>581.3295564066849</v>
      </c>
      <c r="FJ164" s="59">
        <f ca="1">AVERAGE(OFFSET($FI$3,0,0,'Données projet'!$E$16+1,1))-AVERAGE(OFFSET($H$3,0,0,'Données projet'!$E$16+1,1))</f>
        <v>257.66104339896992</v>
      </c>
      <c r="FK164" s="59">
        <f t="shared" si="156"/>
        <v>254.79488636184996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9.6599957483965273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9.6599957483965273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>
        <f>VLOOKUP(A164,'Données projet'!$A$243:$I$263,2,0)</f>
        <v>134.26</v>
      </c>
      <c r="FX164" s="12">
        <f>VLOOKUP(A164,'Données projet'!$A$243:$I$263,9,0)</f>
        <v>-0.57750000000000057</v>
      </c>
      <c r="FY164" s="12">
        <f t="array" ref="FY164">INDEX(FX:FX,MIN(IF(ISNUMBER(FX164:FX360),ROW(FX164:FX360),"")))</f>
        <v>-0.57750000000000057</v>
      </c>
      <c r="FZ164" s="12">
        <f>IF('Données projet'!$A$244&gt;35,FZ163+FY164-GH163,IF(A164&lt;'Données projet'!$A$244,$FW$205^A164,IF(A164='Données projet'!$A$244,'Données projet'!$B$244,FZ163+FY164-GH163)))</f>
        <v>134.25999999999965</v>
      </c>
      <c r="GA164" s="17">
        <f>FZ164*VLOOKUP('Données projet'!$B$17,Paramètres!$A$1:$I$89,3,0)*VLOOKUP('Données projet'!$B$17,Paramètres!$A$1:$I$89,5,0)</f>
        <v>127.76181599999967</v>
      </c>
      <c r="GB164" s="13">
        <f t="shared" si="185"/>
        <v>33.478659151704591</v>
      </c>
      <c r="GC164" s="20">
        <f t="shared" si="186"/>
        <v>280.82716088921825</v>
      </c>
      <c r="GD164" s="59">
        <f t="shared" si="134"/>
        <v>568.68293935683801</v>
      </c>
      <c r="GE164" s="59">
        <f ca="1">AVERAGE(OFFSET($GD$3,0,0,'Données projet'!$E$17+1,1))-AVERAGE(OFFSET($H$3,0,0,'Données projet'!$E$17+1,1))</f>
        <v>536.1664221413339</v>
      </c>
      <c r="GF164" s="59">
        <f t="shared" si="158"/>
        <v>241.15939898336669</v>
      </c>
      <c r="GG164" s="15">
        <f>IF(ISNA(VLOOKUP(A164,'Données projet'!$A$243:$I$263,3,0)),0,VLOOKUP(A164,'Données projet'!$A$243:$I$263,3,0))</f>
        <v>15</v>
      </c>
      <c r="GH164" s="15">
        <f>IF(ISNA(VLOOKUP(A164,'Données projet'!$A$243:$I$263,4,0)),0,VLOOKUP(A164,'Données projet'!$A$243:$I$263,4,0))</f>
        <v>115.43</v>
      </c>
      <c r="GI164" s="16">
        <f>IF(ISNA(VLOOKUP(A164,'Données projet'!$A$243:$I$263,5,0)),0%,VLOOKUP(A164,'Données projet'!$A$243:$I$263,5,0)*VLOOKUP('Données projet'!$B$17,Paramètres!$A$1:$I$89,7,0))</f>
        <v>0.43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235.73024738802172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235.73024738802172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213.00000000000003</v>
      </c>
      <c r="GV164" s="17">
        <f>GU164*VLOOKUP('Données projet'!$B$18,Paramètres!$A$1:$I$89,3,0)*VLOOKUP('Données projet'!$B$18,Paramètres!$A$1:$I$89,5,0)</f>
        <v>186.07680000000005</v>
      </c>
      <c r="GW164" s="13">
        <f t="shared" si="188"/>
        <v>46.671538591528673</v>
      </c>
      <c r="GX164" s="20">
        <f t="shared" si="189"/>
        <v>405.37002304691242</v>
      </c>
      <c r="GY164" s="59">
        <f t="shared" si="137"/>
        <v>693.22580151453212</v>
      </c>
      <c r="GZ164" s="59">
        <f ca="1">AVERAGE(OFFSET($GY$3,0,0,'Données projet'!$E$18+1,1))-AVERAGE(OFFSET($H$3,0,0,'Données projet'!$E$18+1,1))</f>
        <v>285.8437404763045</v>
      </c>
      <c r="HA164" s="59">
        <f t="shared" si="160"/>
        <v>276.01618888357268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7.4002044377388891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7.4002044377388891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18.829999999999643</v>
      </c>
      <c r="O165" s="13">
        <f>N165*VLOOKUP('Données projet'!$B$9,Paramètres!$A$1:$I$89,3,0)*VLOOKUP('Données projet'!$B$9,Paramètres!$A$1:$I$89,5,0)</f>
        <v>17.037383999999676</v>
      </c>
      <c r="P165" s="13">
        <f t="shared" si="141"/>
        <v>5.644424624466958</v>
      </c>
      <c r="Q165" s="20">
        <f t="shared" si="162"/>
        <v>39.504150020946049</v>
      </c>
      <c r="R165" s="59">
        <f t="shared" si="109"/>
        <v>327.45495181950776</v>
      </c>
      <c r="S165" s="59">
        <f ca="1">AVERAGE(OFFSET($R$3,0,0,'Données projet'!$E$9+1,1))-AVERAGE(OFFSET($H$3,0,0,'Données projet'!$E$9+1,1))</f>
        <v>514.0255035951318</v>
      </c>
      <c r="T165" s="59">
        <f t="shared" si="142"/>
        <v>232.26614608014839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219.74176752530789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219.74176752530789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212.00000000000009</v>
      </c>
      <c r="AJ165" s="13">
        <f>AI165*VLOOKUP('Données projet'!$B$10,Paramètres!$A$1:$I$89,3,0)*VLOOKUP('Données projet'!$B$10,Paramètres!$A$1:$I$89,5,0)</f>
        <v>185.20320000000009</v>
      </c>
      <c r="AK165" s="13">
        <f t="shared" si="164"/>
        <v>46.477875402099386</v>
      </c>
      <c r="AL165" s="20">
        <f t="shared" si="165"/>
        <v>403.5112063253232</v>
      </c>
      <c r="AM165" s="59">
        <f t="shared" si="113"/>
        <v>691.46200812388497</v>
      </c>
      <c r="AN165" s="59">
        <f ca="1">AVERAGE(OFFSET($AM$3,0,0,'Données projet'!$E$10+1,1))-AVERAGE(OFFSET($H$3,0,0,'Données projet'!$E$10+1,1))</f>
        <v>330.58463337575432</v>
      </c>
      <c r="AO165" s="59">
        <f t="shared" si="144"/>
        <v>285.43250599232192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12.827579248416436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12.827579248416436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18.829999999999643</v>
      </c>
      <c r="BE165" s="13">
        <f>BD165*VLOOKUP('Données projet'!$B$11,Paramètres!$A$1:$I$89,3,0)*VLOOKUP('Données projet'!$B$11,Paramètres!$A$1:$I$89,5,0)</f>
        <v>19.093619999999639</v>
      </c>
      <c r="BF165" s="13">
        <f t="shared" si="167"/>
        <v>6.2423044268988592</v>
      </c>
      <c r="BG165" s="20">
        <f t="shared" si="168"/>
        <v>44.126735043514884</v>
      </c>
      <c r="BH165" s="59">
        <f t="shared" si="116"/>
        <v>332.0775368420766</v>
      </c>
      <c r="BI165" s="59">
        <f ca="1">AVERAGE(OFFSET($BH$3,0,0,'Données projet'!$E$11+1,1))-AVERAGE(OFFSET($H$3,0,0,'Données projet'!$E$11+1,1))</f>
        <v>565.65323074569903</v>
      </c>
      <c r="BJ165" s="59">
        <f t="shared" si="146"/>
        <v>253.00166490531203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246.26232567491405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246.26232567491405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749.30157871892402</v>
      </c>
      <c r="CD165" s="59">
        <f ca="1">AVERAGE(OFFSET($CC$3,0,0,'Données projet'!$E$12+1,1))-AVERAGE(OFFSET($H$3,0,0,'Données projet'!$E$12+1,1))</f>
        <v>323.01113210765487</v>
      </c>
      <c r="CE165" s="59">
        <f t="shared" si="148"/>
        <v>311.68541696405975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8.5523824390521792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8.5523824390521792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18.829999999999643</v>
      </c>
      <c r="CU165" s="17">
        <f>CT165*VLOOKUP('Données projet'!$B$13,Paramètres!$A$1:$I$89,3,0)*VLOOKUP('Données projet'!$B$13,Paramètres!$A$1:$I$89,5,0)</f>
        <v>12.631163999999762</v>
      </c>
      <c r="CV165" s="13">
        <f t="shared" si="173"/>
        <v>4.3329874394266437</v>
      </c>
      <c r="CW165" s="20">
        <f t="shared" si="174"/>
        <v>29.545897090334321</v>
      </c>
      <c r="CX165" s="59">
        <f t="shared" si="122"/>
        <v>317.49669888889605</v>
      </c>
      <c r="CY165" s="59">
        <f ca="1">AVERAGE(OFFSET($CX$3,0,0,'Données projet'!$E$13+1,1))-AVERAGE(OFFSET($H$3,0,0,'Données projet'!$E$13+1,1))</f>
        <v>402.93606094395136</v>
      </c>
      <c r="CZ165" s="59">
        <f t="shared" si="150"/>
        <v>187.62762320251036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200.79851170416072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200.79851170416072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210.25641025641013</v>
      </c>
      <c r="DP165" s="17">
        <f>DO165*VLOOKUP('Données projet'!$B$14,Paramètres!$A$1:$I$89,3,0)*VLOOKUP('Données projet'!$B$14,Paramètres!$A$1:$I$89,5,0)</f>
        <v>163.99999999999991</v>
      </c>
      <c r="DQ165" s="13">
        <f t="shared" si="176"/>
        <v>41.743425908362248</v>
      </c>
      <c r="DR165" s="20">
        <f t="shared" si="177"/>
        <v>358.33646679039742</v>
      </c>
      <c r="DS165" s="59">
        <f t="shared" si="125"/>
        <v>646.28726858895914</v>
      </c>
      <c r="DT165" s="59">
        <f ca="1">AVERAGE(OFFSET($DS$3,0,0,'Données projet'!$E$14+1,1))-AVERAGE(OFFSET($H$3,0,0,'Données projet'!$E$14+1,1))</f>
        <v>217.53602321474159</v>
      </c>
      <c r="DU165" s="59">
        <f t="shared" si="152"/>
        <v>215.75909414893025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5.1198302719997972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5.1198302719997972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404.00000000000017</v>
      </c>
      <c r="EK165" s="17">
        <f>EJ165*VLOOKUP('Données projet'!$B$15,Paramètres!$A$1:$I$89,3,0)*VLOOKUP('Données projet'!$B$15,Paramètres!$A$1:$I$89,5,0)</f>
        <v>346.63200000000018</v>
      </c>
      <c r="EL165" s="13">
        <f t="shared" si="179"/>
        <v>80.868615263336864</v>
      </c>
      <c r="EM165" s="20">
        <f t="shared" si="180"/>
        <v>744.56357158364528</v>
      </c>
      <c r="EN165" s="59">
        <f t="shared" si="128"/>
        <v>1032.5143733822069</v>
      </c>
      <c r="EO165" s="59">
        <f ca="1">AVERAGE(OFFSET($EN$3,0,0,'Données projet'!$E$15+1,1))-AVERAGE(OFFSET($H$3,0,0,'Données projet'!$E$15+1,1))</f>
        <v>481.23392184981651</v>
      </c>
      <c r="EP165" s="59">
        <f t="shared" si="154"/>
        <v>275.88160405468193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43.508251791659667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43.508251791659667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204.00000000000017</v>
      </c>
      <c r="FF165" s="17">
        <f>FE165*VLOOKUP('Données projet'!$B$16,Paramètres!$A$1:$I$89,3,0)*VLOOKUP('Données projet'!$B$16,Paramètres!$A$1:$I$89,5,0)</f>
        <v>133.66080000000011</v>
      </c>
      <c r="FG165" s="13">
        <f t="shared" si="182"/>
        <v>34.840890682716783</v>
      </c>
      <c r="FH165" s="20">
        <f t="shared" si="183"/>
        <v>293.4737779390652</v>
      </c>
      <c r="FI165" s="59">
        <f t="shared" si="131"/>
        <v>581.42457973762691</v>
      </c>
      <c r="FJ165" s="59">
        <f ca="1">AVERAGE(OFFSET($FI$3,0,0,'Données projet'!$E$16+1,1))-AVERAGE(OFFSET($H$3,0,0,'Données projet'!$E$16+1,1))</f>
        <v>257.66104339896992</v>
      </c>
      <c r="FK165" s="59">
        <f t="shared" si="156"/>
        <v>254.79488636184996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9.4705691237860901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9.4705691237860901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18.829999999999643</v>
      </c>
      <c r="GA165" s="17">
        <f>FZ165*VLOOKUP('Données projet'!$B$17,Paramètres!$A$1:$I$89,3,0)*VLOOKUP('Données projet'!$B$17,Paramètres!$A$1:$I$89,5,0)</f>
        <v>17.918627999999661</v>
      </c>
      <c r="GB165" s="13">
        <f t="shared" si="185"/>
        <v>5.9016322671185755</v>
      </c>
      <c r="GC165" s="20">
        <f t="shared" si="186"/>
        <v>41.486953298564259</v>
      </c>
      <c r="GD165" s="59">
        <f t="shared" si="134"/>
        <v>329.437755097126</v>
      </c>
      <c r="GE165" s="59">
        <f ca="1">AVERAGE(OFFSET($GD$3,0,0,'Données projet'!$E$17+1,1))-AVERAGE(OFFSET($H$3,0,0,'Données projet'!$E$17+1,1))</f>
        <v>536.1664221413339</v>
      </c>
      <c r="GF165" s="59">
        <f t="shared" si="158"/>
        <v>241.15939898336669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231.10772101799631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231.10772101799631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213.00000000000003</v>
      </c>
      <c r="GV165" s="17">
        <f>GU165*VLOOKUP('Données projet'!$B$18,Paramètres!$A$1:$I$89,3,0)*VLOOKUP('Données projet'!$B$18,Paramètres!$A$1:$I$89,5,0)</f>
        <v>186.07680000000005</v>
      </c>
      <c r="GW165" s="13">
        <f t="shared" si="188"/>
        <v>46.671538591528673</v>
      </c>
      <c r="GX165" s="20">
        <f t="shared" si="189"/>
        <v>405.37002304691242</v>
      </c>
      <c r="GY165" s="59">
        <f t="shared" si="137"/>
        <v>693.32082484547414</v>
      </c>
      <c r="GZ165" s="59">
        <f ca="1">AVERAGE(OFFSET($GY$3,0,0,'Données projet'!$E$18+1,1))-AVERAGE(OFFSET($H$3,0,0,'Données projet'!$E$18+1,1))</f>
        <v>285.8437404763045</v>
      </c>
      <c r="HA165" s="59">
        <f t="shared" si="160"/>
        <v>276.01618888357268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7.2550909423938474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7.2550909423938474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18.829999999999643</v>
      </c>
      <c r="O166" s="13">
        <f>N166*VLOOKUP('Données projet'!$B$9,Paramètres!$A$1:$I$89,3,0)*VLOOKUP('Données projet'!$B$9,Paramètres!$A$1:$I$89,5,0)</f>
        <v>17.037383999999676</v>
      </c>
      <c r="P166" s="13">
        <f t="shared" si="141"/>
        <v>5.644424624466958</v>
      </c>
      <c r="Q166" s="20">
        <f t="shared" si="162"/>
        <v>39.504150020946049</v>
      </c>
      <c r="R166" s="59">
        <f t="shared" si="109"/>
        <v>327.54832670809827</v>
      </c>
      <c r="S166" s="59">
        <f ca="1">AVERAGE(OFFSET($R$3,0,0,'Données projet'!$E$9+1,1))-AVERAGE(OFFSET($H$3,0,0,'Données projet'!$E$9+1,1))</f>
        <v>514.0255035951318</v>
      </c>
      <c r="T166" s="59">
        <f t="shared" si="142"/>
        <v>232.26614608014839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215.43276549338051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215.43276549338051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212.00000000000009</v>
      </c>
      <c r="AJ166" s="13">
        <f>AI166*VLOOKUP('Données projet'!$B$10,Paramètres!$A$1:$I$89,3,0)*VLOOKUP('Données projet'!$B$10,Paramètres!$A$1:$I$89,5,0)</f>
        <v>185.20320000000009</v>
      </c>
      <c r="AK166" s="13">
        <f t="shared" si="164"/>
        <v>46.477875402099386</v>
      </c>
      <c r="AL166" s="20">
        <f t="shared" si="165"/>
        <v>403.5112063253232</v>
      </c>
      <c r="AM166" s="59">
        <f t="shared" si="113"/>
        <v>691.55538301247543</v>
      </c>
      <c r="AN166" s="59">
        <f ca="1">AVERAGE(OFFSET($AM$3,0,0,'Données projet'!$E$10+1,1))-AVERAGE(OFFSET($H$3,0,0,'Données projet'!$E$10+1,1))</f>
        <v>330.58463337575432</v>
      </c>
      <c r="AO166" s="59">
        <f t="shared" si="144"/>
        <v>285.43250599232192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12.576038243405771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12.576038243405771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18.829999999999643</v>
      </c>
      <c r="BE166" s="13">
        <f>BD166*VLOOKUP('Données projet'!$B$11,Paramètres!$A$1:$I$89,3,0)*VLOOKUP('Données projet'!$B$11,Paramètres!$A$1:$I$89,5,0)</f>
        <v>19.093619999999639</v>
      </c>
      <c r="BF166" s="13">
        <f t="shared" si="167"/>
        <v>6.2423044268988592</v>
      </c>
      <c r="BG166" s="20">
        <f t="shared" si="168"/>
        <v>44.126735043514884</v>
      </c>
      <c r="BH166" s="59">
        <f t="shared" si="116"/>
        <v>332.17091173066711</v>
      </c>
      <c r="BI166" s="59">
        <f ca="1">AVERAGE(OFFSET($BH$3,0,0,'Données projet'!$E$11+1,1))-AVERAGE(OFFSET($H$3,0,0,'Données projet'!$E$11+1,1))</f>
        <v>565.65323074569903</v>
      </c>
      <c r="BJ166" s="59">
        <f t="shared" si="146"/>
        <v>253.00166490531203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241.43327167361613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241.43327167361613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749.39495360751448</v>
      </c>
      <c r="CD166" s="59">
        <f ca="1">AVERAGE(OFFSET($CC$3,0,0,'Données projet'!$E$12+1,1))-AVERAGE(OFFSET($H$3,0,0,'Données projet'!$E$12+1,1))</f>
        <v>323.01113210765487</v>
      </c>
      <c r="CE166" s="59">
        <f t="shared" si="148"/>
        <v>311.68541696405975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8.384675435860574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8.384675435860574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18.829999999999643</v>
      </c>
      <c r="CU166" s="17">
        <f>CT166*VLOOKUP('Données projet'!$B$13,Paramètres!$A$1:$I$89,3,0)*VLOOKUP('Données projet'!$B$13,Paramètres!$A$1:$I$89,5,0)</f>
        <v>12.631163999999762</v>
      </c>
      <c r="CV166" s="13">
        <f t="shared" si="173"/>
        <v>4.3329874394266437</v>
      </c>
      <c r="CW166" s="20">
        <f t="shared" si="174"/>
        <v>29.545897090334321</v>
      </c>
      <c r="CX166" s="59">
        <f t="shared" si="122"/>
        <v>317.59007377748657</v>
      </c>
      <c r="CY166" s="59">
        <f ca="1">AVERAGE(OFFSET($CX$3,0,0,'Données projet'!$E$13+1,1))-AVERAGE(OFFSET($H$3,0,0,'Données projet'!$E$13+1,1))</f>
        <v>402.93606094395136</v>
      </c>
      <c r="CZ166" s="59">
        <f t="shared" si="150"/>
        <v>187.62762320251036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196.86097536464086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196.86097536464086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210.25641025641013</v>
      </c>
      <c r="DP166" s="17">
        <f>DO166*VLOOKUP('Données projet'!$B$14,Paramètres!$A$1:$I$89,3,0)*VLOOKUP('Données projet'!$B$14,Paramètres!$A$1:$I$89,5,0)</f>
        <v>163.99999999999991</v>
      </c>
      <c r="DQ166" s="13">
        <f t="shared" si="176"/>
        <v>41.743425908362248</v>
      </c>
      <c r="DR166" s="20">
        <f t="shared" si="177"/>
        <v>358.33646679039742</v>
      </c>
      <c r="DS166" s="59">
        <f t="shared" si="125"/>
        <v>646.38064347754971</v>
      </c>
      <c r="DT166" s="59">
        <f ca="1">AVERAGE(OFFSET($DS$3,0,0,'Données projet'!$E$14+1,1))-AVERAGE(OFFSET($H$3,0,0,'Données projet'!$E$14+1,1))</f>
        <v>217.53602321474159</v>
      </c>
      <c r="DU166" s="59">
        <f t="shared" si="152"/>
        <v>215.75909414893025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5.0194335231539977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5.0194335231539977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404.00000000000017</v>
      </c>
      <c r="EK166" s="17">
        <f>EJ166*VLOOKUP('Données projet'!$B$15,Paramètres!$A$1:$I$89,3,0)*VLOOKUP('Données projet'!$B$15,Paramètres!$A$1:$I$89,5,0)</f>
        <v>346.63200000000018</v>
      </c>
      <c r="EL166" s="13">
        <f t="shared" si="179"/>
        <v>80.868615263336864</v>
      </c>
      <c r="EM166" s="20">
        <f t="shared" si="180"/>
        <v>744.56357158364528</v>
      </c>
      <c r="EN166" s="59">
        <f t="shared" si="128"/>
        <v>1032.6077482707974</v>
      </c>
      <c r="EO166" s="59">
        <f ca="1">AVERAGE(OFFSET($EN$3,0,0,'Données projet'!$E$15+1,1))-AVERAGE(OFFSET($H$3,0,0,'Données projet'!$E$15+1,1))</f>
        <v>481.23392184981651</v>
      </c>
      <c r="EP166" s="59">
        <f t="shared" si="154"/>
        <v>275.88160405468193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42.65508151143846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42.65508151143846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204.00000000000017</v>
      </c>
      <c r="FF166" s="17">
        <f>FE166*VLOOKUP('Données projet'!$B$16,Paramètres!$A$1:$I$89,3,0)*VLOOKUP('Données projet'!$B$16,Paramètres!$A$1:$I$89,5,0)</f>
        <v>133.66080000000011</v>
      </c>
      <c r="FG166" s="13">
        <f t="shared" si="182"/>
        <v>34.840890682716783</v>
      </c>
      <c r="FH166" s="20">
        <f t="shared" si="183"/>
        <v>293.4737779390652</v>
      </c>
      <c r="FI166" s="59">
        <f t="shared" si="131"/>
        <v>581.51795462621749</v>
      </c>
      <c r="FJ166" s="59">
        <f ca="1">AVERAGE(OFFSET($FI$3,0,0,'Données projet'!$E$16+1,1))-AVERAGE(OFFSET($H$3,0,0,'Données projet'!$E$16+1,1))</f>
        <v>257.66104339896992</v>
      </c>
      <c r="FK166" s="59">
        <f t="shared" si="156"/>
        <v>254.79488636184996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9.2848570397454306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9.2848570397454306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18.829999999999643</v>
      </c>
      <c r="GA166" s="17">
        <f>FZ166*VLOOKUP('Données projet'!$B$17,Paramètres!$A$1:$I$89,3,0)*VLOOKUP('Données projet'!$B$17,Paramètres!$A$1:$I$89,5,0)</f>
        <v>17.918627999999661</v>
      </c>
      <c r="GB166" s="13">
        <f t="shared" si="185"/>
        <v>5.9016322671185755</v>
      </c>
      <c r="GC166" s="20">
        <f t="shared" si="186"/>
        <v>41.486953298564259</v>
      </c>
      <c r="GD166" s="59">
        <f t="shared" si="134"/>
        <v>329.53112998571646</v>
      </c>
      <c r="GE166" s="59">
        <f ca="1">AVERAGE(OFFSET($GD$3,0,0,'Données projet'!$E$17+1,1))-AVERAGE(OFFSET($H$3,0,0,'Données projet'!$E$17+1,1))</f>
        <v>536.1664221413339</v>
      </c>
      <c r="GF166" s="59">
        <f t="shared" si="158"/>
        <v>241.15939898336669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226.5758395706244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226.5758395706244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213.00000000000003</v>
      </c>
      <c r="GV166" s="17">
        <f>GU166*VLOOKUP('Données projet'!$B$18,Paramètres!$A$1:$I$89,3,0)*VLOOKUP('Données projet'!$B$18,Paramètres!$A$1:$I$89,5,0)</f>
        <v>186.07680000000005</v>
      </c>
      <c r="GW166" s="13">
        <f t="shared" si="188"/>
        <v>46.671538591528673</v>
      </c>
      <c r="GX166" s="20">
        <f t="shared" si="189"/>
        <v>405.37002304691242</v>
      </c>
      <c r="GY166" s="59">
        <f t="shared" si="137"/>
        <v>693.4141997340646</v>
      </c>
      <c r="GZ166" s="59">
        <f ca="1">AVERAGE(OFFSET($GY$3,0,0,'Données projet'!$E$18+1,1))-AVERAGE(OFFSET($H$3,0,0,'Données projet'!$E$18+1,1))</f>
        <v>285.8437404763045</v>
      </c>
      <c r="HA166" s="59">
        <f t="shared" si="160"/>
        <v>276.01618888357268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7.1128230341820302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7.1128230341820302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18.829999999999643</v>
      </c>
      <c r="O167" s="13">
        <f>N167*VLOOKUP('Données projet'!$B$9,Paramètres!$A$1:$I$89,3,0)*VLOOKUP('Données projet'!$B$9,Paramètres!$A$1:$I$89,5,0)</f>
        <v>17.037383999999676</v>
      </c>
      <c r="P167" s="13">
        <f t="shared" si="141"/>
        <v>5.644424624466958</v>
      </c>
      <c r="Q167" s="20">
        <f t="shared" si="162"/>
        <v>39.504150020946049</v>
      </c>
      <c r="R167" s="59">
        <f t="shared" si="109"/>
        <v>327.64008175112673</v>
      </c>
      <c r="S167" s="59">
        <f ca="1">AVERAGE(OFFSET($R$3,0,0,'Données projet'!$E$9+1,1))-AVERAGE(OFFSET($H$3,0,0,'Données projet'!$E$9+1,1))</f>
        <v>514.0255035951318</v>
      </c>
      <c r="T167" s="59">
        <f t="shared" si="142"/>
        <v>232.26614608014839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211.2082603630675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211.2082603630675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212.00000000000009</v>
      </c>
      <c r="AJ167" s="13">
        <f>AI167*VLOOKUP('Données projet'!$B$10,Paramètres!$A$1:$I$89,3,0)*VLOOKUP('Données projet'!$B$10,Paramètres!$A$1:$I$89,5,0)</f>
        <v>185.20320000000009</v>
      </c>
      <c r="AK167" s="13">
        <f t="shared" si="164"/>
        <v>46.477875402099386</v>
      </c>
      <c r="AL167" s="20">
        <f t="shared" si="165"/>
        <v>403.5112063253232</v>
      </c>
      <c r="AM167" s="59">
        <f t="shared" si="113"/>
        <v>691.64713805550389</v>
      </c>
      <c r="AN167" s="59">
        <f ca="1">AVERAGE(OFFSET($AM$3,0,0,'Données projet'!$E$10+1,1))-AVERAGE(OFFSET($H$3,0,0,'Données projet'!$E$10+1,1))</f>
        <v>330.58463337575432</v>
      </c>
      <c r="AO167" s="59">
        <f t="shared" si="144"/>
        <v>285.43250599232192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12.329429804078501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12.329429804078501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18.829999999999643</v>
      </c>
      <c r="BE167" s="13">
        <f>BD167*VLOOKUP('Données projet'!$B$11,Paramètres!$A$1:$I$89,3,0)*VLOOKUP('Données projet'!$B$11,Paramètres!$A$1:$I$89,5,0)</f>
        <v>19.093619999999639</v>
      </c>
      <c r="BF167" s="13">
        <f t="shared" si="167"/>
        <v>6.2423044268988592</v>
      </c>
      <c r="BG167" s="20">
        <f t="shared" si="168"/>
        <v>44.126735043514884</v>
      </c>
      <c r="BH167" s="59">
        <f t="shared" si="116"/>
        <v>332.26266677369557</v>
      </c>
      <c r="BI167" s="59">
        <f ca="1">AVERAGE(OFFSET($BH$3,0,0,'Données projet'!$E$11+1,1))-AVERAGE(OFFSET($H$3,0,0,'Données projet'!$E$11+1,1))</f>
        <v>565.65323074569903</v>
      </c>
      <c r="BJ167" s="59">
        <f t="shared" si="146"/>
        <v>253.00166490531203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236.69891247585156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236.69891247585156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749.48670865054305</v>
      </c>
      <c r="CD167" s="59">
        <f ca="1">AVERAGE(OFFSET($CC$3,0,0,'Données projet'!$E$12+1,1))-AVERAGE(OFFSET($H$3,0,0,'Données projet'!$E$12+1,1))</f>
        <v>323.01113210765487</v>
      </c>
      <c r="CE167" s="59">
        <f t="shared" si="148"/>
        <v>311.68541696405975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8.2202570647103848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8.2202570647103848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18.829999999999643</v>
      </c>
      <c r="CU167" s="17">
        <f>CT167*VLOOKUP('Données projet'!$B$13,Paramètres!$A$1:$I$89,3,0)*VLOOKUP('Données projet'!$B$13,Paramètres!$A$1:$I$89,5,0)</f>
        <v>12.631163999999762</v>
      </c>
      <c r="CV167" s="13">
        <f t="shared" si="173"/>
        <v>4.3329874394266437</v>
      </c>
      <c r="CW167" s="20">
        <f t="shared" si="174"/>
        <v>29.545897090334321</v>
      </c>
      <c r="CX167" s="59">
        <f t="shared" si="122"/>
        <v>317.68182882051502</v>
      </c>
      <c r="CY167" s="59">
        <f ca="1">AVERAGE(OFFSET($CX$3,0,0,'Données projet'!$E$13+1,1))-AVERAGE(OFFSET($H$3,0,0,'Données projet'!$E$13+1,1))</f>
        <v>402.93606094395136</v>
      </c>
      <c r="CZ167" s="59">
        <f t="shared" si="150"/>
        <v>187.62762320251036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193.00065171107897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193.00065171107897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210.25641025641013</v>
      </c>
      <c r="DP167" s="17">
        <f>DO167*VLOOKUP('Données projet'!$B$14,Paramètres!$A$1:$I$89,3,0)*VLOOKUP('Données projet'!$B$14,Paramètres!$A$1:$I$89,5,0)</f>
        <v>163.99999999999991</v>
      </c>
      <c r="DQ167" s="13">
        <f t="shared" si="176"/>
        <v>41.743425908362248</v>
      </c>
      <c r="DR167" s="20">
        <f t="shared" si="177"/>
        <v>358.33646679039742</v>
      </c>
      <c r="DS167" s="59">
        <f t="shared" si="125"/>
        <v>646.47239852057805</v>
      </c>
      <c r="DT167" s="59">
        <f ca="1">AVERAGE(OFFSET($DS$3,0,0,'Données projet'!$E$14+1,1))-AVERAGE(OFFSET($H$3,0,0,'Données projet'!$E$14+1,1))</f>
        <v>217.53602321474159</v>
      </c>
      <c r="DU167" s="59">
        <f t="shared" si="152"/>
        <v>215.75909414893025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4.9210054933170939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4.9210054933170939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404.00000000000017</v>
      </c>
      <c r="EK167" s="17">
        <f>EJ167*VLOOKUP('Données projet'!$B$15,Paramètres!$A$1:$I$89,3,0)*VLOOKUP('Données projet'!$B$15,Paramètres!$A$1:$I$89,5,0)</f>
        <v>346.63200000000018</v>
      </c>
      <c r="EL167" s="13">
        <f t="shared" si="179"/>
        <v>80.868615263336864</v>
      </c>
      <c r="EM167" s="20">
        <f t="shared" si="180"/>
        <v>744.56357158364528</v>
      </c>
      <c r="EN167" s="59">
        <f t="shared" si="128"/>
        <v>1032.699503313826</v>
      </c>
      <c r="EO167" s="59">
        <f ca="1">AVERAGE(OFFSET($EN$3,0,0,'Données projet'!$E$15+1,1))-AVERAGE(OFFSET($H$3,0,0,'Données projet'!$E$15+1,1))</f>
        <v>481.23392184981651</v>
      </c>
      <c r="EP167" s="59">
        <f t="shared" si="154"/>
        <v>275.88160405468193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41.818641380029909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41.818641380029909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204.00000000000017</v>
      </c>
      <c r="FF167" s="17">
        <f>FE167*VLOOKUP('Données projet'!$B$16,Paramètres!$A$1:$I$89,3,0)*VLOOKUP('Données projet'!$B$16,Paramètres!$A$1:$I$89,5,0)</f>
        <v>133.66080000000011</v>
      </c>
      <c r="FG167" s="13">
        <f t="shared" si="182"/>
        <v>34.840890682716783</v>
      </c>
      <c r="FH167" s="20">
        <f t="shared" si="183"/>
        <v>293.4737779390652</v>
      </c>
      <c r="FI167" s="59">
        <f t="shared" si="131"/>
        <v>581.60970966924583</v>
      </c>
      <c r="FJ167" s="59">
        <f ca="1">AVERAGE(OFFSET($FI$3,0,0,'Données projet'!$E$16+1,1))-AVERAGE(OFFSET($H$3,0,0,'Données projet'!$E$16+1,1))</f>
        <v>257.66104339896992</v>
      </c>
      <c r="FK167" s="59">
        <f t="shared" si="156"/>
        <v>254.79488636184996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9.1027866563996227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9.1027866563996227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18.829999999999643</v>
      </c>
      <c r="GA167" s="17">
        <f>FZ167*VLOOKUP('Données projet'!$B$17,Paramètres!$A$1:$I$89,3,0)*VLOOKUP('Données projet'!$B$17,Paramètres!$A$1:$I$89,5,0)</f>
        <v>17.918627999999661</v>
      </c>
      <c r="GB167" s="13">
        <f t="shared" si="185"/>
        <v>5.9016322671185755</v>
      </c>
      <c r="GC167" s="20">
        <f t="shared" si="186"/>
        <v>41.486953298564259</v>
      </c>
      <c r="GD167" s="59">
        <f t="shared" si="134"/>
        <v>329.62288502874492</v>
      </c>
      <c r="GE167" s="59">
        <f ca="1">AVERAGE(OFFSET($GD$3,0,0,'Données projet'!$E$17+1,1))-AVERAGE(OFFSET($H$3,0,0,'Données projet'!$E$17+1,1))</f>
        <v>536.1664221413339</v>
      </c>
      <c r="GF167" s="59">
        <f t="shared" si="158"/>
        <v>241.15939898336669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222.13282555426071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222.13282555426071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213.00000000000003</v>
      </c>
      <c r="GV167" s="17">
        <f>GU167*VLOOKUP('Données projet'!$B$18,Paramètres!$A$1:$I$89,3,0)*VLOOKUP('Données projet'!$B$18,Paramètres!$A$1:$I$89,5,0)</f>
        <v>186.07680000000005</v>
      </c>
      <c r="GW167" s="13">
        <f t="shared" si="188"/>
        <v>46.671538591528673</v>
      </c>
      <c r="GX167" s="20">
        <f t="shared" si="189"/>
        <v>405.37002304691242</v>
      </c>
      <c r="GY167" s="59">
        <f t="shared" si="137"/>
        <v>693.50595477709317</v>
      </c>
      <c r="GZ167" s="59">
        <f ca="1">AVERAGE(OFFSET($GY$3,0,0,'Données projet'!$E$18+1,1))-AVERAGE(OFFSET($H$3,0,0,'Données projet'!$E$18+1,1))</f>
        <v>285.8437404763045</v>
      </c>
      <c r="HA167" s="59">
        <f t="shared" si="160"/>
        <v>276.01618888357268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6.9733449128753904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6.9733449128753904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18.829999999999643</v>
      </c>
      <c r="O168" s="13">
        <f>N168*VLOOKUP('Données projet'!$B$9,Paramètres!$A$1:$I$89,3,0)*VLOOKUP('Données projet'!$B$9,Paramètres!$A$1:$I$89,5,0)</f>
        <v>17.037383999999676</v>
      </c>
      <c r="P168" s="13">
        <f t="shared" si="141"/>
        <v>5.644424624466958</v>
      </c>
      <c r="Q168" s="20">
        <f t="shared" si="162"/>
        <v>39.504150020946049</v>
      </c>
      <c r="R168" s="59">
        <f t="shared" si="109"/>
        <v>327.73024504929219</v>
      </c>
      <c r="S168" s="59">
        <f ca="1">AVERAGE(OFFSET($R$3,0,0,'Données projet'!$E$9+1,1))-AVERAGE(OFFSET($H$3,0,0,'Données projet'!$E$9+1,1))</f>
        <v>514.0255035951318</v>
      </c>
      <c r="T168" s="59">
        <f t="shared" si="142"/>
        <v>232.26614608014839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207.06659520166622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207.06659520166622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212.00000000000009</v>
      </c>
      <c r="AJ168" s="13">
        <f>AI168*VLOOKUP('Données projet'!$B$10,Paramètres!$A$1:$I$89,3,0)*VLOOKUP('Données projet'!$B$10,Paramètres!$A$1:$I$89,5,0)</f>
        <v>185.20320000000009</v>
      </c>
      <c r="AK168" s="13">
        <f t="shared" si="164"/>
        <v>46.477875402099386</v>
      </c>
      <c r="AL168" s="20">
        <f t="shared" si="165"/>
        <v>403.5112063253232</v>
      </c>
      <c r="AM168" s="59">
        <f t="shared" si="113"/>
        <v>691.73730135366941</v>
      </c>
      <c r="AN168" s="59">
        <f ca="1">AVERAGE(OFFSET($AM$3,0,0,'Données projet'!$E$10+1,1))-AVERAGE(OFFSET($H$3,0,0,'Données projet'!$E$10+1,1))</f>
        <v>330.58463337575432</v>
      </c>
      <c r="AO168" s="59">
        <f t="shared" si="144"/>
        <v>285.43250599232192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12.087657205830142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12.087657205830142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18.829999999999643</v>
      </c>
      <c r="BE168" s="13">
        <f>BD168*VLOOKUP('Données projet'!$B$11,Paramètres!$A$1:$I$89,3,0)*VLOOKUP('Données projet'!$B$11,Paramètres!$A$1:$I$89,5,0)</f>
        <v>19.093619999999639</v>
      </c>
      <c r="BF168" s="13">
        <f t="shared" si="167"/>
        <v>6.2423044268988592</v>
      </c>
      <c r="BG168" s="20">
        <f t="shared" si="168"/>
        <v>44.126735043514884</v>
      </c>
      <c r="BH168" s="59">
        <f t="shared" si="116"/>
        <v>332.35283007186104</v>
      </c>
      <c r="BI168" s="59">
        <f ca="1">AVERAGE(OFFSET($BH$3,0,0,'Données projet'!$E$11+1,1))-AVERAGE(OFFSET($H$3,0,0,'Données projet'!$E$11+1,1))</f>
        <v>565.65323074569903</v>
      </c>
      <c r="BJ168" s="59">
        <f t="shared" si="146"/>
        <v>253.00166490531203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232.05739117428115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232.05739117428115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749.57687194870846</v>
      </c>
      <c r="CD168" s="59">
        <f ca="1">AVERAGE(OFFSET($CC$3,0,0,'Données projet'!$E$12+1,1))-AVERAGE(OFFSET($H$3,0,0,'Données projet'!$E$12+1,1))</f>
        <v>323.01113210765487</v>
      </c>
      <c r="CE168" s="59">
        <f t="shared" si="148"/>
        <v>311.68541696405975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8.0590628375331459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8.0590628375331459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18.829999999999643</v>
      </c>
      <c r="CU168" s="17">
        <f>CT168*VLOOKUP('Données projet'!$B$13,Paramètres!$A$1:$I$89,3,0)*VLOOKUP('Données projet'!$B$13,Paramètres!$A$1:$I$89,5,0)</f>
        <v>12.631163999999762</v>
      </c>
      <c r="CV168" s="13">
        <f t="shared" si="173"/>
        <v>4.3329874394266437</v>
      </c>
      <c r="CW168" s="20">
        <f t="shared" si="174"/>
        <v>29.545897090334321</v>
      </c>
      <c r="CX168" s="59">
        <f t="shared" si="122"/>
        <v>317.77199211868049</v>
      </c>
      <c r="CY168" s="59">
        <f ca="1">AVERAGE(OFFSET($CX$3,0,0,'Données projet'!$E$13+1,1))-AVERAGE(OFFSET($H$3,0,0,'Données projet'!$E$13+1,1))</f>
        <v>402.93606094395136</v>
      </c>
      <c r="CZ168" s="59">
        <f t="shared" si="150"/>
        <v>187.62762320251036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189.21602664979849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189.21602664979849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210.25641025641013</v>
      </c>
      <c r="DP168" s="17">
        <f>DO168*VLOOKUP('Données projet'!$B$14,Paramètres!$A$1:$I$89,3,0)*VLOOKUP('Données projet'!$B$14,Paramètres!$A$1:$I$89,5,0)</f>
        <v>163.99999999999991</v>
      </c>
      <c r="DQ168" s="13">
        <f t="shared" si="176"/>
        <v>41.743425908362248</v>
      </c>
      <c r="DR168" s="20">
        <f t="shared" si="177"/>
        <v>358.33646679039742</v>
      </c>
      <c r="DS168" s="59">
        <f t="shared" si="125"/>
        <v>646.56256181874357</v>
      </c>
      <c r="DT168" s="59">
        <f ca="1">AVERAGE(OFFSET($DS$3,0,0,'Données projet'!$E$14+1,1))-AVERAGE(OFFSET($H$3,0,0,'Données projet'!$E$14+1,1))</f>
        <v>217.53602321474159</v>
      </c>
      <c r="DU168" s="59">
        <f t="shared" si="152"/>
        <v>215.75909414893025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4.8245075771101211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4.8245075771101211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404.00000000000017</v>
      </c>
      <c r="EK168" s="17">
        <f>EJ168*VLOOKUP('Données projet'!$B$15,Paramètres!$A$1:$I$89,3,0)*VLOOKUP('Données projet'!$B$15,Paramètres!$A$1:$I$89,5,0)</f>
        <v>346.63200000000018</v>
      </c>
      <c r="EL168" s="13">
        <f t="shared" si="179"/>
        <v>80.868615263336864</v>
      </c>
      <c r="EM168" s="20">
        <f t="shared" si="180"/>
        <v>744.56357158364528</v>
      </c>
      <c r="EN168" s="59">
        <f t="shared" si="128"/>
        <v>1032.7896666119914</v>
      </c>
      <c r="EO168" s="59">
        <f ca="1">AVERAGE(OFFSET($EN$3,0,0,'Données projet'!$E$15+1,1))-AVERAGE(OFFSET($H$3,0,0,'Données projet'!$E$15+1,1))</f>
        <v>481.23392184981651</v>
      </c>
      <c r="EP168" s="59">
        <f t="shared" si="154"/>
        <v>275.88160405468193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40.99860332942017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40.99860332942017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204.00000000000017</v>
      </c>
      <c r="FF168" s="17">
        <f>FE168*VLOOKUP('Données projet'!$B$16,Paramètres!$A$1:$I$89,3,0)*VLOOKUP('Données projet'!$B$16,Paramètres!$A$1:$I$89,5,0)</f>
        <v>133.66080000000011</v>
      </c>
      <c r="FG168" s="13">
        <f t="shared" si="182"/>
        <v>34.840890682716783</v>
      </c>
      <c r="FH168" s="20">
        <f t="shared" si="183"/>
        <v>293.4737779390652</v>
      </c>
      <c r="FI168" s="59">
        <f t="shared" si="131"/>
        <v>581.69987296741135</v>
      </c>
      <c r="FJ168" s="59">
        <f ca="1">AVERAGE(OFFSET($FI$3,0,0,'Données projet'!$E$16+1,1))-AVERAGE(OFFSET($H$3,0,0,'Données projet'!$E$16+1,1))</f>
        <v>257.66104339896992</v>
      </c>
      <c r="FK168" s="59">
        <f t="shared" si="156"/>
        <v>254.79488636184996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8.9242865622192564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8.9242865622192564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18.829999999999643</v>
      </c>
      <c r="GA168" s="17">
        <f>FZ168*VLOOKUP('Données projet'!$B$17,Paramètres!$A$1:$I$89,3,0)*VLOOKUP('Données projet'!$B$17,Paramètres!$A$1:$I$89,5,0)</f>
        <v>17.918627999999661</v>
      </c>
      <c r="GB168" s="13">
        <f t="shared" si="185"/>
        <v>5.9016322671185755</v>
      </c>
      <c r="GC168" s="20">
        <f t="shared" si="186"/>
        <v>41.486953298564259</v>
      </c>
      <c r="GD168" s="59">
        <f t="shared" si="134"/>
        <v>329.71304832691044</v>
      </c>
      <c r="GE168" s="59">
        <f ca="1">AVERAGE(OFFSET($GD$3,0,0,'Données projet'!$E$17+1,1))-AVERAGE(OFFSET($H$3,0,0,'Données projet'!$E$17+1,1))</f>
        <v>536.1664221413339</v>
      </c>
      <c r="GF168" s="59">
        <f t="shared" si="158"/>
        <v>241.15939898336669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217.77693633278696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217.77693633278696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213.00000000000003</v>
      </c>
      <c r="GV168" s="17">
        <f>GU168*VLOOKUP('Données projet'!$B$18,Paramètres!$A$1:$I$89,3,0)*VLOOKUP('Données projet'!$B$18,Paramètres!$A$1:$I$89,5,0)</f>
        <v>186.07680000000005</v>
      </c>
      <c r="GW168" s="13">
        <f t="shared" si="188"/>
        <v>46.671538591528673</v>
      </c>
      <c r="GX168" s="20">
        <f t="shared" si="189"/>
        <v>405.37002304691242</v>
      </c>
      <c r="GY168" s="59">
        <f t="shared" si="137"/>
        <v>693.59611807525857</v>
      </c>
      <c r="GZ168" s="59">
        <f ca="1">AVERAGE(OFFSET($GY$3,0,0,'Données projet'!$E$18+1,1))-AVERAGE(OFFSET($H$3,0,0,'Données projet'!$E$18+1,1))</f>
        <v>285.8437404763045</v>
      </c>
      <c r="HA168" s="59">
        <f t="shared" si="160"/>
        <v>276.01618888357268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6.8366018724543203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6.8366018724543203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18.829999999999643</v>
      </c>
      <c r="O169" s="13">
        <f>N169*VLOOKUP('Données projet'!$B$9,Paramètres!$A$1:$I$89,3,0)*VLOOKUP('Données projet'!$B$9,Paramètres!$A$1:$I$89,5,0)</f>
        <v>17.037383999999676</v>
      </c>
      <c r="P169" s="13">
        <f t="shared" si="141"/>
        <v>5.644424624466958</v>
      </c>
      <c r="Q169" s="20">
        <f t="shared" si="162"/>
        <v>39.504150020946049</v>
      </c>
      <c r="R169" s="59">
        <f t="shared" si="109"/>
        <v>327.81884421580946</v>
      </c>
      <c r="S169" s="59">
        <f ca="1">AVERAGE(OFFSET($R$3,0,0,'Données projet'!$E$9+1,1))-AVERAGE(OFFSET($H$3,0,0,'Données projet'!$E$9+1,1))</f>
        <v>514.0255035951318</v>
      </c>
      <c r="T169" s="59">
        <f t="shared" si="142"/>
        <v>232.26614608014839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203.00614556791371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203.00614556791371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212.00000000000009</v>
      </c>
      <c r="AJ169" s="13">
        <f>AI169*VLOOKUP('Données projet'!$B$10,Paramètres!$A$1:$I$89,3,0)*VLOOKUP('Données projet'!$B$10,Paramètres!$A$1:$I$89,5,0)</f>
        <v>185.20320000000009</v>
      </c>
      <c r="AK169" s="13">
        <f t="shared" si="164"/>
        <v>46.477875402099386</v>
      </c>
      <c r="AL169" s="20">
        <f t="shared" si="165"/>
        <v>403.5112063253232</v>
      </c>
      <c r="AM169" s="59">
        <f t="shared" si="113"/>
        <v>691.82590052018668</v>
      </c>
      <c r="AN169" s="59">
        <f ca="1">AVERAGE(OFFSET($AM$3,0,0,'Données projet'!$E$10+1,1))-AVERAGE(OFFSET($H$3,0,0,'Données projet'!$E$10+1,1))</f>
        <v>330.58463337575432</v>
      </c>
      <c r="AO169" s="59">
        <f t="shared" si="144"/>
        <v>285.43250599232192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11.850625620766712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11.850625620766712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18.829999999999643</v>
      </c>
      <c r="BE169" s="13">
        <f>BD169*VLOOKUP('Données projet'!$B$11,Paramètres!$A$1:$I$89,3,0)*VLOOKUP('Données projet'!$B$11,Paramètres!$A$1:$I$89,5,0)</f>
        <v>19.093619999999639</v>
      </c>
      <c r="BF169" s="13">
        <f t="shared" si="167"/>
        <v>6.2423044268988592</v>
      </c>
      <c r="BG169" s="20">
        <f t="shared" si="168"/>
        <v>44.126735043514884</v>
      </c>
      <c r="BH169" s="59">
        <f t="shared" si="116"/>
        <v>332.4414292383783</v>
      </c>
      <c r="BI169" s="59">
        <f ca="1">AVERAGE(OFFSET($BH$3,0,0,'Données projet'!$E$11+1,1))-AVERAGE(OFFSET($H$3,0,0,'Données projet'!$E$11+1,1))</f>
        <v>565.65323074569903</v>
      </c>
      <c r="BJ169" s="59">
        <f t="shared" si="146"/>
        <v>253.00166490531203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227.50688727438609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227.50688727438609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749.66547111522573</v>
      </c>
      <c r="CD169" s="59">
        <f ca="1">AVERAGE(OFFSET($CC$3,0,0,'Données projet'!$E$12+1,1))-AVERAGE(OFFSET($H$3,0,0,'Données projet'!$E$12+1,1))</f>
        <v>323.01113210765487</v>
      </c>
      <c r="CE169" s="59">
        <f t="shared" si="148"/>
        <v>311.68541696405975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7.9010295308320826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7.9010295308320826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18.829999999999643</v>
      </c>
      <c r="CU169" s="17">
        <f>CT169*VLOOKUP('Données projet'!$B$13,Paramètres!$A$1:$I$89,3,0)*VLOOKUP('Données projet'!$B$13,Paramètres!$A$1:$I$89,5,0)</f>
        <v>12.631163999999762</v>
      </c>
      <c r="CV169" s="13">
        <f t="shared" si="173"/>
        <v>4.3329874394266437</v>
      </c>
      <c r="CW169" s="20">
        <f t="shared" si="174"/>
        <v>29.545897090334321</v>
      </c>
      <c r="CX169" s="59">
        <f t="shared" si="122"/>
        <v>317.86059128519776</v>
      </c>
      <c r="CY169" s="59">
        <f ca="1">AVERAGE(OFFSET($CX$3,0,0,'Données projet'!$E$13+1,1))-AVERAGE(OFFSET($H$3,0,0,'Données projet'!$E$13+1,1))</f>
        <v>402.93606094395136</v>
      </c>
      <c r="CZ169" s="59">
        <f t="shared" si="150"/>
        <v>187.62762320251036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185.50561577757637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185.50561577757637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210.25641025641013</v>
      </c>
      <c r="DP169" s="17">
        <f>DO169*VLOOKUP('Données projet'!$B$14,Paramètres!$A$1:$I$89,3,0)*VLOOKUP('Données projet'!$B$14,Paramètres!$A$1:$I$89,5,0)</f>
        <v>163.99999999999991</v>
      </c>
      <c r="DQ169" s="13">
        <f t="shared" si="176"/>
        <v>41.743425908362248</v>
      </c>
      <c r="DR169" s="20">
        <f t="shared" si="177"/>
        <v>358.33646679039742</v>
      </c>
      <c r="DS169" s="59">
        <f t="shared" si="125"/>
        <v>646.65116098526084</v>
      </c>
      <c r="DT169" s="59">
        <f ca="1">AVERAGE(OFFSET($DS$3,0,0,'Données projet'!$E$14+1,1))-AVERAGE(OFFSET($H$3,0,0,'Données projet'!$E$14+1,1))</f>
        <v>217.53602321474159</v>
      </c>
      <c r="DU169" s="59">
        <f t="shared" si="152"/>
        <v>215.75909414893025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4.7299019261820501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4.7299019261820501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404.00000000000017</v>
      </c>
      <c r="EK169" s="17">
        <f>EJ169*VLOOKUP('Données projet'!$B$15,Paramètres!$A$1:$I$89,3,0)*VLOOKUP('Données projet'!$B$15,Paramètres!$A$1:$I$89,5,0)</f>
        <v>346.63200000000018</v>
      </c>
      <c r="EL169" s="13">
        <f t="shared" si="179"/>
        <v>80.868615263336864</v>
      </c>
      <c r="EM169" s="20">
        <f t="shared" si="180"/>
        <v>744.56357158364528</v>
      </c>
      <c r="EN169" s="59">
        <f t="shared" si="128"/>
        <v>1032.8782657785086</v>
      </c>
      <c r="EO169" s="59">
        <f ca="1">AVERAGE(OFFSET($EN$3,0,0,'Données projet'!$E$15+1,1))-AVERAGE(OFFSET($H$3,0,0,'Données projet'!$E$15+1,1))</f>
        <v>481.23392184981651</v>
      </c>
      <c r="EP169" s="59">
        <f t="shared" si="154"/>
        <v>275.88160405468193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40.194645724809064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40.194645724809064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204.00000000000017</v>
      </c>
      <c r="FF169" s="17">
        <f>FE169*VLOOKUP('Données projet'!$B$16,Paramètres!$A$1:$I$89,3,0)*VLOOKUP('Données projet'!$B$16,Paramètres!$A$1:$I$89,5,0)</f>
        <v>133.66080000000011</v>
      </c>
      <c r="FG169" s="13">
        <f t="shared" si="182"/>
        <v>34.840890682716783</v>
      </c>
      <c r="FH169" s="20">
        <f t="shared" si="183"/>
        <v>293.4737779390652</v>
      </c>
      <c r="FI169" s="59">
        <f t="shared" si="131"/>
        <v>581.78847213392862</v>
      </c>
      <c r="FJ169" s="59">
        <f ca="1">AVERAGE(OFFSET($FI$3,0,0,'Données projet'!$E$16+1,1))-AVERAGE(OFFSET($H$3,0,0,'Données projet'!$E$16+1,1))</f>
        <v>257.66104339896992</v>
      </c>
      <c r="FK169" s="59">
        <f t="shared" si="156"/>
        <v>254.79488636184996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8.7492867460114603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8.7492867460114603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18.829999999999643</v>
      </c>
      <c r="GA169" s="17">
        <f>FZ169*VLOOKUP('Données projet'!$B$17,Paramètres!$A$1:$I$89,3,0)*VLOOKUP('Données projet'!$B$17,Paramètres!$A$1:$I$89,5,0)</f>
        <v>17.918627999999661</v>
      </c>
      <c r="GB169" s="13">
        <f t="shared" si="185"/>
        <v>5.9016322671185755</v>
      </c>
      <c r="GC169" s="20">
        <f t="shared" si="186"/>
        <v>41.486953298564259</v>
      </c>
      <c r="GD169" s="59">
        <f t="shared" si="134"/>
        <v>329.80164749342771</v>
      </c>
      <c r="GE169" s="59">
        <f ca="1">AVERAGE(OFFSET($GD$3,0,0,'Données projet'!$E$17+1,1))-AVERAGE(OFFSET($H$3,0,0,'Données projet'!$E$17+1,1))</f>
        <v>536.1664221413339</v>
      </c>
      <c r="GF169" s="59">
        <f t="shared" si="158"/>
        <v>241.15939898336669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213.50646344211623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213.50646344211623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213.00000000000003</v>
      </c>
      <c r="GV169" s="17">
        <f>GU169*VLOOKUP('Données projet'!$B$18,Paramètres!$A$1:$I$89,3,0)*VLOOKUP('Données projet'!$B$18,Paramètres!$A$1:$I$89,5,0)</f>
        <v>186.07680000000005</v>
      </c>
      <c r="GW169" s="13">
        <f t="shared" si="188"/>
        <v>46.671538591528673</v>
      </c>
      <c r="GX169" s="20">
        <f t="shared" si="189"/>
        <v>405.37002304691242</v>
      </c>
      <c r="GY169" s="59">
        <f t="shared" si="137"/>
        <v>693.68471724177584</v>
      </c>
      <c r="GZ169" s="59">
        <f ca="1">AVERAGE(OFFSET($GY$3,0,0,'Données projet'!$E$18+1,1))-AVERAGE(OFFSET($H$3,0,0,'Données projet'!$E$18+1,1))</f>
        <v>285.8437404763045</v>
      </c>
      <c r="HA169" s="59">
        <f t="shared" si="160"/>
        <v>276.01618888357268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6.7025402796508882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6.7025402796508882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18.829999999999643</v>
      </c>
      <c r="O170" s="13">
        <f>N170*VLOOKUP('Données projet'!$B$9,Paramètres!$A$1:$I$89,3,0)*VLOOKUP('Données projet'!$B$9,Paramètres!$A$1:$I$89,5,0)</f>
        <v>17.037383999999676</v>
      </c>
      <c r="P170" s="13">
        <f t="shared" si="141"/>
        <v>5.644424624466958</v>
      </c>
      <c r="Q170" s="20">
        <f t="shared" si="162"/>
        <v>39.504150020946049</v>
      </c>
      <c r="R170" s="59">
        <f t="shared" si="109"/>
        <v>327.90590638486566</v>
      </c>
      <c r="S170" s="59">
        <f ca="1">AVERAGE(OFFSET($R$3,0,0,'Données projet'!$E$9+1,1))-AVERAGE(OFFSET($H$3,0,0,'Données projet'!$E$9+1,1))</f>
        <v>514.0255035951318</v>
      </c>
      <c r="T170" s="59">
        <f t="shared" si="142"/>
        <v>232.26614608014839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199.02531887484935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199.02531887484935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212.00000000000009</v>
      </c>
      <c r="AJ170" s="13">
        <f>AI170*VLOOKUP('Données projet'!$B$10,Paramètres!$A$1:$I$89,3,0)*VLOOKUP('Données projet'!$B$10,Paramètres!$A$1:$I$89,5,0)</f>
        <v>185.20320000000009</v>
      </c>
      <c r="AK170" s="13">
        <f t="shared" si="164"/>
        <v>46.477875402099386</v>
      </c>
      <c r="AL170" s="20">
        <f t="shared" si="165"/>
        <v>403.5112063253232</v>
      </c>
      <c r="AM170" s="59">
        <f t="shared" si="113"/>
        <v>691.91296268924282</v>
      </c>
      <c r="AN170" s="59">
        <f ca="1">AVERAGE(OFFSET($AM$3,0,0,'Données projet'!$E$10+1,1))-AVERAGE(OFFSET($H$3,0,0,'Données projet'!$E$10+1,1))</f>
        <v>330.58463337575432</v>
      </c>
      <c r="AO170" s="59">
        <f t="shared" si="144"/>
        <v>285.43250599232192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11.618242080511383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11.618242080511383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18.829999999999643</v>
      </c>
      <c r="BE170" s="13">
        <f>BD170*VLOOKUP('Données projet'!$B$11,Paramètres!$A$1:$I$89,3,0)*VLOOKUP('Données projet'!$B$11,Paramètres!$A$1:$I$89,5,0)</f>
        <v>19.093619999999639</v>
      </c>
      <c r="BF170" s="13">
        <f t="shared" si="167"/>
        <v>6.2423044268988592</v>
      </c>
      <c r="BG170" s="20">
        <f t="shared" si="168"/>
        <v>44.126735043514884</v>
      </c>
      <c r="BH170" s="59">
        <f t="shared" si="116"/>
        <v>332.5284914074345</v>
      </c>
      <c r="BI170" s="59">
        <f ca="1">AVERAGE(OFFSET($BH$3,0,0,'Données projet'!$E$11+1,1))-AVERAGE(OFFSET($H$3,0,0,'Données projet'!$E$11+1,1))</f>
        <v>565.65323074569903</v>
      </c>
      <c r="BJ170" s="59">
        <f t="shared" si="146"/>
        <v>253.00166490531203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223.04561598043466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223.04561598043466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749.75253328428198</v>
      </c>
      <c r="CD170" s="59">
        <f ca="1">AVERAGE(OFFSET($CC$3,0,0,'Données projet'!$E$12+1,1))-AVERAGE(OFFSET($H$3,0,0,'Données projet'!$E$12+1,1))</f>
        <v>323.01113210765487</v>
      </c>
      <c r="CE170" s="59">
        <f t="shared" si="148"/>
        <v>311.68541696405975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7.7460951608846278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7.7460951608846278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18.829999999999643</v>
      </c>
      <c r="CU170" s="17">
        <f>CT170*VLOOKUP('Données projet'!$B$13,Paramètres!$A$1:$I$89,3,0)*VLOOKUP('Données projet'!$B$13,Paramètres!$A$1:$I$89,5,0)</f>
        <v>12.631163999999762</v>
      </c>
      <c r="CV170" s="13">
        <f t="shared" si="173"/>
        <v>4.3329874394266437</v>
      </c>
      <c r="CW170" s="20">
        <f t="shared" si="174"/>
        <v>29.545897090334321</v>
      </c>
      <c r="CX170" s="59">
        <f t="shared" si="122"/>
        <v>317.94765345425395</v>
      </c>
      <c r="CY170" s="59">
        <f ca="1">AVERAGE(OFFSET($CX$3,0,0,'Données projet'!$E$13+1,1))-AVERAGE(OFFSET($H$3,0,0,'Données projet'!$E$13+1,1))</f>
        <v>402.93606094395136</v>
      </c>
      <c r="CZ170" s="59">
        <f t="shared" si="150"/>
        <v>187.62762320251036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181.86796379943135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181.86796379943135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210.25641025641013</v>
      </c>
      <c r="DP170" s="17">
        <f>DO170*VLOOKUP('Données projet'!$B$14,Paramètres!$A$1:$I$89,3,0)*VLOOKUP('Données projet'!$B$14,Paramètres!$A$1:$I$89,5,0)</f>
        <v>163.99999999999991</v>
      </c>
      <c r="DQ170" s="13">
        <f t="shared" si="176"/>
        <v>41.743425908362248</v>
      </c>
      <c r="DR170" s="20">
        <f t="shared" si="177"/>
        <v>358.33646679039742</v>
      </c>
      <c r="DS170" s="59">
        <f t="shared" si="125"/>
        <v>646.73822315431698</v>
      </c>
      <c r="DT170" s="59">
        <f ca="1">AVERAGE(OFFSET($DS$3,0,0,'Données projet'!$E$14+1,1))-AVERAGE(OFFSET($H$3,0,0,'Données projet'!$E$14+1,1))</f>
        <v>217.53602321474159</v>
      </c>
      <c r="DU170" s="59">
        <f t="shared" si="152"/>
        <v>215.75909414893025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4.6371514343649292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4.6371514343649292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404.00000000000017</v>
      </c>
      <c r="EK170" s="17">
        <f>EJ170*VLOOKUP('Données projet'!$B$15,Paramètres!$A$1:$I$89,3,0)*VLOOKUP('Données projet'!$B$15,Paramètres!$A$1:$I$89,5,0)</f>
        <v>346.63200000000018</v>
      </c>
      <c r="EL170" s="13">
        <f t="shared" si="179"/>
        <v>80.868615263336864</v>
      </c>
      <c r="EM170" s="20">
        <f t="shared" si="180"/>
        <v>744.56357158364528</v>
      </c>
      <c r="EN170" s="59">
        <f t="shared" si="128"/>
        <v>1032.9653279475649</v>
      </c>
      <c r="EO170" s="59">
        <f ca="1">AVERAGE(OFFSET($EN$3,0,0,'Données projet'!$E$15+1,1))-AVERAGE(OFFSET($H$3,0,0,'Données projet'!$E$15+1,1))</f>
        <v>481.23392184981651</v>
      </c>
      <c r="EP170" s="59">
        <f t="shared" si="154"/>
        <v>275.88160405468193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39.406453238458667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39.406453238458667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204.00000000000017</v>
      </c>
      <c r="FF170" s="17">
        <f>FE170*VLOOKUP('Données projet'!$B$16,Paramètres!$A$1:$I$89,3,0)*VLOOKUP('Données projet'!$B$16,Paramètres!$A$1:$I$89,5,0)</f>
        <v>133.66080000000011</v>
      </c>
      <c r="FG170" s="13">
        <f t="shared" si="182"/>
        <v>34.840890682716783</v>
      </c>
      <c r="FH170" s="20">
        <f t="shared" si="183"/>
        <v>293.4737779390652</v>
      </c>
      <c r="FI170" s="59">
        <f t="shared" si="131"/>
        <v>581.87553430298476</v>
      </c>
      <c r="FJ170" s="59">
        <f ca="1">AVERAGE(OFFSET($FI$3,0,0,'Données projet'!$E$16+1,1))-AVERAGE(OFFSET($H$3,0,0,'Données projet'!$E$16+1,1))</f>
        <v>257.66104339896992</v>
      </c>
      <c r="FK170" s="59">
        <f t="shared" si="156"/>
        <v>254.79488636184996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8.577718569460151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8.577718569460151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18.829999999999643</v>
      </c>
      <c r="GA170" s="17">
        <f>FZ170*VLOOKUP('Données projet'!$B$17,Paramètres!$A$1:$I$89,3,0)*VLOOKUP('Données projet'!$B$17,Paramètres!$A$1:$I$89,5,0)</f>
        <v>17.918627999999661</v>
      </c>
      <c r="GB170" s="13">
        <f t="shared" si="185"/>
        <v>5.9016322671185755</v>
      </c>
      <c r="GC170" s="20">
        <f t="shared" si="186"/>
        <v>41.486953298564259</v>
      </c>
      <c r="GD170" s="59">
        <f t="shared" si="134"/>
        <v>329.88870966248385</v>
      </c>
      <c r="GE170" s="59">
        <f ca="1">AVERAGE(OFFSET($GD$3,0,0,'Données projet'!$E$17+1,1))-AVERAGE(OFFSET($H$3,0,0,'Données projet'!$E$17+1,1))</f>
        <v>536.1664221413339</v>
      </c>
      <c r="GF170" s="59">
        <f t="shared" si="158"/>
        <v>241.15939898336669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209.31973192010028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209.31973192010028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213.00000000000003</v>
      </c>
      <c r="GV170" s="17">
        <f>GU170*VLOOKUP('Données projet'!$B$18,Paramètres!$A$1:$I$89,3,0)*VLOOKUP('Données projet'!$B$18,Paramètres!$A$1:$I$89,5,0)</f>
        <v>186.07680000000005</v>
      </c>
      <c r="GW170" s="13">
        <f t="shared" si="188"/>
        <v>46.671538591528673</v>
      </c>
      <c r="GX170" s="20">
        <f t="shared" si="189"/>
        <v>405.37002304691242</v>
      </c>
      <c r="GY170" s="59">
        <f t="shared" si="137"/>
        <v>693.7717794108321</v>
      </c>
      <c r="GZ170" s="59">
        <f ca="1">AVERAGE(OFFSET($GY$3,0,0,'Données projet'!$E$18+1,1))-AVERAGE(OFFSET($H$3,0,0,'Données projet'!$E$18+1,1))</f>
        <v>285.8437404763045</v>
      </c>
      <c r="HA170" s="59">
        <f t="shared" si="160"/>
        <v>276.01618888357268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6.5711075529128342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6.5711075529128342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18.829999999999643</v>
      </c>
      <c r="O171" s="13">
        <f>N171*VLOOKUP('Données projet'!$B$9,Paramètres!$A$1:$I$89,3,0)*VLOOKUP('Données projet'!$B$9,Paramètres!$A$1:$I$89,5,0)</f>
        <v>17.037383999999676</v>
      </c>
      <c r="P171" s="13">
        <f t="shared" si="141"/>
        <v>5.644424624466958</v>
      </c>
      <c r="Q171" s="20">
        <f t="shared" si="162"/>
        <v>39.504150020946049</v>
      </c>
      <c r="R171" s="59">
        <f t="shared" si="109"/>
        <v>327.99145821993056</v>
      </c>
      <c r="S171" s="59">
        <f ca="1">AVERAGE(OFFSET($R$3,0,0,'Données projet'!$E$9+1,1))-AVERAGE(OFFSET($H$3,0,0,'Données projet'!$E$9+1,1))</f>
        <v>514.0255035951318</v>
      </c>
      <c r="T171" s="59">
        <f t="shared" si="142"/>
        <v>232.26614608014839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195.12255376517146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195.12255376517146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212.00000000000009</v>
      </c>
      <c r="AJ171" s="13">
        <f>AI171*VLOOKUP('Données projet'!$B$10,Paramètres!$A$1:$I$89,3,0)*VLOOKUP('Données projet'!$B$10,Paramètres!$A$1:$I$89,5,0)</f>
        <v>185.20320000000009</v>
      </c>
      <c r="AK171" s="13">
        <f t="shared" si="164"/>
        <v>46.477875402099386</v>
      </c>
      <c r="AL171" s="20">
        <f t="shared" si="165"/>
        <v>403.5112063253232</v>
      </c>
      <c r="AM171" s="59">
        <f t="shared" si="113"/>
        <v>691.99851452430767</v>
      </c>
      <c r="AN171" s="59">
        <f ca="1">AVERAGE(OFFSET($AM$3,0,0,'Données projet'!$E$10+1,1))-AVERAGE(OFFSET($H$3,0,0,'Données projet'!$E$10+1,1))</f>
        <v>330.58463337575432</v>
      </c>
      <c r="AO171" s="59">
        <f t="shared" si="144"/>
        <v>285.43250599232192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11.390415439740497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11.390415439740497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18.829999999999643</v>
      </c>
      <c r="BE171" s="13">
        <f>BD171*VLOOKUP('Données projet'!$B$11,Paramètres!$A$1:$I$89,3,0)*VLOOKUP('Données projet'!$B$11,Paramètres!$A$1:$I$89,5,0)</f>
        <v>19.093619999999639</v>
      </c>
      <c r="BF171" s="13">
        <f t="shared" si="167"/>
        <v>6.2423044268988592</v>
      </c>
      <c r="BG171" s="20">
        <f t="shared" si="168"/>
        <v>44.126735043514884</v>
      </c>
      <c r="BH171" s="59">
        <f t="shared" si="116"/>
        <v>332.61404324249941</v>
      </c>
      <c r="BI171" s="59">
        <f ca="1">AVERAGE(OFFSET($BH$3,0,0,'Données projet'!$E$11+1,1))-AVERAGE(OFFSET($H$3,0,0,'Données projet'!$E$11+1,1))</f>
        <v>565.65323074569903</v>
      </c>
      <c r="BJ171" s="59">
        <f t="shared" si="146"/>
        <v>253.00166490531203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218.67182749545083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218.67182749545083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749.83808511934683</v>
      </c>
      <c r="CD171" s="59">
        <f ca="1">AVERAGE(OFFSET($CC$3,0,0,'Données projet'!$E$12+1,1))-AVERAGE(OFFSET($H$3,0,0,'Données projet'!$E$12+1,1))</f>
        <v>323.01113210765487</v>
      </c>
      <c r="CE171" s="59">
        <f t="shared" si="148"/>
        <v>311.68541696405975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7.5941989594312078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7.5941989594312078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18.829999999999643</v>
      </c>
      <c r="CU171" s="17">
        <f>CT171*VLOOKUP('Données projet'!$B$13,Paramètres!$A$1:$I$89,3,0)*VLOOKUP('Données projet'!$B$13,Paramètres!$A$1:$I$89,5,0)</f>
        <v>12.631163999999762</v>
      </c>
      <c r="CV171" s="13">
        <f t="shared" si="173"/>
        <v>4.3329874394266437</v>
      </c>
      <c r="CW171" s="20">
        <f t="shared" si="174"/>
        <v>29.545897090334321</v>
      </c>
      <c r="CX171" s="59">
        <f t="shared" si="122"/>
        <v>318.03320528931886</v>
      </c>
      <c r="CY171" s="59">
        <f ca="1">AVERAGE(OFFSET($CX$3,0,0,'Données projet'!$E$13+1,1))-AVERAGE(OFFSET($H$3,0,0,'Données projet'!$E$13+1,1))</f>
        <v>402.93606094395136</v>
      </c>
      <c r="CZ171" s="59">
        <f t="shared" si="150"/>
        <v>187.62762320251036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178.30164395782913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178.30164395782913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210.25641025641013</v>
      </c>
      <c r="DP171" s="17">
        <f>DO171*VLOOKUP('Données projet'!$B$14,Paramètres!$A$1:$I$89,3,0)*VLOOKUP('Données projet'!$B$14,Paramètres!$A$1:$I$89,5,0)</f>
        <v>163.99999999999991</v>
      </c>
      <c r="DQ171" s="13">
        <f t="shared" si="176"/>
        <v>41.743425908362248</v>
      </c>
      <c r="DR171" s="20">
        <f t="shared" si="177"/>
        <v>358.33646679039742</v>
      </c>
      <c r="DS171" s="59">
        <f t="shared" si="125"/>
        <v>646.82377498938195</v>
      </c>
      <c r="DT171" s="59">
        <f ca="1">AVERAGE(OFFSET($DS$3,0,0,'Données projet'!$E$14+1,1))-AVERAGE(OFFSET($H$3,0,0,'Données projet'!$E$14+1,1))</f>
        <v>217.53602321474159</v>
      </c>
      <c r="DU171" s="59">
        <f t="shared" si="152"/>
        <v>215.75909414893025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4.546219723120128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4.546219723120128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404.00000000000017</v>
      </c>
      <c r="EK171" s="17">
        <f>EJ171*VLOOKUP('Données projet'!$B$15,Paramètres!$A$1:$I$89,3,0)*VLOOKUP('Données projet'!$B$15,Paramètres!$A$1:$I$89,5,0)</f>
        <v>346.63200000000018</v>
      </c>
      <c r="EL171" s="13">
        <f t="shared" si="179"/>
        <v>80.868615263336864</v>
      </c>
      <c r="EM171" s="20">
        <f t="shared" si="180"/>
        <v>744.56357158364528</v>
      </c>
      <c r="EN171" s="59">
        <f t="shared" si="128"/>
        <v>1033.0508797826299</v>
      </c>
      <c r="EO171" s="59">
        <f ca="1">AVERAGE(OFFSET($EN$3,0,0,'Données projet'!$E$15+1,1))-AVERAGE(OFFSET($H$3,0,0,'Données projet'!$E$15+1,1))</f>
        <v>481.23392184981651</v>
      </c>
      <c r="EP171" s="59">
        <f t="shared" si="154"/>
        <v>275.88160405468193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38.633716726015656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38.633716726015656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204.00000000000017</v>
      </c>
      <c r="FF171" s="17">
        <f>FE171*VLOOKUP('Données projet'!$B$16,Paramètres!$A$1:$I$89,3,0)*VLOOKUP('Données projet'!$B$16,Paramètres!$A$1:$I$89,5,0)</f>
        <v>133.66080000000011</v>
      </c>
      <c r="FG171" s="13">
        <f t="shared" si="182"/>
        <v>34.840890682716783</v>
      </c>
      <c r="FH171" s="20">
        <f t="shared" si="183"/>
        <v>293.4737779390652</v>
      </c>
      <c r="FI171" s="59">
        <f t="shared" si="131"/>
        <v>581.96108613804972</v>
      </c>
      <c r="FJ171" s="59">
        <f ca="1">AVERAGE(OFFSET($FI$3,0,0,'Données projet'!$E$16+1,1))-AVERAGE(OFFSET($H$3,0,0,'Données projet'!$E$16+1,1))</f>
        <v>257.66104339896992</v>
      </c>
      <c r="FK171" s="59">
        <f t="shared" si="156"/>
        <v>254.79488636184996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8.4095147402047576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8.4095147402047576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18.829999999999643</v>
      </c>
      <c r="GA171" s="17">
        <f>FZ171*VLOOKUP('Données projet'!$B$17,Paramètres!$A$1:$I$89,3,0)*VLOOKUP('Données projet'!$B$17,Paramètres!$A$1:$I$89,5,0)</f>
        <v>17.918627999999661</v>
      </c>
      <c r="GB171" s="13">
        <f t="shared" si="185"/>
        <v>5.9016322671185755</v>
      </c>
      <c r="GC171" s="20">
        <f t="shared" si="186"/>
        <v>41.486953298564259</v>
      </c>
      <c r="GD171" s="59">
        <f t="shared" si="134"/>
        <v>329.97426149754881</v>
      </c>
      <c r="GE171" s="59">
        <f ca="1">AVERAGE(OFFSET($GD$3,0,0,'Données projet'!$E$17+1,1))-AVERAGE(OFFSET($H$3,0,0,'Données projet'!$E$17+1,1))</f>
        <v>536.1664221413339</v>
      </c>
      <c r="GF171" s="59">
        <f t="shared" si="158"/>
        <v>241.15939898336669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205.21509964957698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205.21509964957698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213.00000000000003</v>
      </c>
      <c r="GV171" s="17">
        <f>GU171*VLOOKUP('Données projet'!$B$18,Paramètres!$A$1:$I$89,3,0)*VLOOKUP('Données projet'!$B$18,Paramètres!$A$1:$I$89,5,0)</f>
        <v>186.07680000000005</v>
      </c>
      <c r="GW171" s="13">
        <f t="shared" si="188"/>
        <v>46.671538591528673</v>
      </c>
      <c r="GX171" s="20">
        <f t="shared" si="189"/>
        <v>405.37002304691242</v>
      </c>
      <c r="GY171" s="59">
        <f t="shared" si="137"/>
        <v>693.85733124589694</v>
      </c>
      <c r="GZ171" s="59">
        <f ca="1">AVERAGE(OFFSET($GY$3,0,0,'Données projet'!$E$18+1,1))-AVERAGE(OFFSET($H$3,0,0,'Données projet'!$E$18+1,1))</f>
        <v>285.8437404763045</v>
      </c>
      <c r="HA171" s="59">
        <f t="shared" si="160"/>
        <v>276.01618888357268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6.4422521417800658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6.4422521417800658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18.829999999999643</v>
      </c>
      <c r="O172" s="13">
        <f>N172*VLOOKUP('Données projet'!$B$9,Paramètres!$A$1:$I$89,3,0)*VLOOKUP('Données projet'!$B$9,Paramètres!$A$1:$I$89,5,0)</f>
        <v>17.037383999999676</v>
      </c>
      <c r="P172" s="13">
        <f t="shared" si="141"/>
        <v>5.644424624466958</v>
      </c>
      <c r="Q172" s="20">
        <f t="shared" si="162"/>
        <v>39.504150020946049</v>
      </c>
      <c r="R172" s="59">
        <f t="shared" si="109"/>
        <v>328.07552592192246</v>
      </c>
      <c r="S172" s="59">
        <f ca="1">AVERAGE(OFFSET($R$3,0,0,'Données projet'!$E$9+1,1))-AVERAGE(OFFSET($H$3,0,0,'Données projet'!$E$9+1,1))</f>
        <v>514.0255035951318</v>
      </c>
      <c r="T172" s="59">
        <f t="shared" si="142"/>
        <v>232.26614608014839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191.29631949884268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191.29631949884268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212.00000000000009</v>
      </c>
      <c r="AJ172" s="13">
        <f>AI172*VLOOKUP('Données projet'!$B$10,Paramètres!$A$1:$I$89,3,0)*VLOOKUP('Données projet'!$B$10,Paramètres!$A$1:$I$89,5,0)</f>
        <v>185.20320000000009</v>
      </c>
      <c r="AK172" s="13">
        <f t="shared" si="164"/>
        <v>46.477875402099386</v>
      </c>
      <c r="AL172" s="20">
        <f t="shared" si="165"/>
        <v>403.5112063253232</v>
      </c>
      <c r="AM172" s="59">
        <f t="shared" si="113"/>
        <v>692.08258222629956</v>
      </c>
      <c r="AN172" s="59">
        <f ca="1">AVERAGE(OFFSET($AM$3,0,0,'Données projet'!$E$10+1,1))-AVERAGE(OFFSET($H$3,0,0,'Données projet'!$E$10+1,1))</f>
        <v>330.58463337575432</v>
      </c>
      <c r="AO172" s="59">
        <f t="shared" si="144"/>
        <v>285.43250599232192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11.167056340434598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11.167056340434598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18.829999999999643</v>
      </c>
      <c r="BE172" s="13">
        <f>BD172*VLOOKUP('Données projet'!$B$11,Paramètres!$A$1:$I$89,3,0)*VLOOKUP('Données projet'!$B$11,Paramètres!$A$1:$I$89,5,0)</f>
        <v>19.093619999999639</v>
      </c>
      <c r="BF172" s="13">
        <f t="shared" si="167"/>
        <v>6.2423044268988592</v>
      </c>
      <c r="BG172" s="20">
        <f t="shared" si="168"/>
        <v>44.126735043514884</v>
      </c>
      <c r="BH172" s="59">
        <f t="shared" si="116"/>
        <v>332.6981109444913</v>
      </c>
      <c r="BI172" s="59">
        <f ca="1">AVERAGE(OFFSET($BH$3,0,0,'Données projet'!$E$11+1,1))-AVERAGE(OFFSET($H$3,0,0,'Données projet'!$E$11+1,1))</f>
        <v>565.65323074569903</v>
      </c>
      <c r="BJ172" s="59">
        <f t="shared" si="146"/>
        <v>253.00166490531203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214.38380633490996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214.38380633490996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749.92215282133873</v>
      </c>
      <c r="CD172" s="59">
        <f ca="1">AVERAGE(OFFSET($CC$3,0,0,'Données projet'!$E$12+1,1))-AVERAGE(OFFSET($H$3,0,0,'Données projet'!$E$12+1,1))</f>
        <v>323.01113210765487</v>
      </c>
      <c r="CE172" s="59">
        <f t="shared" si="148"/>
        <v>311.68541696405975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7.4452813498407551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7.4452813498407551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18.829999999999643</v>
      </c>
      <c r="CU172" s="17">
        <f>CT172*VLOOKUP('Données projet'!$B$13,Paramètres!$A$1:$I$89,3,0)*VLOOKUP('Données projet'!$B$13,Paramètres!$A$1:$I$89,5,0)</f>
        <v>12.631163999999762</v>
      </c>
      <c r="CV172" s="13">
        <f t="shared" si="173"/>
        <v>4.3329874394266437</v>
      </c>
      <c r="CW172" s="20">
        <f t="shared" si="174"/>
        <v>29.545897090334321</v>
      </c>
      <c r="CX172" s="59">
        <f t="shared" si="122"/>
        <v>318.11727299131076</v>
      </c>
      <c r="CY172" s="59">
        <f ca="1">AVERAGE(OFFSET($CX$3,0,0,'Données projet'!$E$13+1,1))-AVERAGE(OFFSET($H$3,0,0,'Données projet'!$E$13+1,1))</f>
        <v>402.93606094395136</v>
      </c>
      <c r="CZ172" s="59">
        <f t="shared" si="150"/>
        <v>187.62762320251036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174.80525747308042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174.80525747308042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210.25641025641013</v>
      </c>
      <c r="DP172" s="17">
        <f>DO172*VLOOKUP('Données projet'!$B$14,Paramètres!$A$1:$I$89,3,0)*VLOOKUP('Données projet'!$B$14,Paramètres!$A$1:$I$89,5,0)</f>
        <v>163.99999999999991</v>
      </c>
      <c r="DQ172" s="13">
        <f t="shared" si="176"/>
        <v>41.743425908362248</v>
      </c>
      <c r="DR172" s="20">
        <f t="shared" si="177"/>
        <v>358.33646679039742</v>
      </c>
      <c r="DS172" s="59">
        <f t="shared" si="125"/>
        <v>646.90784269137384</v>
      </c>
      <c r="DT172" s="59">
        <f ca="1">AVERAGE(OFFSET($DS$3,0,0,'Données projet'!$E$14+1,1))-AVERAGE(OFFSET($H$3,0,0,'Données projet'!$E$14+1,1))</f>
        <v>217.53602321474159</v>
      </c>
      <c r="DU172" s="59">
        <f t="shared" si="152"/>
        <v>215.75909414893025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4.4570711272699706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4.4570711272699706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404.00000000000017</v>
      </c>
      <c r="EK172" s="17">
        <f>EJ172*VLOOKUP('Données projet'!$B$15,Paramètres!$A$1:$I$89,3,0)*VLOOKUP('Données projet'!$B$15,Paramètres!$A$1:$I$89,5,0)</f>
        <v>346.63200000000018</v>
      </c>
      <c r="EL172" s="13">
        <f t="shared" si="179"/>
        <v>80.868615263336864</v>
      </c>
      <c r="EM172" s="20">
        <f t="shared" si="180"/>
        <v>744.56357158364528</v>
      </c>
      <c r="EN172" s="59">
        <f t="shared" si="128"/>
        <v>1033.1349474846218</v>
      </c>
      <c r="EO172" s="59">
        <f ca="1">AVERAGE(OFFSET($EN$3,0,0,'Données projet'!$E$15+1,1))-AVERAGE(OFFSET($H$3,0,0,'Données projet'!$E$15+1,1))</f>
        <v>481.23392184981651</v>
      </c>
      <c r="EP172" s="59">
        <f t="shared" si="154"/>
        <v>275.88160405468193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37.876133105258916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37.876133105258916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204.00000000000017</v>
      </c>
      <c r="FF172" s="17">
        <f>FE172*VLOOKUP('Données projet'!$B$16,Paramètres!$A$1:$I$89,3,0)*VLOOKUP('Données projet'!$B$16,Paramètres!$A$1:$I$89,5,0)</f>
        <v>133.66080000000011</v>
      </c>
      <c r="FG172" s="13">
        <f t="shared" si="182"/>
        <v>34.840890682716783</v>
      </c>
      <c r="FH172" s="20">
        <f t="shared" si="183"/>
        <v>293.4737779390652</v>
      </c>
      <c r="FI172" s="59">
        <f t="shared" si="131"/>
        <v>582.04515384004162</v>
      </c>
      <c r="FJ172" s="59">
        <f ca="1">AVERAGE(OFFSET($FI$3,0,0,'Données projet'!$E$16+1,1))-AVERAGE(OFFSET($H$3,0,0,'Données projet'!$E$16+1,1))</f>
        <v>257.66104339896992</v>
      </c>
      <c r="FK172" s="59">
        <f t="shared" si="156"/>
        <v>254.79488636184996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8.2446092854468578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8.2446092854468578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18.829999999999643</v>
      </c>
      <c r="GA172" s="17">
        <f>FZ172*VLOOKUP('Données projet'!$B$17,Paramètres!$A$1:$I$89,3,0)*VLOOKUP('Données projet'!$B$17,Paramètres!$A$1:$I$89,5,0)</f>
        <v>17.918627999999661</v>
      </c>
      <c r="GB172" s="13">
        <f t="shared" si="185"/>
        <v>5.9016322671185755</v>
      </c>
      <c r="GC172" s="20">
        <f t="shared" si="186"/>
        <v>41.486953298564259</v>
      </c>
      <c r="GD172" s="59">
        <f t="shared" si="134"/>
        <v>330.05832919954071</v>
      </c>
      <c r="GE172" s="59">
        <f ca="1">AVERAGE(OFFSET($GD$3,0,0,'Données projet'!$E$17+1,1))-AVERAGE(OFFSET($H$3,0,0,'Données projet'!$E$17+1,1))</f>
        <v>536.1664221413339</v>
      </c>
      <c r="GF172" s="59">
        <f t="shared" si="158"/>
        <v>241.15939898336669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201.19095671430017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201.19095671430017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213.00000000000003</v>
      </c>
      <c r="GV172" s="17">
        <f>GU172*VLOOKUP('Données projet'!$B$18,Paramètres!$A$1:$I$89,3,0)*VLOOKUP('Données projet'!$B$18,Paramètres!$A$1:$I$89,5,0)</f>
        <v>186.07680000000005</v>
      </c>
      <c r="GW172" s="13">
        <f t="shared" si="188"/>
        <v>46.671538591528673</v>
      </c>
      <c r="GX172" s="20">
        <f t="shared" si="189"/>
        <v>405.37002304691242</v>
      </c>
      <c r="GY172" s="59">
        <f t="shared" si="137"/>
        <v>693.94139894788884</v>
      </c>
      <c r="GZ172" s="59">
        <f ca="1">AVERAGE(OFFSET($GY$3,0,0,'Données projet'!$E$18+1,1))-AVERAGE(OFFSET($H$3,0,0,'Données projet'!$E$18+1,1))</f>
        <v>285.8437404763045</v>
      </c>
      <c r="HA172" s="59">
        <f t="shared" si="160"/>
        <v>276.01618888357268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6.3159235066655706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6.3159235066655706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18.829999999999643</v>
      </c>
      <c r="O173" s="13">
        <f>N173*VLOOKUP('Données projet'!$B$9,Paramètres!$A$1:$I$89,3,0)*VLOOKUP('Données projet'!$B$9,Paramètres!$A$1:$I$89,5,0)</f>
        <v>17.037383999999676</v>
      </c>
      <c r="P173" s="13">
        <f t="shared" si="141"/>
        <v>5.644424624466958</v>
      </c>
      <c r="Q173" s="20">
        <f t="shared" si="162"/>
        <v>39.504150020946049</v>
      </c>
      <c r="R173" s="59">
        <f t="shared" si="109"/>
        <v>328.15813523723193</v>
      </c>
      <c r="S173" s="59">
        <f ca="1">AVERAGE(OFFSET($R$3,0,0,'Données projet'!$E$9+1,1))-AVERAGE(OFFSET($H$3,0,0,'Données projet'!$E$9+1,1))</f>
        <v>514.0255035951318</v>
      </c>
      <c r="T173" s="59">
        <f t="shared" si="142"/>
        <v>232.26614608014839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187.54511535270416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187.54511535270416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212.00000000000009</v>
      </c>
      <c r="AJ173" s="13">
        <f>AI173*VLOOKUP('Données projet'!$B$10,Paramètres!$A$1:$I$89,3,0)*VLOOKUP('Données projet'!$B$10,Paramètres!$A$1:$I$89,5,0)</f>
        <v>185.20320000000009</v>
      </c>
      <c r="AK173" s="13">
        <f t="shared" si="164"/>
        <v>46.477875402099386</v>
      </c>
      <c r="AL173" s="20">
        <f t="shared" si="165"/>
        <v>403.5112063253232</v>
      </c>
      <c r="AM173" s="59">
        <f t="shared" si="113"/>
        <v>692.16519154160915</v>
      </c>
      <c r="AN173" s="59">
        <f ca="1">AVERAGE(OFFSET($AM$3,0,0,'Données projet'!$E$10+1,1))-AVERAGE(OFFSET($H$3,0,0,'Données projet'!$E$10+1,1))</f>
        <v>330.58463337575432</v>
      </c>
      <c r="AO173" s="59">
        <f t="shared" si="144"/>
        <v>285.43250599232192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10.948077176830489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10.948077176830489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18.829999999999643</v>
      </c>
      <c r="BE173" s="13">
        <f>BD173*VLOOKUP('Données projet'!$B$11,Paramètres!$A$1:$I$89,3,0)*VLOOKUP('Données projet'!$B$11,Paramètres!$A$1:$I$89,5,0)</f>
        <v>19.093619999999639</v>
      </c>
      <c r="BF173" s="13">
        <f t="shared" si="167"/>
        <v>6.2423044268988592</v>
      </c>
      <c r="BG173" s="20">
        <f t="shared" si="168"/>
        <v>44.126735043514884</v>
      </c>
      <c r="BH173" s="59">
        <f t="shared" si="116"/>
        <v>332.78072025980077</v>
      </c>
      <c r="BI173" s="59">
        <f ca="1">AVERAGE(OFFSET($BH$3,0,0,'Données projet'!$E$11+1,1))-AVERAGE(OFFSET($H$3,0,0,'Données projet'!$E$11+1,1))</f>
        <v>565.65323074569903</v>
      </c>
      <c r="BJ173" s="59">
        <f t="shared" si="146"/>
        <v>253.00166490531203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210.17987065389264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210.17987065389264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750.0047621366482</v>
      </c>
      <c r="CD173" s="59">
        <f ca="1">AVERAGE(OFFSET($CC$3,0,0,'Données projet'!$E$12+1,1))-AVERAGE(OFFSET($H$3,0,0,'Données projet'!$E$12+1,1))</f>
        <v>323.01113210765487</v>
      </c>
      <c r="CE173" s="59">
        <f t="shared" si="148"/>
        <v>311.68541696405975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7.299283923743598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7.299283923743598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18.829999999999643</v>
      </c>
      <c r="CU173" s="17">
        <f>CT173*VLOOKUP('Données projet'!$B$13,Paramètres!$A$1:$I$89,3,0)*VLOOKUP('Données projet'!$B$13,Paramètres!$A$1:$I$89,5,0)</f>
        <v>12.631163999999762</v>
      </c>
      <c r="CV173" s="13">
        <f t="shared" si="173"/>
        <v>4.3329874394266437</v>
      </c>
      <c r="CW173" s="20">
        <f t="shared" si="174"/>
        <v>29.545897090334321</v>
      </c>
      <c r="CX173" s="59">
        <f t="shared" si="122"/>
        <v>318.19988230662022</v>
      </c>
      <c r="CY173" s="59">
        <f ca="1">AVERAGE(OFFSET($CX$3,0,0,'Données projet'!$E$13+1,1))-AVERAGE(OFFSET($H$3,0,0,'Données projet'!$E$13+1,1))</f>
        <v>402.93606094395136</v>
      </c>
      <c r="CZ173" s="59">
        <f t="shared" si="150"/>
        <v>187.62762320251036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171.37743299471245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171.37743299471245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210.25641025641013</v>
      </c>
      <c r="DP173" s="17">
        <f>DO173*VLOOKUP('Données projet'!$B$14,Paramètres!$A$1:$I$89,3,0)*VLOOKUP('Données projet'!$B$14,Paramètres!$A$1:$I$89,5,0)</f>
        <v>163.99999999999991</v>
      </c>
      <c r="DQ173" s="13">
        <f t="shared" si="176"/>
        <v>41.743425908362248</v>
      </c>
      <c r="DR173" s="20">
        <f t="shared" si="177"/>
        <v>358.33646679039742</v>
      </c>
      <c r="DS173" s="59">
        <f t="shared" si="125"/>
        <v>646.99045200668331</v>
      </c>
      <c r="DT173" s="59">
        <f ca="1">AVERAGE(OFFSET($DS$3,0,0,'Données projet'!$E$14+1,1))-AVERAGE(OFFSET($H$3,0,0,'Données projet'!$E$14+1,1))</f>
        <v>217.53602321474159</v>
      </c>
      <c r="DU173" s="59">
        <f t="shared" si="152"/>
        <v>215.75909414893025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4.3696706810091603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4.3696706810091603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404.00000000000017</v>
      </c>
      <c r="EK173" s="17">
        <f>EJ173*VLOOKUP('Données projet'!$B$15,Paramètres!$A$1:$I$89,3,0)*VLOOKUP('Données projet'!$B$15,Paramètres!$A$1:$I$89,5,0)</f>
        <v>346.63200000000018</v>
      </c>
      <c r="EL173" s="13">
        <f t="shared" si="179"/>
        <v>80.868615263336864</v>
      </c>
      <c r="EM173" s="20">
        <f t="shared" si="180"/>
        <v>744.56357158364528</v>
      </c>
      <c r="EN173" s="59">
        <f t="shared" si="128"/>
        <v>1033.2175567999311</v>
      </c>
      <c r="EO173" s="59">
        <f ca="1">AVERAGE(OFFSET($EN$3,0,0,'Données projet'!$E$15+1,1))-AVERAGE(OFFSET($H$3,0,0,'Données projet'!$E$15+1,1))</f>
        <v>481.23392184981651</v>
      </c>
      <c r="EP173" s="59">
        <f t="shared" si="154"/>
        <v>275.88160405468193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37.133405237224835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37.133405237224835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204.00000000000017</v>
      </c>
      <c r="FF173" s="17">
        <f>FE173*VLOOKUP('Données projet'!$B$16,Paramètres!$A$1:$I$89,3,0)*VLOOKUP('Données projet'!$B$16,Paramètres!$A$1:$I$89,5,0)</f>
        <v>133.66080000000011</v>
      </c>
      <c r="FG173" s="13">
        <f t="shared" si="182"/>
        <v>34.840890682716783</v>
      </c>
      <c r="FH173" s="20">
        <f t="shared" si="183"/>
        <v>293.4737779390652</v>
      </c>
      <c r="FI173" s="59">
        <f t="shared" si="131"/>
        <v>582.12776315535109</v>
      </c>
      <c r="FJ173" s="59">
        <f ca="1">AVERAGE(OFFSET($FI$3,0,0,'Données projet'!$E$16+1,1))-AVERAGE(OFFSET($H$3,0,0,'Données projet'!$E$16+1,1))</f>
        <v>257.66104339896992</v>
      </c>
      <c r="FK173" s="59">
        <f t="shared" si="156"/>
        <v>254.79488636184996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8.0829375260743639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8.0829375260743639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18.829999999999643</v>
      </c>
      <c r="GA173" s="17">
        <f>FZ173*VLOOKUP('Données projet'!$B$17,Paramètres!$A$1:$I$89,3,0)*VLOOKUP('Données projet'!$B$17,Paramètres!$A$1:$I$89,5,0)</f>
        <v>17.918627999999661</v>
      </c>
      <c r="GB173" s="13">
        <f t="shared" si="185"/>
        <v>5.9016322671185755</v>
      </c>
      <c r="GC173" s="20">
        <f t="shared" si="186"/>
        <v>41.486953298564259</v>
      </c>
      <c r="GD173" s="59">
        <f t="shared" si="134"/>
        <v>330.14093851485018</v>
      </c>
      <c r="GE173" s="59">
        <f ca="1">AVERAGE(OFFSET($GD$3,0,0,'Données projet'!$E$17+1,1))-AVERAGE(OFFSET($H$3,0,0,'Données projet'!$E$17+1,1))</f>
        <v>536.1664221413339</v>
      </c>
      <c r="GF173" s="59">
        <f t="shared" si="158"/>
        <v>241.15939898336669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197.2457247674993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197.2457247674993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213.00000000000003</v>
      </c>
      <c r="GV173" s="17">
        <f>GU173*VLOOKUP('Données projet'!$B$18,Paramètres!$A$1:$I$89,3,0)*VLOOKUP('Données projet'!$B$18,Paramètres!$A$1:$I$89,5,0)</f>
        <v>186.07680000000005</v>
      </c>
      <c r="GW173" s="13">
        <f t="shared" si="188"/>
        <v>46.671538591528673</v>
      </c>
      <c r="GX173" s="20">
        <f t="shared" si="189"/>
        <v>405.37002304691242</v>
      </c>
      <c r="GY173" s="59">
        <f t="shared" si="137"/>
        <v>694.02400826319831</v>
      </c>
      <c r="GZ173" s="59">
        <f ca="1">AVERAGE(OFFSET($GY$3,0,0,'Données projet'!$E$18+1,1))-AVERAGE(OFFSET($H$3,0,0,'Données projet'!$E$18+1,1))</f>
        <v>285.8437404763045</v>
      </c>
      <c r="HA173" s="59">
        <f t="shared" si="160"/>
        <v>276.01618888357268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6.1920720990328117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6.1920720990328117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18.829999999999643</v>
      </c>
      <c r="O174" s="13">
        <f>N174*VLOOKUP('Données projet'!$B$9,Paramètres!$A$1:$I$89,3,0)*VLOOKUP('Données projet'!$B$9,Paramètres!$A$1:$I$89,5,0)</f>
        <v>17.037383999999676</v>
      </c>
      <c r="P174" s="13">
        <f t="shared" si="141"/>
        <v>5.644424624466958</v>
      </c>
      <c r="Q174" s="20">
        <f t="shared" si="162"/>
        <v>39.504150020946049</v>
      </c>
      <c r="R174" s="59">
        <f t="shared" si="109"/>
        <v>328.23931146560756</v>
      </c>
      <c r="S174" s="59">
        <f ca="1">AVERAGE(OFFSET($R$3,0,0,'Données projet'!$E$9+1,1))-AVERAGE(OFFSET($H$3,0,0,'Données projet'!$E$9+1,1))</f>
        <v>514.0255035951318</v>
      </c>
      <c r="T174" s="59">
        <f t="shared" si="142"/>
        <v>232.26614608014839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183.86747003186281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183.86747003186281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212.00000000000009</v>
      </c>
      <c r="AJ174" s="13">
        <f>AI174*VLOOKUP('Données projet'!$B$10,Paramètres!$A$1:$I$89,3,0)*VLOOKUP('Données projet'!$B$10,Paramètres!$A$1:$I$89,5,0)</f>
        <v>185.20320000000009</v>
      </c>
      <c r="AK174" s="13">
        <f t="shared" si="164"/>
        <v>46.477875402099386</v>
      </c>
      <c r="AL174" s="20">
        <f t="shared" si="165"/>
        <v>403.5112063253232</v>
      </c>
      <c r="AM174" s="59">
        <f t="shared" si="113"/>
        <v>692.24636776998477</v>
      </c>
      <c r="AN174" s="59">
        <f ca="1">AVERAGE(OFFSET($AM$3,0,0,'Données projet'!$E$10+1,1))-AVERAGE(OFFSET($H$3,0,0,'Données projet'!$E$10+1,1))</f>
        <v>330.58463337575432</v>
      </c>
      <c r="AO174" s="59">
        <f t="shared" si="144"/>
        <v>285.43250599232192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10.733392061060556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10.733392061060556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18.829999999999643</v>
      </c>
      <c r="BE174" s="13">
        <f>BD174*VLOOKUP('Données projet'!$B$11,Paramètres!$A$1:$I$89,3,0)*VLOOKUP('Données projet'!$B$11,Paramètres!$A$1:$I$89,5,0)</f>
        <v>19.093619999999639</v>
      </c>
      <c r="BF174" s="13">
        <f t="shared" si="167"/>
        <v>6.2423044268988592</v>
      </c>
      <c r="BG174" s="20">
        <f t="shared" si="168"/>
        <v>44.126735043514884</v>
      </c>
      <c r="BH174" s="59">
        <f t="shared" si="116"/>
        <v>332.8618964881764</v>
      </c>
      <c r="BI174" s="59">
        <f ca="1">AVERAGE(OFFSET($BH$3,0,0,'Données projet'!$E$11+1,1))-AVERAGE(OFFSET($H$3,0,0,'Données projet'!$E$11+1,1))</f>
        <v>565.65323074569903</v>
      </c>
      <c r="BJ174" s="59">
        <f t="shared" si="146"/>
        <v>253.00166490531203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206.0583715874325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206.0583715874325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750.08593836502382</v>
      </c>
      <c r="CD174" s="59">
        <f ca="1">AVERAGE(OFFSET($CC$3,0,0,'Données projet'!$E$12+1,1))-AVERAGE(OFFSET($H$3,0,0,'Données projet'!$E$12+1,1))</f>
        <v>323.01113210765487</v>
      </c>
      <c r="CE174" s="59">
        <f t="shared" si="148"/>
        <v>311.68541696405975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7.1561494181225687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7.1561494181225687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18.829999999999643</v>
      </c>
      <c r="CU174" s="17">
        <f>CT174*VLOOKUP('Données projet'!$B$13,Paramètres!$A$1:$I$89,3,0)*VLOOKUP('Données projet'!$B$13,Paramètres!$A$1:$I$89,5,0)</f>
        <v>12.631163999999762</v>
      </c>
      <c r="CV174" s="13">
        <f t="shared" si="173"/>
        <v>4.3329874394266437</v>
      </c>
      <c r="CW174" s="20">
        <f t="shared" si="174"/>
        <v>29.545897090334321</v>
      </c>
      <c r="CX174" s="59">
        <f t="shared" si="122"/>
        <v>318.28105853499585</v>
      </c>
      <c r="CY174" s="59">
        <f ca="1">AVERAGE(OFFSET($CX$3,0,0,'Données projet'!$E$13+1,1))-AVERAGE(OFFSET($H$3,0,0,'Données projet'!$E$13+1,1))</f>
        <v>402.93606094395136</v>
      </c>
      <c r="CZ174" s="59">
        <f t="shared" si="150"/>
        <v>187.62762320251036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168.01682606359878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168.01682606359878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210.25641025641013</v>
      </c>
      <c r="DP174" s="17">
        <f>DO174*VLOOKUP('Données projet'!$B$14,Paramètres!$A$1:$I$89,3,0)*VLOOKUP('Données projet'!$B$14,Paramètres!$A$1:$I$89,5,0)</f>
        <v>163.99999999999991</v>
      </c>
      <c r="DQ174" s="13">
        <f t="shared" si="176"/>
        <v>41.743425908362248</v>
      </c>
      <c r="DR174" s="20">
        <f t="shared" si="177"/>
        <v>358.33646679039742</v>
      </c>
      <c r="DS174" s="59">
        <f t="shared" si="125"/>
        <v>647.07162823505894</v>
      </c>
      <c r="DT174" s="59">
        <f ca="1">AVERAGE(OFFSET($DS$3,0,0,'Données projet'!$E$14+1,1))-AVERAGE(OFFSET($H$3,0,0,'Données projet'!$E$14+1,1))</f>
        <v>217.53602321474159</v>
      </c>
      <c r="DU174" s="59">
        <f t="shared" si="152"/>
        <v>215.75909414893025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4.283984104190516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4.283984104190516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404.00000000000017</v>
      </c>
      <c r="EK174" s="17">
        <f>EJ174*VLOOKUP('Données projet'!$B$15,Paramètres!$A$1:$I$89,3,0)*VLOOKUP('Données projet'!$B$15,Paramètres!$A$1:$I$89,5,0)</f>
        <v>346.63200000000018</v>
      </c>
      <c r="EL174" s="13">
        <f t="shared" si="179"/>
        <v>80.868615263336864</v>
      </c>
      <c r="EM174" s="20">
        <f t="shared" si="180"/>
        <v>744.56357158364528</v>
      </c>
      <c r="EN174" s="59">
        <f t="shared" si="128"/>
        <v>1033.2987330283067</v>
      </c>
      <c r="EO174" s="59">
        <f ca="1">AVERAGE(OFFSET($EN$3,0,0,'Données projet'!$E$15+1,1))-AVERAGE(OFFSET($H$3,0,0,'Données projet'!$E$15+1,1))</f>
        <v>481.23392184981651</v>
      </c>
      <c r="EP174" s="59">
        <f t="shared" si="154"/>
        <v>275.88160405468193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36.405241809663636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36.405241809663636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204.00000000000017</v>
      </c>
      <c r="FF174" s="17">
        <f>FE174*VLOOKUP('Données projet'!$B$16,Paramètres!$A$1:$I$89,3,0)*VLOOKUP('Données projet'!$B$16,Paramètres!$A$1:$I$89,5,0)</f>
        <v>133.66080000000011</v>
      </c>
      <c r="FG174" s="13">
        <f t="shared" si="182"/>
        <v>34.840890682716783</v>
      </c>
      <c r="FH174" s="20">
        <f t="shared" si="183"/>
        <v>293.4737779390652</v>
      </c>
      <c r="FI174" s="59">
        <f t="shared" si="131"/>
        <v>582.20893938372672</v>
      </c>
      <c r="FJ174" s="59">
        <f ca="1">AVERAGE(OFFSET($FI$3,0,0,'Données projet'!$E$16+1,1))-AVERAGE(OFFSET($H$3,0,0,'Données projet'!$E$16+1,1))</f>
        <v>257.66104339896992</v>
      </c>
      <c r="FK174" s="59">
        <f t="shared" si="156"/>
        <v>254.79488636184996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7.9244360512931289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7.9244360512931289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18.829999999999643</v>
      </c>
      <c r="GA174" s="17">
        <f>FZ174*VLOOKUP('Données projet'!$B$17,Paramètres!$A$1:$I$89,3,0)*VLOOKUP('Données projet'!$B$17,Paramètres!$A$1:$I$89,5,0)</f>
        <v>17.918627999999661</v>
      </c>
      <c r="GB174" s="13">
        <f t="shared" si="185"/>
        <v>5.9016322671185755</v>
      </c>
      <c r="GC174" s="20">
        <f t="shared" si="186"/>
        <v>41.486953298564259</v>
      </c>
      <c r="GD174" s="59">
        <f t="shared" si="134"/>
        <v>330.2221147432258</v>
      </c>
      <c r="GE174" s="59">
        <f ca="1">AVERAGE(OFFSET($GD$3,0,0,'Données projet'!$E$17+1,1))-AVERAGE(OFFSET($H$3,0,0,'Données projet'!$E$17+1,1))</f>
        <v>536.1664221413339</v>
      </c>
      <c r="GF174" s="59">
        <f t="shared" si="158"/>
        <v>241.15939898336669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193.3778564128213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193.3778564128213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213.00000000000003</v>
      </c>
      <c r="GV174" s="17">
        <f>GU174*VLOOKUP('Données projet'!$B$18,Paramètres!$A$1:$I$89,3,0)*VLOOKUP('Données projet'!$B$18,Paramètres!$A$1:$I$89,5,0)</f>
        <v>186.07680000000005</v>
      </c>
      <c r="GW174" s="13">
        <f t="shared" si="188"/>
        <v>46.671538591528673</v>
      </c>
      <c r="GX174" s="20">
        <f t="shared" si="189"/>
        <v>405.37002304691242</v>
      </c>
      <c r="GY174" s="59">
        <f t="shared" si="137"/>
        <v>694.10518449157394</v>
      </c>
      <c r="GZ174" s="59">
        <f ca="1">AVERAGE(OFFSET($GY$3,0,0,'Données projet'!$E$18+1,1))-AVERAGE(OFFSET($H$3,0,0,'Données projet'!$E$18+1,1))</f>
        <v>285.8437404763045</v>
      </c>
      <c r="HA174" s="59">
        <f t="shared" si="160"/>
        <v>276.01618888357268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6.0706493419618317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6.0706493419618317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18.829999999999643</v>
      </c>
      <c r="O175" s="13">
        <f>N175*VLOOKUP('Données projet'!$B$9,Paramètres!$A$1:$I$89,3,0)*VLOOKUP('Données projet'!$B$9,Paramètres!$A$1:$I$89,5,0)</f>
        <v>17.037383999999676</v>
      </c>
      <c r="P175" s="13">
        <f t="shared" si="141"/>
        <v>5.644424624466958</v>
      </c>
      <c r="Q175" s="20">
        <f t="shared" si="162"/>
        <v>39.504150020946049</v>
      </c>
      <c r="R175" s="59">
        <f t="shared" si="109"/>
        <v>328.31907946790369</v>
      </c>
      <c r="S175" s="59">
        <f ca="1">AVERAGE(OFFSET($R$3,0,0,'Données projet'!$E$9+1,1))-AVERAGE(OFFSET($H$3,0,0,'Données projet'!$E$9+1,1))</f>
        <v>514.0255035951318</v>
      </c>
      <c r="T175" s="59">
        <f t="shared" si="142"/>
        <v>232.26614608014839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180.26194109262099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180.26194109262099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212.00000000000009</v>
      </c>
      <c r="AJ175" s="13">
        <f>AI175*VLOOKUP('Données projet'!$B$10,Paramètres!$A$1:$I$89,3,0)*VLOOKUP('Données projet'!$B$10,Paramètres!$A$1:$I$89,5,0)</f>
        <v>185.20320000000009</v>
      </c>
      <c r="AK175" s="13">
        <f t="shared" si="164"/>
        <v>46.477875402099386</v>
      </c>
      <c r="AL175" s="20">
        <f t="shared" si="165"/>
        <v>403.5112063253232</v>
      </c>
      <c r="AM175" s="59">
        <f t="shared" si="113"/>
        <v>692.32613577228085</v>
      </c>
      <c r="AN175" s="59">
        <f ca="1">AVERAGE(OFFSET($AM$3,0,0,'Données projet'!$E$10+1,1))-AVERAGE(OFFSET($H$3,0,0,'Données projet'!$E$10+1,1))</f>
        <v>330.58463337575432</v>
      </c>
      <c r="AO175" s="59">
        <f t="shared" si="144"/>
        <v>285.43250599232192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10.52291678946588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10.52291678946588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18.829999999999643</v>
      </c>
      <c r="BE175" s="13">
        <f>BD175*VLOOKUP('Données projet'!$B$11,Paramètres!$A$1:$I$89,3,0)*VLOOKUP('Données projet'!$B$11,Paramètres!$A$1:$I$89,5,0)</f>
        <v>19.093619999999639</v>
      </c>
      <c r="BF175" s="13">
        <f t="shared" si="167"/>
        <v>6.2423044268988592</v>
      </c>
      <c r="BG175" s="20">
        <f t="shared" si="168"/>
        <v>44.126735043514884</v>
      </c>
      <c r="BH175" s="59">
        <f t="shared" si="116"/>
        <v>332.94166449047253</v>
      </c>
      <c r="BI175" s="59">
        <f ca="1">AVERAGE(OFFSET($BH$3,0,0,'Données projet'!$E$11+1,1))-AVERAGE(OFFSET($H$3,0,0,'Données projet'!$E$11+1,1))</f>
        <v>565.65323074569903</v>
      </c>
      <c r="BJ175" s="59">
        <f t="shared" si="146"/>
        <v>253.00166490531203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202.01769260379945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202.01769260379945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750.1657063673199</v>
      </c>
      <c r="CD175" s="59">
        <f ca="1">AVERAGE(OFFSET($CC$3,0,0,'Données projet'!$E$12+1,1))-AVERAGE(OFFSET($H$3,0,0,'Données projet'!$E$12+1,1))</f>
        <v>323.01113210765487</v>
      </c>
      <c r="CE175" s="59">
        <f t="shared" si="148"/>
        <v>311.68541696405975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7.0158216928533399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7.0158216928533399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18.829999999999643</v>
      </c>
      <c r="CU175" s="17">
        <f>CT175*VLOOKUP('Données projet'!$B$13,Paramètres!$A$1:$I$89,3,0)*VLOOKUP('Données projet'!$B$13,Paramètres!$A$1:$I$89,5,0)</f>
        <v>12.631163999999762</v>
      </c>
      <c r="CV175" s="13">
        <f t="shared" si="173"/>
        <v>4.3329874394266437</v>
      </c>
      <c r="CW175" s="20">
        <f t="shared" si="174"/>
        <v>29.545897090334321</v>
      </c>
      <c r="CX175" s="59">
        <f t="shared" si="122"/>
        <v>318.36082653729198</v>
      </c>
      <c r="CY175" s="59">
        <f ca="1">AVERAGE(OFFSET($CX$3,0,0,'Données projet'!$E$13+1,1))-AVERAGE(OFFSET($H$3,0,0,'Données projet'!$E$13+1,1))</f>
        <v>402.93606094395136</v>
      </c>
      <c r="CZ175" s="59">
        <f t="shared" si="150"/>
        <v>187.62762320251036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164.72211858463643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164.72211858463643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210.25641025641013</v>
      </c>
      <c r="DP175" s="17">
        <f>DO175*VLOOKUP('Données projet'!$B$14,Paramètres!$A$1:$I$89,3,0)*VLOOKUP('Données projet'!$B$14,Paramètres!$A$1:$I$89,5,0)</f>
        <v>163.99999999999991</v>
      </c>
      <c r="DQ175" s="13">
        <f t="shared" si="176"/>
        <v>41.743425908362248</v>
      </c>
      <c r="DR175" s="20">
        <f t="shared" si="177"/>
        <v>358.33646679039742</v>
      </c>
      <c r="DS175" s="59">
        <f t="shared" si="125"/>
        <v>647.15139623735513</v>
      </c>
      <c r="DT175" s="59">
        <f ca="1">AVERAGE(OFFSET($DS$3,0,0,'Données projet'!$E$14+1,1))-AVERAGE(OFFSET($H$3,0,0,'Données projet'!$E$14+1,1))</f>
        <v>217.53602321474159</v>
      </c>
      <c r="DU175" s="59">
        <f t="shared" si="152"/>
        <v>215.75909414893025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4.1999777888796341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4.1999777888796341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404.00000000000017</v>
      </c>
      <c r="EK175" s="17">
        <f>EJ175*VLOOKUP('Données projet'!$B$15,Paramètres!$A$1:$I$89,3,0)*VLOOKUP('Données projet'!$B$15,Paramètres!$A$1:$I$89,5,0)</f>
        <v>346.63200000000018</v>
      </c>
      <c r="EL175" s="13">
        <f t="shared" si="179"/>
        <v>80.868615263336864</v>
      </c>
      <c r="EM175" s="20">
        <f t="shared" si="180"/>
        <v>744.56357158364528</v>
      </c>
      <c r="EN175" s="59">
        <f t="shared" si="128"/>
        <v>1033.3785010306028</v>
      </c>
      <c r="EO175" s="59">
        <f ca="1">AVERAGE(OFFSET($EN$3,0,0,'Données projet'!$E$15+1,1))-AVERAGE(OFFSET($H$3,0,0,'Données projet'!$E$15+1,1))</f>
        <v>481.23392184981651</v>
      </c>
      <c r="EP175" s="59">
        <f t="shared" si="154"/>
        <v>275.88160405468193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35.691357222781072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35.691357222781072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204.00000000000017</v>
      </c>
      <c r="FF175" s="17">
        <f>FE175*VLOOKUP('Données projet'!$B$16,Paramètres!$A$1:$I$89,3,0)*VLOOKUP('Données projet'!$B$16,Paramètres!$A$1:$I$89,5,0)</f>
        <v>133.66080000000011</v>
      </c>
      <c r="FG175" s="13">
        <f t="shared" si="182"/>
        <v>34.840890682716783</v>
      </c>
      <c r="FH175" s="20">
        <f t="shared" si="183"/>
        <v>293.4737779390652</v>
      </c>
      <c r="FI175" s="59">
        <f t="shared" si="131"/>
        <v>582.28870738602291</v>
      </c>
      <c r="FJ175" s="59">
        <f ca="1">AVERAGE(OFFSET($FI$3,0,0,'Données projet'!$E$16+1,1))-AVERAGE(OFFSET($H$3,0,0,'Données projet'!$E$16+1,1))</f>
        <v>257.66104339896992</v>
      </c>
      <c r="FK175" s="59">
        <f t="shared" si="156"/>
        <v>254.79488636184996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7.7690426937560009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7.7690426937560009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18.829999999999643</v>
      </c>
      <c r="GA175" s="17">
        <f>FZ175*VLOOKUP('Données projet'!$B$17,Paramètres!$A$1:$I$89,3,0)*VLOOKUP('Données projet'!$B$17,Paramètres!$A$1:$I$89,5,0)</f>
        <v>17.918627999999661</v>
      </c>
      <c r="GB175" s="13">
        <f t="shared" si="185"/>
        <v>5.9016322671185755</v>
      </c>
      <c r="GC175" s="20">
        <f t="shared" si="186"/>
        <v>41.486953298564259</v>
      </c>
      <c r="GD175" s="59">
        <f t="shared" si="134"/>
        <v>330.30188274552188</v>
      </c>
      <c r="GE175" s="59">
        <f ca="1">AVERAGE(OFFSET($GD$3,0,0,'Données projet'!$E$17+1,1))-AVERAGE(OFFSET($H$3,0,0,'Données projet'!$E$17+1,1))</f>
        <v>536.1664221413339</v>
      </c>
      <c r="GF175" s="59">
        <f t="shared" si="158"/>
        <v>241.15939898336669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189.5858345974118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189.5858345974118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213.00000000000003</v>
      </c>
      <c r="GV175" s="17">
        <f>GU175*VLOOKUP('Données projet'!$B$18,Paramètres!$A$1:$I$89,3,0)*VLOOKUP('Données projet'!$B$18,Paramètres!$A$1:$I$89,5,0)</f>
        <v>186.07680000000005</v>
      </c>
      <c r="GW175" s="13">
        <f t="shared" si="188"/>
        <v>46.671538591528673</v>
      </c>
      <c r="GX175" s="20">
        <f t="shared" si="189"/>
        <v>405.37002304691242</v>
      </c>
      <c r="GY175" s="59">
        <f t="shared" si="137"/>
        <v>694.18495249387001</v>
      </c>
      <c r="GZ175" s="59">
        <f ca="1">AVERAGE(OFFSET($GY$3,0,0,'Données projet'!$E$18+1,1))-AVERAGE(OFFSET($H$3,0,0,'Données projet'!$E$18+1,1))</f>
        <v>285.8437404763045</v>
      </c>
      <c r="HA175" s="59">
        <f t="shared" si="160"/>
        <v>276.01618888357268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5.9516076110964446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5.9516076110964446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18.829999999999643</v>
      </c>
      <c r="O176" s="13">
        <f>N176*VLOOKUP('Données projet'!$B$9,Paramètres!$A$1:$I$89,3,0)*VLOOKUP('Données projet'!$B$9,Paramètres!$A$1:$I$89,5,0)</f>
        <v>17.037383999999676</v>
      </c>
      <c r="P176" s="13">
        <f t="shared" si="141"/>
        <v>5.644424624466958</v>
      </c>
      <c r="Q176" s="20">
        <f t="shared" si="162"/>
        <v>39.504150020946049</v>
      </c>
      <c r="R176" s="59">
        <f t="shared" si="109"/>
        <v>328.39746367369452</v>
      </c>
      <c r="S176" s="59">
        <f ca="1">AVERAGE(OFFSET($R$3,0,0,'Données projet'!$E$9+1,1))-AVERAGE(OFFSET($H$3,0,0,'Données projet'!$E$9+1,1))</f>
        <v>514.0255035951318</v>
      </c>
      <c r="T176" s="59">
        <f t="shared" si="142"/>
        <v>232.26614608014839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176.7271143767222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176.7271143767222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212.00000000000009</v>
      </c>
      <c r="AJ176" s="13">
        <f>AI176*VLOOKUP('Données projet'!$B$10,Paramètres!$A$1:$I$89,3,0)*VLOOKUP('Données projet'!$B$10,Paramètres!$A$1:$I$89,5,0)</f>
        <v>185.20320000000009</v>
      </c>
      <c r="AK176" s="13">
        <f t="shared" si="164"/>
        <v>46.477875402099386</v>
      </c>
      <c r="AL176" s="20">
        <f t="shared" si="165"/>
        <v>403.5112063253232</v>
      </c>
      <c r="AM176" s="59">
        <f t="shared" si="113"/>
        <v>692.40451997807168</v>
      </c>
      <c r="AN176" s="59">
        <f ca="1">AVERAGE(OFFSET($AM$3,0,0,'Données projet'!$E$10+1,1))-AVERAGE(OFFSET($H$3,0,0,'Données projet'!$E$10+1,1))</f>
        <v>330.58463337575432</v>
      </c>
      <c r="AO176" s="59">
        <f t="shared" si="144"/>
        <v>285.43250599232192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10.316568809569937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10.316568809569937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18.829999999999643</v>
      </c>
      <c r="BE176" s="13">
        <f>BD176*VLOOKUP('Données projet'!$B$11,Paramètres!$A$1:$I$89,3,0)*VLOOKUP('Données projet'!$B$11,Paramètres!$A$1:$I$89,5,0)</f>
        <v>19.093619999999639</v>
      </c>
      <c r="BF176" s="13">
        <f t="shared" si="167"/>
        <v>6.2423044268988592</v>
      </c>
      <c r="BG176" s="20">
        <f t="shared" si="168"/>
        <v>44.126735043514884</v>
      </c>
      <c r="BH176" s="59">
        <f t="shared" si="116"/>
        <v>333.02004869626336</v>
      </c>
      <c r="BI176" s="59">
        <f ca="1">AVERAGE(OFFSET($BH$3,0,0,'Données projet'!$E$11+1,1))-AVERAGE(OFFSET($H$3,0,0,'Données projet'!$E$11+1,1))</f>
        <v>565.65323074569903</v>
      </c>
      <c r="BJ176" s="59">
        <f t="shared" si="146"/>
        <v>253.00166490531203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198.0562488704646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198.0562488704646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750.24409057311073</v>
      </c>
      <c r="CD176" s="59">
        <f ca="1">AVERAGE(OFFSET($CC$3,0,0,'Données projet'!$E$12+1,1))-AVERAGE(OFFSET($H$3,0,0,'Données projet'!$E$12+1,1))</f>
        <v>323.01113210765487</v>
      </c>
      <c r="CE176" s="59">
        <f t="shared" si="148"/>
        <v>311.68541696405975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6.8782457086851796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6.8782457086851796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18.829999999999643</v>
      </c>
      <c r="CU176" s="17">
        <f>CT176*VLOOKUP('Données projet'!$B$13,Paramètres!$A$1:$I$89,3,0)*VLOOKUP('Données projet'!$B$13,Paramètres!$A$1:$I$89,5,0)</f>
        <v>12.631163999999762</v>
      </c>
      <c r="CV176" s="13">
        <f t="shared" si="173"/>
        <v>4.3329874394266437</v>
      </c>
      <c r="CW176" s="20">
        <f t="shared" si="174"/>
        <v>29.545897090334321</v>
      </c>
      <c r="CX176" s="59">
        <f t="shared" si="122"/>
        <v>318.43921074308281</v>
      </c>
      <c r="CY176" s="59">
        <f ca="1">AVERAGE(OFFSET($CX$3,0,0,'Données projet'!$E$13+1,1))-AVERAGE(OFFSET($H$3,0,0,'Données projet'!$E$13+1,1))</f>
        <v>402.93606094395136</v>
      </c>
      <c r="CZ176" s="59">
        <f t="shared" si="150"/>
        <v>187.62762320251036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161.49201830976341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161.49201830976341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210.25641025641013</v>
      </c>
      <c r="DP176" s="17">
        <f>DO176*VLOOKUP('Données projet'!$B$14,Paramètres!$A$1:$I$89,3,0)*VLOOKUP('Données projet'!$B$14,Paramètres!$A$1:$I$89,5,0)</f>
        <v>163.99999999999991</v>
      </c>
      <c r="DQ176" s="13">
        <f t="shared" si="176"/>
        <v>41.743425908362248</v>
      </c>
      <c r="DR176" s="20">
        <f t="shared" si="177"/>
        <v>358.33646679039742</v>
      </c>
      <c r="DS176" s="59">
        <f t="shared" si="125"/>
        <v>647.22978044314596</v>
      </c>
      <c r="DT176" s="59">
        <f ca="1">AVERAGE(OFFSET($DS$3,0,0,'Données projet'!$E$14+1,1))-AVERAGE(OFFSET($H$3,0,0,'Données projet'!$E$14+1,1))</f>
        <v>217.53602321474159</v>
      </c>
      <c r="DU176" s="59">
        <f t="shared" si="152"/>
        <v>215.75909414893025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4.1176187861732059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4.1176187861732059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404.00000000000017</v>
      </c>
      <c r="EK176" s="17">
        <f>EJ176*VLOOKUP('Données projet'!$B$15,Paramètres!$A$1:$I$89,3,0)*VLOOKUP('Données projet'!$B$15,Paramètres!$A$1:$I$89,5,0)</f>
        <v>346.63200000000018</v>
      </c>
      <c r="EL176" s="13">
        <f t="shared" si="179"/>
        <v>80.868615263336864</v>
      </c>
      <c r="EM176" s="20">
        <f t="shared" si="180"/>
        <v>744.56357158364528</v>
      </c>
      <c r="EN176" s="59">
        <f t="shared" si="128"/>
        <v>1033.4568852363936</v>
      </c>
      <c r="EO176" s="59">
        <f ca="1">AVERAGE(OFFSET($EN$3,0,0,'Données projet'!$E$15+1,1))-AVERAGE(OFFSET($H$3,0,0,'Données projet'!$E$15+1,1))</f>
        <v>481.23392184981651</v>
      </c>
      <c r="EP176" s="59">
        <f t="shared" si="154"/>
        <v>275.88160405468193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34.991471477220671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34.991471477220671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204.00000000000017</v>
      </c>
      <c r="FF176" s="17">
        <f>FE176*VLOOKUP('Données projet'!$B$16,Paramètres!$A$1:$I$89,3,0)*VLOOKUP('Données projet'!$B$16,Paramètres!$A$1:$I$89,5,0)</f>
        <v>133.66080000000011</v>
      </c>
      <c r="FG176" s="13">
        <f t="shared" si="182"/>
        <v>34.840890682716783</v>
      </c>
      <c r="FH176" s="20">
        <f t="shared" si="183"/>
        <v>293.4737779390652</v>
      </c>
      <c r="FI176" s="59">
        <f t="shared" si="131"/>
        <v>582.36709159181373</v>
      </c>
      <c r="FJ176" s="59">
        <f ca="1">AVERAGE(OFFSET($FI$3,0,0,'Données projet'!$E$16+1,1))-AVERAGE(OFFSET($H$3,0,0,'Données projet'!$E$16+1,1))</f>
        <v>257.66104339896992</v>
      </c>
      <c r="FK176" s="59">
        <f t="shared" si="156"/>
        <v>254.79488636184996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7.6166965051795863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7.6166965051795863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18.829999999999643</v>
      </c>
      <c r="GA176" s="17">
        <f>FZ176*VLOOKUP('Données projet'!$B$17,Paramètres!$A$1:$I$89,3,0)*VLOOKUP('Données projet'!$B$17,Paramètres!$A$1:$I$89,5,0)</f>
        <v>17.918627999999661</v>
      </c>
      <c r="GB176" s="13">
        <f t="shared" si="185"/>
        <v>5.9016322671185755</v>
      </c>
      <c r="GC176" s="20">
        <f t="shared" si="186"/>
        <v>41.486953298564259</v>
      </c>
      <c r="GD176" s="59">
        <f t="shared" si="134"/>
        <v>330.38026695131271</v>
      </c>
      <c r="GE176" s="59">
        <f ca="1">AVERAGE(OFFSET($GD$3,0,0,'Données projet'!$E$17+1,1))-AVERAGE(OFFSET($H$3,0,0,'Données projet'!$E$17+1,1))</f>
        <v>536.1664221413339</v>
      </c>
      <c r="GF176" s="59">
        <f t="shared" si="158"/>
        <v>241.15939898336669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185.86817201689757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185.86817201689757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213.00000000000003</v>
      </c>
      <c r="GV176" s="17">
        <f>GU176*VLOOKUP('Données projet'!$B$18,Paramètres!$A$1:$I$89,3,0)*VLOOKUP('Données projet'!$B$18,Paramètres!$A$1:$I$89,5,0)</f>
        <v>186.07680000000005</v>
      </c>
      <c r="GW176" s="13">
        <f t="shared" si="188"/>
        <v>46.671538591528673</v>
      </c>
      <c r="GX176" s="20">
        <f t="shared" si="189"/>
        <v>405.37002304691242</v>
      </c>
      <c r="GY176" s="59">
        <f t="shared" si="137"/>
        <v>694.26333669966084</v>
      </c>
      <c r="GZ176" s="59">
        <f ca="1">AVERAGE(OFFSET($GY$3,0,0,'Données projet'!$E$18+1,1))-AVERAGE(OFFSET($H$3,0,0,'Données projet'!$E$18+1,1))</f>
        <v>285.8437404763045</v>
      </c>
      <c r="HA176" s="59">
        <f t="shared" si="160"/>
        <v>276.01618888357268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5.8349002159650416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5.8349002159650416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18.829999999999643</v>
      </c>
      <c r="O177" s="13">
        <f>N177*VLOOKUP('Données projet'!$B$9,Paramètres!$A$1:$I$89,3,0)*VLOOKUP('Données projet'!$B$9,Paramètres!$A$1:$I$89,5,0)</f>
        <v>17.037383999999676</v>
      </c>
      <c r="P177" s="13">
        <f t="shared" si="141"/>
        <v>5.644424624466958</v>
      </c>
      <c r="Q177" s="20">
        <f t="shared" si="162"/>
        <v>39.504150020946049</v>
      </c>
      <c r="R177" s="59">
        <f t="shared" si="109"/>
        <v>328.47448808875578</v>
      </c>
      <c r="S177" s="59">
        <f ca="1">AVERAGE(OFFSET($R$3,0,0,'Données projet'!$E$9+1,1))-AVERAGE(OFFSET($H$3,0,0,'Données projet'!$E$9+1,1))</f>
        <v>514.0255035951318</v>
      </c>
      <c r="T177" s="59">
        <f t="shared" si="142"/>
        <v>232.26614608014839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173.26160345669078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173.26160345669078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212.00000000000009</v>
      </c>
      <c r="AJ177" s="13">
        <f>AI177*VLOOKUP('Données projet'!$B$10,Paramètres!$A$1:$I$89,3,0)*VLOOKUP('Données projet'!$B$10,Paramètres!$A$1:$I$89,5,0)</f>
        <v>185.20320000000009</v>
      </c>
      <c r="AK177" s="13">
        <f t="shared" si="164"/>
        <v>46.477875402099386</v>
      </c>
      <c r="AL177" s="20">
        <f t="shared" si="165"/>
        <v>403.5112063253232</v>
      </c>
      <c r="AM177" s="59">
        <f t="shared" si="113"/>
        <v>692.48154439313294</v>
      </c>
      <c r="AN177" s="59">
        <f ca="1">AVERAGE(OFFSET($AM$3,0,0,'Données projet'!$E$10+1,1))-AVERAGE(OFFSET($H$3,0,0,'Données projet'!$E$10+1,1))</f>
        <v>330.58463337575432</v>
      </c>
      <c r="AO177" s="59">
        <f t="shared" si="144"/>
        <v>285.43250599232192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10.114267187699912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10.114267187699912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18.829999999999643</v>
      </c>
      <c r="BE177" s="13">
        <f>BD177*VLOOKUP('Données projet'!$B$11,Paramètres!$A$1:$I$89,3,0)*VLOOKUP('Données projet'!$B$11,Paramètres!$A$1:$I$89,5,0)</f>
        <v>19.093619999999639</v>
      </c>
      <c r="BF177" s="13">
        <f t="shared" si="167"/>
        <v>6.2423044268988592</v>
      </c>
      <c r="BG177" s="20">
        <f t="shared" si="168"/>
        <v>44.126735043514884</v>
      </c>
      <c r="BH177" s="59">
        <f t="shared" si="116"/>
        <v>333.09707311132462</v>
      </c>
      <c r="BI177" s="59">
        <f ca="1">AVERAGE(OFFSET($BH$3,0,0,'Données projet'!$E$11+1,1))-AVERAGE(OFFSET($H$3,0,0,'Données projet'!$E$11+1,1))</f>
        <v>565.65323074569903</v>
      </c>
      <c r="BJ177" s="59">
        <f t="shared" si="146"/>
        <v>253.00166490531203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194.17248663249836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194.17248663249836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750.32111498817198</v>
      </c>
      <c r="CD177" s="59">
        <f ca="1">AVERAGE(OFFSET($CC$3,0,0,'Données projet'!$E$12+1,1))-AVERAGE(OFFSET($H$3,0,0,'Données projet'!$E$12+1,1))</f>
        <v>323.01113210765487</v>
      </c>
      <c r="CE177" s="59">
        <f t="shared" si="148"/>
        <v>311.68541696405975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6.7433675056534925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6.7433675056534925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18.829999999999643</v>
      </c>
      <c r="CU177" s="17">
        <f>CT177*VLOOKUP('Données projet'!$B$13,Paramètres!$A$1:$I$89,3,0)*VLOOKUP('Données projet'!$B$13,Paramètres!$A$1:$I$89,5,0)</f>
        <v>12.631163999999762</v>
      </c>
      <c r="CV177" s="13">
        <f t="shared" si="173"/>
        <v>4.3329874394266437</v>
      </c>
      <c r="CW177" s="20">
        <f t="shared" si="174"/>
        <v>29.545897090334321</v>
      </c>
      <c r="CX177" s="59">
        <f t="shared" si="122"/>
        <v>318.51623515814407</v>
      </c>
      <c r="CY177" s="59">
        <f ca="1">AVERAGE(OFFSET($CX$3,0,0,'Données projet'!$E$13+1,1))-AVERAGE(OFFSET($H$3,0,0,'Données projet'!$E$13+1,1))</f>
        <v>402.93606094395136</v>
      </c>
      <c r="CZ177" s="59">
        <f t="shared" si="150"/>
        <v>187.62762320251036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158.32525833111401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158.32525833111401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210.25641025641013</v>
      </c>
      <c r="DP177" s="17">
        <f>DO177*VLOOKUP('Données projet'!$B$14,Paramètres!$A$1:$I$89,3,0)*VLOOKUP('Données projet'!$B$14,Paramètres!$A$1:$I$89,5,0)</f>
        <v>163.99999999999991</v>
      </c>
      <c r="DQ177" s="13">
        <f t="shared" si="176"/>
        <v>41.743425908362248</v>
      </c>
      <c r="DR177" s="20">
        <f t="shared" si="177"/>
        <v>358.33646679039742</v>
      </c>
      <c r="DS177" s="59">
        <f t="shared" si="125"/>
        <v>647.30680485820722</v>
      </c>
      <c r="DT177" s="59">
        <f ca="1">AVERAGE(OFFSET($DS$3,0,0,'Données projet'!$E$14+1,1))-AVERAGE(OFFSET($H$3,0,0,'Données projet'!$E$14+1,1))</f>
        <v>217.53602321474159</v>
      </c>
      <c r="DU177" s="59">
        <f t="shared" si="152"/>
        <v>215.75909414893025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4.0368747932758193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4.0368747932758193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404.00000000000017</v>
      </c>
      <c r="EK177" s="17">
        <f>EJ177*VLOOKUP('Données projet'!$B$15,Paramètres!$A$1:$I$89,3,0)*VLOOKUP('Données projet'!$B$15,Paramètres!$A$1:$I$89,5,0)</f>
        <v>346.63200000000018</v>
      </c>
      <c r="EL177" s="13">
        <f t="shared" si="179"/>
        <v>80.868615263336864</v>
      </c>
      <c r="EM177" s="20">
        <f t="shared" si="180"/>
        <v>744.56357158364528</v>
      </c>
      <c r="EN177" s="59">
        <f t="shared" si="128"/>
        <v>1033.5339096514549</v>
      </c>
      <c r="EO177" s="59">
        <f ca="1">AVERAGE(OFFSET($EN$3,0,0,'Données projet'!$E$15+1,1))-AVERAGE(OFFSET($H$3,0,0,'Données projet'!$E$15+1,1))</f>
        <v>481.23392184981651</v>
      </c>
      <c r="EP177" s="59">
        <f t="shared" si="154"/>
        <v>275.88160405468193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34.305310064242562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34.305310064242562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204.00000000000017</v>
      </c>
      <c r="FF177" s="17">
        <f>FE177*VLOOKUP('Données projet'!$B$16,Paramètres!$A$1:$I$89,3,0)*VLOOKUP('Données projet'!$B$16,Paramètres!$A$1:$I$89,5,0)</f>
        <v>133.66080000000011</v>
      </c>
      <c r="FG177" s="13">
        <f t="shared" si="182"/>
        <v>34.840890682716783</v>
      </c>
      <c r="FH177" s="20">
        <f t="shared" si="183"/>
        <v>293.4737779390652</v>
      </c>
      <c r="FI177" s="59">
        <f t="shared" si="131"/>
        <v>582.44411600687499</v>
      </c>
      <c r="FJ177" s="59">
        <f ca="1">AVERAGE(OFFSET($FI$3,0,0,'Données projet'!$E$16+1,1))-AVERAGE(OFFSET($H$3,0,0,'Données projet'!$E$16+1,1))</f>
        <v>257.66104339896992</v>
      </c>
      <c r="FK177" s="59">
        <f t="shared" si="156"/>
        <v>254.79488636184996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7.4673377324391552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7.4673377324391552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18.829999999999643</v>
      </c>
      <c r="GA177" s="17">
        <f>FZ177*VLOOKUP('Données projet'!$B$17,Paramètres!$A$1:$I$89,3,0)*VLOOKUP('Données projet'!$B$17,Paramètres!$A$1:$I$89,5,0)</f>
        <v>17.918627999999661</v>
      </c>
      <c r="GB177" s="13">
        <f t="shared" si="185"/>
        <v>5.9016322671185755</v>
      </c>
      <c r="GC177" s="20">
        <f t="shared" si="186"/>
        <v>41.486953298564259</v>
      </c>
      <c r="GD177" s="59">
        <f t="shared" si="134"/>
        <v>330.45729136637397</v>
      </c>
      <c r="GE177" s="59">
        <f ca="1">AVERAGE(OFFSET($GD$3,0,0,'Données projet'!$E$17+1,1))-AVERAGE(OFFSET($H$3,0,0,'Données projet'!$E$17+1,1))</f>
        <v>536.1664221413339</v>
      </c>
      <c r="GF177" s="59">
        <f t="shared" si="158"/>
        <v>241.15939898336669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182.22341053203695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182.22341053203695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213.00000000000003</v>
      </c>
      <c r="GV177" s="17">
        <f>GU177*VLOOKUP('Données projet'!$B$18,Paramètres!$A$1:$I$89,3,0)*VLOOKUP('Données projet'!$B$18,Paramètres!$A$1:$I$89,5,0)</f>
        <v>186.07680000000005</v>
      </c>
      <c r="GW177" s="13">
        <f t="shared" si="188"/>
        <v>46.671538591528673</v>
      </c>
      <c r="GX177" s="20">
        <f t="shared" si="189"/>
        <v>405.37002304691242</v>
      </c>
      <c r="GY177" s="59">
        <f t="shared" si="137"/>
        <v>694.3403611147221</v>
      </c>
      <c r="GZ177" s="59">
        <f ca="1">AVERAGE(OFFSET($GY$3,0,0,'Données projet'!$E$18+1,1))-AVERAGE(OFFSET($H$3,0,0,'Données projet'!$E$18+1,1))</f>
        <v>285.8437404763045</v>
      </c>
      <c r="HA177" s="59">
        <f t="shared" si="160"/>
        <v>276.01618888357268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5.7204813816676827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5.7204813816676827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18.829999999999643</v>
      </c>
      <c r="O178" s="13">
        <f>N178*VLOOKUP('Données projet'!$B$9,Paramètres!$A$1:$I$89,3,0)*VLOOKUP('Données projet'!$B$9,Paramètres!$A$1:$I$89,5,0)</f>
        <v>17.037383999999676</v>
      </c>
      <c r="P178" s="13">
        <f t="shared" si="141"/>
        <v>5.644424624466958</v>
      </c>
      <c r="Q178" s="20">
        <f t="shared" si="162"/>
        <v>39.504150020946049</v>
      </c>
      <c r="R178" s="59">
        <f t="shared" si="109"/>
        <v>328.55017630241645</v>
      </c>
      <c r="S178" s="59">
        <f ca="1">AVERAGE(OFFSET($R$3,0,0,'Données projet'!$E$9+1,1))-AVERAGE(OFFSET($H$3,0,0,'Données projet'!$E$9+1,1))</f>
        <v>514.0255035951318</v>
      </c>
      <c r="T178" s="59">
        <f t="shared" si="142"/>
        <v>232.26614608014839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169.86404909204822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169.86404909204822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212.00000000000009</v>
      </c>
      <c r="AJ178" s="13">
        <f>AI178*VLOOKUP('Données projet'!$B$10,Paramètres!$A$1:$I$89,3,0)*VLOOKUP('Données projet'!$B$10,Paramètres!$A$1:$I$89,5,0)</f>
        <v>185.20320000000009</v>
      </c>
      <c r="AK178" s="13">
        <f t="shared" si="164"/>
        <v>46.477875402099386</v>
      </c>
      <c r="AL178" s="20">
        <f t="shared" si="165"/>
        <v>403.5112063253232</v>
      </c>
      <c r="AM178" s="59">
        <f t="shared" si="113"/>
        <v>692.5572326067936</v>
      </c>
      <c r="AN178" s="59">
        <f ca="1">AVERAGE(OFFSET($AM$3,0,0,'Données projet'!$E$10+1,1))-AVERAGE(OFFSET($H$3,0,0,'Données projet'!$E$10+1,1))</f>
        <v>330.58463337575432</v>
      </c>
      <c r="AO178" s="59">
        <f t="shared" si="144"/>
        <v>285.43250599232192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9.9159325772429536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9.9159325772429536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18.829999999999643</v>
      </c>
      <c r="BE178" s="13">
        <f>BD178*VLOOKUP('Données projet'!$B$11,Paramètres!$A$1:$I$89,3,0)*VLOOKUP('Données projet'!$B$11,Paramètres!$A$1:$I$89,5,0)</f>
        <v>19.093619999999639</v>
      </c>
      <c r="BF178" s="13">
        <f t="shared" si="167"/>
        <v>6.2423044268988592</v>
      </c>
      <c r="BG178" s="20">
        <f t="shared" si="168"/>
        <v>44.126735043514884</v>
      </c>
      <c r="BH178" s="59">
        <f t="shared" si="116"/>
        <v>333.17276132498529</v>
      </c>
      <c r="BI178" s="59">
        <f ca="1">AVERAGE(OFFSET($BH$3,0,0,'Données projet'!$E$11+1,1))-AVERAGE(OFFSET($H$3,0,0,'Données projet'!$E$11+1,1))</f>
        <v>565.65323074569903</v>
      </c>
      <c r="BJ178" s="59">
        <f t="shared" si="146"/>
        <v>253.00166490531203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190.36488260315758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190.36488260315758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750.39680320183265</v>
      </c>
      <c r="CD178" s="59">
        <f ca="1">AVERAGE(OFFSET($CC$3,0,0,'Données projet'!$E$12+1,1))-AVERAGE(OFFSET($H$3,0,0,'Données projet'!$E$12+1,1))</f>
        <v>323.01113210765487</v>
      </c>
      <c r="CE178" s="59">
        <f t="shared" si="148"/>
        <v>311.68541696405975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6.6111341819156761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6.6111341819156761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18.829999999999643</v>
      </c>
      <c r="CU178" s="17">
        <f>CT178*VLOOKUP('Données projet'!$B$13,Paramètres!$A$1:$I$89,3,0)*VLOOKUP('Données projet'!$B$13,Paramètres!$A$1:$I$89,5,0)</f>
        <v>12.631163999999762</v>
      </c>
      <c r="CV178" s="13">
        <f t="shared" si="173"/>
        <v>4.3329874394266437</v>
      </c>
      <c r="CW178" s="20">
        <f t="shared" si="174"/>
        <v>29.545897090334321</v>
      </c>
      <c r="CX178" s="59">
        <f t="shared" si="122"/>
        <v>318.59192337180474</v>
      </c>
      <c r="CY178" s="59">
        <f ca="1">AVERAGE(OFFSET($CX$3,0,0,'Données projet'!$E$13+1,1))-AVERAGE(OFFSET($H$3,0,0,'Données projet'!$E$13+1,1))</f>
        <v>402.93606094395136</v>
      </c>
      <c r="CZ178" s="59">
        <f t="shared" si="150"/>
        <v>187.62762320251036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155.22059658411305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155.22059658411305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210.25641025641013</v>
      </c>
      <c r="DP178" s="17">
        <f>DO178*VLOOKUP('Données projet'!$B$14,Paramètres!$A$1:$I$89,3,0)*VLOOKUP('Données projet'!$B$14,Paramètres!$A$1:$I$89,5,0)</f>
        <v>163.99999999999991</v>
      </c>
      <c r="DQ178" s="13">
        <f t="shared" si="176"/>
        <v>41.743425908362248</v>
      </c>
      <c r="DR178" s="20">
        <f t="shared" si="177"/>
        <v>358.33646679039742</v>
      </c>
      <c r="DS178" s="59">
        <f t="shared" si="125"/>
        <v>647.38249307186788</v>
      </c>
      <c r="DT178" s="59">
        <f ca="1">AVERAGE(OFFSET($DS$3,0,0,'Données projet'!$E$14+1,1))-AVERAGE(OFFSET($H$3,0,0,'Données projet'!$E$14+1,1))</f>
        <v>217.53602321474159</v>
      </c>
      <c r="DU178" s="59">
        <f t="shared" si="152"/>
        <v>215.75909414893025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3.9577141408301775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3.9577141408301775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404.00000000000017</v>
      </c>
      <c r="EK178" s="17">
        <f>EJ178*VLOOKUP('Données projet'!$B$15,Paramètres!$A$1:$I$89,3,0)*VLOOKUP('Données projet'!$B$15,Paramètres!$A$1:$I$89,5,0)</f>
        <v>346.63200000000018</v>
      </c>
      <c r="EL178" s="13">
        <f t="shared" si="179"/>
        <v>80.868615263336864</v>
      </c>
      <c r="EM178" s="20">
        <f t="shared" si="180"/>
        <v>744.56357158364528</v>
      </c>
      <c r="EN178" s="59">
        <f t="shared" si="128"/>
        <v>1033.6095978651156</v>
      </c>
      <c r="EO178" s="59">
        <f ca="1">AVERAGE(OFFSET($EN$3,0,0,'Données projet'!$E$15+1,1))-AVERAGE(OFFSET($H$3,0,0,'Données projet'!$E$15+1,1))</f>
        <v>481.23392184981651</v>
      </c>
      <c r="EP178" s="59">
        <f t="shared" si="154"/>
        <v>275.88160405468193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33.632603858055816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33.632603858055816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204.00000000000017</v>
      </c>
      <c r="FF178" s="17">
        <f>FE178*VLOOKUP('Données projet'!$B$16,Paramètres!$A$1:$I$89,3,0)*VLOOKUP('Données projet'!$B$16,Paramètres!$A$1:$I$89,5,0)</f>
        <v>133.66080000000011</v>
      </c>
      <c r="FG178" s="13">
        <f t="shared" si="182"/>
        <v>34.840890682716783</v>
      </c>
      <c r="FH178" s="20">
        <f t="shared" si="183"/>
        <v>293.4737779390652</v>
      </c>
      <c r="FI178" s="59">
        <f t="shared" si="131"/>
        <v>582.51980422053566</v>
      </c>
      <c r="FJ178" s="59">
        <f ca="1">AVERAGE(OFFSET($FI$3,0,0,'Données projet'!$E$16+1,1))-AVERAGE(OFFSET($H$3,0,0,'Données projet'!$E$16+1,1))</f>
        <v>257.66104339896992</v>
      </c>
      <c r="FK178" s="59">
        <f t="shared" si="156"/>
        <v>254.79488636184996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7.3209077941323084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7.3209077941323084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18.829999999999643</v>
      </c>
      <c r="GA178" s="17">
        <f>FZ178*VLOOKUP('Données projet'!$B$17,Paramètres!$A$1:$I$89,3,0)*VLOOKUP('Données projet'!$B$17,Paramètres!$A$1:$I$89,5,0)</f>
        <v>17.918627999999661</v>
      </c>
      <c r="GB178" s="13">
        <f t="shared" si="185"/>
        <v>5.9016322671185755</v>
      </c>
      <c r="GC178" s="20">
        <f t="shared" si="186"/>
        <v>41.486953298564259</v>
      </c>
      <c r="GD178" s="59">
        <f t="shared" si="134"/>
        <v>330.53297958003463</v>
      </c>
      <c r="GE178" s="59">
        <f ca="1">AVERAGE(OFFSET($GD$3,0,0,'Données projet'!$E$17+1,1))-AVERAGE(OFFSET($H$3,0,0,'Données projet'!$E$17+1,1))</f>
        <v>536.1664221413339</v>
      </c>
      <c r="GF178" s="59">
        <f t="shared" si="158"/>
        <v>241.15939898336669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178.65012059680944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178.65012059680944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213.00000000000003</v>
      </c>
      <c r="GV178" s="17">
        <f>GU178*VLOOKUP('Données projet'!$B$18,Paramètres!$A$1:$I$89,3,0)*VLOOKUP('Données projet'!$B$18,Paramètres!$A$1:$I$89,5,0)</f>
        <v>186.07680000000005</v>
      </c>
      <c r="GW178" s="13">
        <f t="shared" si="188"/>
        <v>46.671538591528673</v>
      </c>
      <c r="GX178" s="20">
        <f t="shared" si="189"/>
        <v>405.37002304691242</v>
      </c>
      <c r="GY178" s="59">
        <f t="shared" si="137"/>
        <v>694.41604932838277</v>
      </c>
      <c r="GZ178" s="59">
        <f ca="1">AVERAGE(OFFSET($GY$3,0,0,'Données projet'!$E$18+1,1))-AVERAGE(OFFSET($H$3,0,0,'Données projet'!$E$18+1,1))</f>
        <v>285.8437404763045</v>
      </c>
      <c r="HA178" s="59">
        <f t="shared" si="160"/>
        <v>276.01618888357268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5.6083062309222971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5.6083062309222971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18.829999999999643</v>
      </c>
      <c r="O179" s="13">
        <f>N179*VLOOKUP('Données projet'!$B$9,Paramètres!$A$1:$I$89,3,0)*VLOOKUP('Données projet'!$B$9,Paramètres!$A$1:$I$89,5,0)</f>
        <v>17.037383999999676</v>
      </c>
      <c r="P179" s="13">
        <f t="shared" si="141"/>
        <v>5.644424624466958</v>
      </c>
      <c r="Q179" s="20">
        <f t="shared" si="162"/>
        <v>39.504150020946049</v>
      </c>
      <c r="R179" s="59">
        <f t="shared" si="109"/>
        <v>328.62455149478365</v>
      </c>
      <c r="S179" s="59">
        <f ca="1">AVERAGE(OFFSET($R$3,0,0,'Données projet'!$E$9+1,1))-AVERAGE(OFFSET($H$3,0,0,'Données projet'!$E$9+1,1))</f>
        <v>514.0255035951318</v>
      </c>
      <c r="T179" s="59">
        <f t="shared" si="142"/>
        <v>232.26614608014839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166.53311869619279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166.53311869619279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212.00000000000009</v>
      </c>
      <c r="AJ179" s="13">
        <f>AI179*VLOOKUP('Données projet'!$B$10,Paramètres!$A$1:$I$89,3,0)*VLOOKUP('Données projet'!$B$10,Paramètres!$A$1:$I$89,5,0)</f>
        <v>185.20320000000009</v>
      </c>
      <c r="AK179" s="13">
        <f t="shared" si="164"/>
        <v>46.477875402099386</v>
      </c>
      <c r="AL179" s="20">
        <f t="shared" si="165"/>
        <v>403.5112063253232</v>
      </c>
      <c r="AM179" s="59">
        <f t="shared" si="113"/>
        <v>692.63160779916075</v>
      </c>
      <c r="AN179" s="59">
        <f ca="1">AVERAGE(OFFSET($AM$3,0,0,'Données projet'!$E$10+1,1))-AVERAGE(OFFSET($H$3,0,0,'Données projet'!$E$10+1,1))</f>
        <v>330.58463337575432</v>
      </c>
      <c r="AO179" s="59">
        <f t="shared" si="144"/>
        <v>285.43250599232192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9.7214871875248896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9.7214871875248896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18.829999999999643</v>
      </c>
      <c r="BE179" s="13">
        <f>BD179*VLOOKUP('Données projet'!$B$11,Paramètres!$A$1:$I$89,3,0)*VLOOKUP('Données projet'!$B$11,Paramètres!$A$1:$I$89,5,0)</f>
        <v>19.093619999999639</v>
      </c>
      <c r="BF179" s="13">
        <f t="shared" si="167"/>
        <v>6.2423044268988592</v>
      </c>
      <c r="BG179" s="20">
        <f t="shared" si="168"/>
        <v>44.126735043514884</v>
      </c>
      <c r="BH179" s="59">
        <f t="shared" si="116"/>
        <v>333.24713651735249</v>
      </c>
      <c r="BI179" s="59">
        <f ca="1">AVERAGE(OFFSET($BH$3,0,0,'Données projet'!$E$11+1,1))-AVERAGE(OFFSET($H$3,0,0,'Données projet'!$E$11+1,1))</f>
        <v>565.65323074569903</v>
      </c>
      <c r="BJ179" s="59">
        <f t="shared" si="146"/>
        <v>253.00166490531203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186.63194336642303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186.63194336642303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750.47117839419991</v>
      </c>
      <c r="CD179" s="59">
        <f ca="1">AVERAGE(OFFSET($CC$3,0,0,'Données projet'!$E$12+1,1))-AVERAGE(OFFSET($H$3,0,0,'Données projet'!$E$12+1,1))</f>
        <v>323.01113210765487</v>
      </c>
      <c r="CE179" s="59">
        <f t="shared" si="148"/>
        <v>311.68541696405975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6.4814938730019946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6.4814938730019946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18.829999999999643</v>
      </c>
      <c r="CU179" s="17">
        <f>CT179*VLOOKUP('Données projet'!$B$13,Paramètres!$A$1:$I$89,3,0)*VLOOKUP('Données projet'!$B$13,Paramètres!$A$1:$I$89,5,0)</f>
        <v>12.631163999999762</v>
      </c>
      <c r="CV179" s="13">
        <f t="shared" si="173"/>
        <v>4.3329874394266437</v>
      </c>
      <c r="CW179" s="20">
        <f t="shared" si="174"/>
        <v>29.545897090334321</v>
      </c>
      <c r="CX179" s="59">
        <f t="shared" si="122"/>
        <v>318.66629856417194</v>
      </c>
      <c r="CY179" s="59">
        <f ca="1">AVERAGE(OFFSET($CX$3,0,0,'Données projet'!$E$13+1,1))-AVERAGE(OFFSET($H$3,0,0,'Données projet'!$E$13+1,1))</f>
        <v>402.93606094395136</v>
      </c>
      <c r="CZ179" s="59">
        <f t="shared" si="150"/>
        <v>187.62762320251036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152.17681536031412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152.17681536031412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210.25641025641013</v>
      </c>
      <c r="DP179" s="17">
        <f>DO179*VLOOKUP('Données projet'!$B$14,Paramètres!$A$1:$I$89,3,0)*VLOOKUP('Données projet'!$B$14,Paramètres!$A$1:$I$89,5,0)</f>
        <v>163.99999999999991</v>
      </c>
      <c r="DQ179" s="13">
        <f t="shared" si="176"/>
        <v>41.743425908362248</v>
      </c>
      <c r="DR179" s="20">
        <f t="shared" si="177"/>
        <v>358.33646679039742</v>
      </c>
      <c r="DS179" s="59">
        <f t="shared" si="125"/>
        <v>647.45686826423503</v>
      </c>
      <c r="DT179" s="59">
        <f ca="1">AVERAGE(OFFSET($DS$3,0,0,'Données projet'!$E$14+1,1))-AVERAGE(OFFSET($H$3,0,0,'Données projet'!$E$14+1,1))</f>
        <v>217.53602321474159</v>
      </c>
      <c r="DU179" s="59">
        <f t="shared" si="152"/>
        <v>215.75909414893025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3.8801057804957639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3.8801057804957639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404.00000000000017</v>
      </c>
      <c r="EK179" s="17">
        <f>EJ179*VLOOKUP('Données projet'!$B$15,Paramètres!$A$1:$I$89,3,0)*VLOOKUP('Données projet'!$B$15,Paramètres!$A$1:$I$89,5,0)</f>
        <v>346.63200000000018</v>
      </c>
      <c r="EL179" s="13">
        <f t="shared" si="179"/>
        <v>80.868615263336864</v>
      </c>
      <c r="EM179" s="20">
        <f t="shared" si="180"/>
        <v>744.56357158364528</v>
      </c>
      <c r="EN179" s="59">
        <f t="shared" si="128"/>
        <v>1033.6839730574829</v>
      </c>
      <c r="EO179" s="59">
        <f ca="1">AVERAGE(OFFSET($EN$3,0,0,'Données projet'!$E$15+1,1))-AVERAGE(OFFSET($H$3,0,0,'Données projet'!$E$15+1,1))</f>
        <v>481.23392184981651</v>
      </c>
      <c r="EP179" s="59">
        <f t="shared" si="154"/>
        <v>275.88160405468193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32.973089010262122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32.973089010262122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204.00000000000017</v>
      </c>
      <c r="FF179" s="17">
        <f>FE179*VLOOKUP('Données projet'!$B$16,Paramètres!$A$1:$I$89,3,0)*VLOOKUP('Données projet'!$B$16,Paramètres!$A$1:$I$89,5,0)</f>
        <v>133.66080000000011</v>
      </c>
      <c r="FG179" s="13">
        <f t="shared" si="182"/>
        <v>34.840890682716783</v>
      </c>
      <c r="FH179" s="20">
        <f t="shared" si="183"/>
        <v>293.4737779390652</v>
      </c>
      <c r="FI179" s="59">
        <f t="shared" si="131"/>
        <v>582.5941794129028</v>
      </c>
      <c r="FJ179" s="59">
        <f ca="1">AVERAGE(OFFSET($FI$3,0,0,'Données projet'!$E$16+1,1))-AVERAGE(OFFSET($H$3,0,0,'Données projet'!$E$16+1,1))</f>
        <v>257.66104339896992</v>
      </c>
      <c r="FK179" s="59">
        <f t="shared" si="156"/>
        <v>254.79488636184996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7.1773492576022155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7.1773492576022155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18.829999999999643</v>
      </c>
      <c r="GA179" s="17">
        <f>FZ179*VLOOKUP('Données projet'!$B$17,Paramètres!$A$1:$I$89,3,0)*VLOOKUP('Données projet'!$B$17,Paramètres!$A$1:$I$89,5,0)</f>
        <v>17.918627999999661</v>
      </c>
      <c r="GB179" s="13">
        <f t="shared" si="185"/>
        <v>5.9016322671185755</v>
      </c>
      <c r="GC179" s="20">
        <f t="shared" si="186"/>
        <v>41.486953298564259</v>
      </c>
      <c r="GD179" s="59">
        <f t="shared" si="134"/>
        <v>330.60735477240189</v>
      </c>
      <c r="GE179" s="59">
        <f ca="1">AVERAGE(OFFSET($GD$3,0,0,'Données projet'!$E$17+1,1))-AVERAGE(OFFSET($H$3,0,0,'Données projet'!$E$17+1,1))</f>
        <v>536.1664221413339</v>
      </c>
      <c r="GF179" s="59">
        <f t="shared" si="158"/>
        <v>241.15939898336669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175.1469006977201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175.1469006977201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213.00000000000003</v>
      </c>
      <c r="GV179" s="17">
        <f>GU179*VLOOKUP('Données projet'!$B$18,Paramètres!$A$1:$I$89,3,0)*VLOOKUP('Données projet'!$B$18,Paramètres!$A$1:$I$89,5,0)</f>
        <v>186.07680000000005</v>
      </c>
      <c r="GW179" s="13">
        <f t="shared" si="188"/>
        <v>46.671538591528673</v>
      </c>
      <c r="GX179" s="20">
        <f t="shared" si="189"/>
        <v>405.37002304691242</v>
      </c>
      <c r="GY179" s="59">
        <f t="shared" si="137"/>
        <v>694.49042452075003</v>
      </c>
      <c r="GZ179" s="59">
        <f ca="1">AVERAGE(OFFSET($GY$3,0,0,'Données projet'!$E$18+1,1))-AVERAGE(OFFSET($H$3,0,0,'Données projet'!$E$18+1,1))</f>
        <v>285.8437404763045</v>
      </c>
      <c r="HA179" s="59">
        <f t="shared" si="160"/>
        <v>276.01618888357268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5.4983307664629431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5.4983307664629431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18.829999999999643</v>
      </c>
      <c r="O180" s="13">
        <f>N180*VLOOKUP('Données projet'!$B$9,Paramètres!$A$1:$I$89,3,0)*VLOOKUP('Données projet'!$B$9,Paramètres!$A$1:$I$89,5,0)</f>
        <v>17.037383999999676</v>
      </c>
      <c r="P180" s="13">
        <f t="shared" si="141"/>
        <v>5.644424624466958</v>
      </c>
      <c r="Q180" s="20">
        <f t="shared" si="162"/>
        <v>39.504150020946049</v>
      </c>
      <c r="R180" s="59">
        <f t="shared" si="109"/>
        <v>328.6976364438413</v>
      </c>
      <c r="S180" s="59">
        <f ca="1">AVERAGE(OFFSET($R$3,0,0,'Données projet'!$E$9+1,1))-AVERAGE(OFFSET($H$3,0,0,'Données projet'!$E$9+1,1))</f>
        <v>514.0255035951318</v>
      </c>
      <c r="T180" s="59">
        <f t="shared" si="142"/>
        <v>232.26614608014839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163.26750581373312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163.26750581373312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212.00000000000009</v>
      </c>
      <c r="AJ180" s="13">
        <f>AI180*VLOOKUP('Données projet'!$B$10,Paramètres!$A$1:$I$89,3,0)*VLOOKUP('Données projet'!$B$10,Paramètres!$A$1:$I$89,5,0)</f>
        <v>185.20320000000009</v>
      </c>
      <c r="AK180" s="13">
        <f t="shared" si="164"/>
        <v>46.477875402099386</v>
      </c>
      <c r="AL180" s="20">
        <f t="shared" si="165"/>
        <v>403.5112063253232</v>
      </c>
      <c r="AM180" s="59">
        <f t="shared" si="113"/>
        <v>692.70469274821846</v>
      </c>
      <c r="AN180" s="59">
        <f ca="1">AVERAGE(OFFSET($AM$3,0,0,'Données projet'!$E$10+1,1))-AVERAGE(OFFSET($H$3,0,0,'Données projet'!$E$10+1,1))</f>
        <v>330.58463337575432</v>
      </c>
      <c r="AO180" s="59">
        <f t="shared" si="144"/>
        <v>285.43250599232192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9.5308547532992201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9.5308547532992201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18.829999999999643</v>
      </c>
      <c r="BE180" s="13">
        <f>BD180*VLOOKUP('Données projet'!$B$11,Paramètres!$A$1:$I$89,3,0)*VLOOKUP('Données projet'!$B$11,Paramètres!$A$1:$I$89,5,0)</f>
        <v>19.093619999999639</v>
      </c>
      <c r="BF180" s="13">
        <f t="shared" si="167"/>
        <v>6.2423044268988592</v>
      </c>
      <c r="BG180" s="20">
        <f t="shared" si="168"/>
        <v>44.126735043514884</v>
      </c>
      <c r="BH180" s="59">
        <f t="shared" si="116"/>
        <v>333.32022146641015</v>
      </c>
      <c r="BI180" s="59">
        <f ca="1">AVERAGE(OFFSET($BH$3,0,0,'Données projet'!$E$11+1,1))-AVERAGE(OFFSET($H$3,0,0,'Données projet'!$E$11+1,1))</f>
        <v>565.65323074569903</v>
      </c>
      <c r="BJ180" s="59">
        <f t="shared" si="146"/>
        <v>253.00166490531203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182.97220479125272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182.97220479125272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750.54426334325763</v>
      </c>
      <c r="CD180" s="59">
        <f ca="1">AVERAGE(OFFSET($CC$3,0,0,'Données projet'!$E$12+1,1))-AVERAGE(OFFSET($H$3,0,0,'Données projet'!$E$12+1,1))</f>
        <v>323.01113210765487</v>
      </c>
      <c r="CE180" s="59">
        <f t="shared" si="148"/>
        <v>311.68541696405975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6.3543957314733301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6.3543957314733301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18.829999999999643</v>
      </c>
      <c r="CU180" s="17">
        <f>CT180*VLOOKUP('Données projet'!$B$13,Paramètres!$A$1:$I$89,3,0)*VLOOKUP('Données projet'!$B$13,Paramètres!$A$1:$I$89,5,0)</f>
        <v>12.631163999999762</v>
      </c>
      <c r="CV180" s="13">
        <f t="shared" si="173"/>
        <v>4.3329874394266437</v>
      </c>
      <c r="CW180" s="20">
        <f t="shared" si="174"/>
        <v>29.545897090334321</v>
      </c>
      <c r="CX180" s="59">
        <f t="shared" si="122"/>
        <v>318.7393835132296</v>
      </c>
      <c r="CY180" s="59">
        <f ca="1">AVERAGE(OFFSET($CX$3,0,0,'Données projet'!$E$13+1,1))-AVERAGE(OFFSET($H$3,0,0,'Données projet'!$E$13+1,1))</f>
        <v>402.93606094395136</v>
      </c>
      <c r="CZ180" s="59">
        <f t="shared" si="150"/>
        <v>187.62762320251036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149.19272082979066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149.19272082979066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210.25641025641013</v>
      </c>
      <c r="DP180" s="17">
        <f>DO180*VLOOKUP('Données projet'!$B$14,Paramètres!$A$1:$I$89,3,0)*VLOOKUP('Données projet'!$B$14,Paramètres!$A$1:$I$89,5,0)</f>
        <v>163.99999999999991</v>
      </c>
      <c r="DQ180" s="13">
        <f t="shared" si="176"/>
        <v>41.743425908362248</v>
      </c>
      <c r="DR180" s="20">
        <f t="shared" si="177"/>
        <v>358.33646679039742</v>
      </c>
      <c r="DS180" s="59">
        <f t="shared" si="125"/>
        <v>647.52995321329263</v>
      </c>
      <c r="DT180" s="59">
        <f ca="1">AVERAGE(OFFSET($DS$3,0,0,'Données projet'!$E$14+1,1))-AVERAGE(OFFSET($H$3,0,0,'Données projet'!$E$14+1,1))</f>
        <v>217.53602321474159</v>
      </c>
      <c r="DU180" s="59">
        <f t="shared" si="152"/>
        <v>215.75909414893025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3.8040192727710829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3.8040192727710829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404.00000000000017</v>
      </c>
      <c r="EK180" s="17">
        <f>EJ180*VLOOKUP('Données projet'!$B$15,Paramètres!$A$1:$I$89,3,0)*VLOOKUP('Données projet'!$B$15,Paramètres!$A$1:$I$89,5,0)</f>
        <v>346.63200000000018</v>
      </c>
      <c r="EL180" s="13">
        <f t="shared" si="179"/>
        <v>80.868615263336864</v>
      </c>
      <c r="EM180" s="20">
        <f t="shared" si="180"/>
        <v>744.56357158364528</v>
      </c>
      <c r="EN180" s="59">
        <f t="shared" si="128"/>
        <v>1033.7570580065405</v>
      </c>
      <c r="EO180" s="59">
        <f ca="1">AVERAGE(OFFSET($EN$3,0,0,'Données projet'!$E$15+1,1))-AVERAGE(OFFSET($H$3,0,0,'Données projet'!$E$15+1,1))</f>
        <v>481.23392184981651</v>
      </c>
      <c r="EP180" s="59">
        <f t="shared" si="154"/>
        <v>275.88160405468193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32.32650684636932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32.32650684636932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204.00000000000017</v>
      </c>
      <c r="FF180" s="17">
        <f>FE180*VLOOKUP('Données projet'!$B$16,Paramètres!$A$1:$I$89,3,0)*VLOOKUP('Données projet'!$B$16,Paramètres!$A$1:$I$89,5,0)</f>
        <v>133.66080000000011</v>
      </c>
      <c r="FG180" s="13">
        <f t="shared" si="182"/>
        <v>34.840890682716783</v>
      </c>
      <c r="FH180" s="20">
        <f t="shared" si="183"/>
        <v>293.4737779390652</v>
      </c>
      <c r="FI180" s="59">
        <f t="shared" si="131"/>
        <v>582.66726436196041</v>
      </c>
      <c r="FJ180" s="59">
        <f ca="1">AVERAGE(OFFSET($FI$3,0,0,'Données projet'!$E$16+1,1))-AVERAGE(OFFSET($H$3,0,0,'Données projet'!$E$16+1,1))</f>
        <v>257.66104339896992</v>
      </c>
      <c r="FK180" s="59">
        <f t="shared" si="156"/>
        <v>254.79488636184996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7.0366058164114165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7.0366058164114165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18.829999999999643</v>
      </c>
      <c r="GA180" s="17">
        <f>FZ180*VLOOKUP('Données projet'!$B$17,Paramètres!$A$1:$I$89,3,0)*VLOOKUP('Données projet'!$B$17,Paramètres!$A$1:$I$89,5,0)</f>
        <v>17.918627999999661</v>
      </c>
      <c r="GB180" s="13">
        <f t="shared" si="185"/>
        <v>5.9016322671185755</v>
      </c>
      <c r="GC180" s="20">
        <f t="shared" si="186"/>
        <v>41.486953298564259</v>
      </c>
      <c r="GD180" s="59">
        <f t="shared" si="134"/>
        <v>330.68043972145949</v>
      </c>
      <c r="GE180" s="59">
        <f ca="1">AVERAGE(OFFSET($GD$3,0,0,'Données projet'!$E$17+1,1))-AVERAGE(OFFSET($H$3,0,0,'Données projet'!$E$17+1,1))</f>
        <v>536.1664221413339</v>
      </c>
      <c r="GF180" s="59">
        <f t="shared" si="158"/>
        <v>241.15939898336669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171.71237680409874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171.71237680409874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213.00000000000003</v>
      </c>
      <c r="GV180" s="17">
        <f>GU180*VLOOKUP('Données projet'!$B$18,Paramètres!$A$1:$I$89,3,0)*VLOOKUP('Données projet'!$B$18,Paramètres!$A$1:$I$89,5,0)</f>
        <v>186.07680000000005</v>
      </c>
      <c r="GW180" s="13">
        <f t="shared" si="188"/>
        <v>46.671538591528673</v>
      </c>
      <c r="GX180" s="20">
        <f t="shared" si="189"/>
        <v>405.37002304691242</v>
      </c>
      <c r="GY180" s="59">
        <f t="shared" si="137"/>
        <v>694.56350946980774</v>
      </c>
      <c r="GZ180" s="59">
        <f ca="1">AVERAGE(OFFSET($GY$3,0,0,'Données projet'!$E$18+1,1))-AVERAGE(OFFSET($H$3,0,0,'Données projet'!$E$18+1,1))</f>
        <v>285.8437404763045</v>
      </c>
      <c r="HA180" s="59">
        <f t="shared" si="160"/>
        <v>276.01618888357268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5.3905118537832264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5.3905118537832264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18.829999999999643</v>
      </c>
      <c r="O181" s="13">
        <f>N181*VLOOKUP('Données projet'!$B$9,Paramètres!$A$1:$I$89,3,0)*VLOOKUP('Données projet'!$B$9,Paramètres!$A$1:$I$89,5,0)</f>
        <v>17.037383999999676</v>
      </c>
      <c r="P181" s="13">
        <f t="shared" si="141"/>
        <v>5.644424624466958</v>
      </c>
      <c r="Q181" s="20">
        <f t="shared" si="162"/>
        <v>39.504150020946049</v>
      </c>
      <c r="R181" s="59">
        <f t="shared" si="109"/>
        <v>328.76945353242621</v>
      </c>
      <c r="S181" s="59">
        <f ca="1">AVERAGE(OFFSET($R$3,0,0,'Données projet'!$E$9+1,1))-AVERAGE(OFFSET($H$3,0,0,'Données projet'!$E$9+1,1))</f>
        <v>514.0255035951318</v>
      </c>
      <c r="T181" s="59">
        <f t="shared" si="142"/>
        <v>232.26614608014839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160.06592960807131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160.06592960807131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212.00000000000009</v>
      </c>
      <c r="AJ181" s="13">
        <f>AI181*VLOOKUP('Données projet'!$B$10,Paramètres!$A$1:$I$89,3,0)*VLOOKUP('Données projet'!$B$10,Paramètres!$A$1:$I$89,5,0)</f>
        <v>185.20320000000009</v>
      </c>
      <c r="AK181" s="13">
        <f t="shared" si="164"/>
        <v>46.477875402099386</v>
      </c>
      <c r="AL181" s="20">
        <f t="shared" si="165"/>
        <v>403.5112063253232</v>
      </c>
      <c r="AM181" s="59">
        <f t="shared" si="113"/>
        <v>692.77650983680337</v>
      </c>
      <c r="AN181" s="59">
        <f ca="1">AVERAGE(OFFSET($AM$3,0,0,'Données projet'!$E$10+1,1))-AVERAGE(OFFSET($H$3,0,0,'Données projet'!$E$10+1,1))</f>
        <v>330.58463337575432</v>
      </c>
      <c r="AO181" s="59">
        <f t="shared" si="144"/>
        <v>285.43250599232192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9.3439605048344117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9.3439605048344117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18.829999999999643</v>
      </c>
      <c r="BE181" s="13">
        <f>BD181*VLOOKUP('Données projet'!$B$11,Paramètres!$A$1:$I$89,3,0)*VLOOKUP('Données projet'!$B$11,Paramètres!$A$1:$I$89,5,0)</f>
        <v>19.093619999999639</v>
      </c>
      <c r="BF181" s="13">
        <f t="shared" si="167"/>
        <v>6.2423044268988592</v>
      </c>
      <c r="BG181" s="20">
        <f t="shared" si="168"/>
        <v>44.126735043514884</v>
      </c>
      <c r="BH181" s="59">
        <f t="shared" si="116"/>
        <v>333.39203855499505</v>
      </c>
      <c r="BI181" s="59">
        <f ca="1">AVERAGE(OFFSET($BH$3,0,0,'Données projet'!$E$11+1,1))-AVERAGE(OFFSET($H$3,0,0,'Données projet'!$E$11+1,1))</f>
        <v>565.65323074569903</v>
      </c>
      <c r="BJ181" s="59">
        <f t="shared" si="146"/>
        <v>253.00166490531203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179.38423145732139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179.38423145732139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750.61608043184242</v>
      </c>
      <c r="CD181" s="59">
        <f ca="1">AVERAGE(OFFSET($CC$3,0,0,'Données projet'!$E$12+1,1))-AVERAGE(OFFSET($H$3,0,0,'Données projet'!$E$12+1,1))</f>
        <v>323.01113210765487</v>
      </c>
      <c r="CE181" s="59">
        <f t="shared" si="148"/>
        <v>311.68541696405975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6.2297899069778309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6.2297899069778309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18.829999999999643</v>
      </c>
      <c r="CU181" s="17">
        <f>CT181*VLOOKUP('Données projet'!$B$13,Paramètres!$A$1:$I$89,3,0)*VLOOKUP('Données projet'!$B$13,Paramètres!$A$1:$I$89,5,0)</f>
        <v>12.631163999999762</v>
      </c>
      <c r="CV181" s="13">
        <f t="shared" si="173"/>
        <v>4.3329874394266437</v>
      </c>
      <c r="CW181" s="20">
        <f t="shared" si="174"/>
        <v>29.545897090334321</v>
      </c>
      <c r="CX181" s="59">
        <f t="shared" si="122"/>
        <v>318.81120060181451</v>
      </c>
      <c r="CY181" s="59">
        <f ca="1">AVERAGE(OFFSET($CX$3,0,0,'Données projet'!$E$13+1,1))-AVERAGE(OFFSET($H$3,0,0,'Données projet'!$E$13+1,1))</f>
        <v>402.93606094395136</v>
      </c>
      <c r="CZ181" s="59">
        <f t="shared" si="150"/>
        <v>187.62762320251036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146.26714257289279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146.26714257289279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210.25641025641013</v>
      </c>
      <c r="DP181" s="17">
        <f>DO181*VLOOKUP('Données projet'!$B$14,Paramètres!$A$1:$I$89,3,0)*VLOOKUP('Données projet'!$B$14,Paramètres!$A$1:$I$89,5,0)</f>
        <v>163.99999999999991</v>
      </c>
      <c r="DQ181" s="13">
        <f t="shared" si="176"/>
        <v>41.743425908362248</v>
      </c>
      <c r="DR181" s="20">
        <f t="shared" si="177"/>
        <v>358.33646679039742</v>
      </c>
      <c r="DS181" s="59">
        <f t="shared" si="125"/>
        <v>647.60177030187765</v>
      </c>
      <c r="DT181" s="59">
        <f ca="1">AVERAGE(OFFSET($DS$3,0,0,'Données projet'!$E$14+1,1))-AVERAGE(OFFSET($H$3,0,0,'Données projet'!$E$14+1,1))</f>
        <v>217.53602321474159</v>
      </c>
      <c r="DU181" s="59">
        <f t="shared" si="152"/>
        <v>215.75909414893025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3.7294247750546954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3.7294247750546954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404.00000000000017</v>
      </c>
      <c r="EK181" s="17">
        <f>EJ181*VLOOKUP('Données projet'!$B$15,Paramètres!$A$1:$I$89,3,0)*VLOOKUP('Données projet'!$B$15,Paramètres!$A$1:$I$89,5,0)</f>
        <v>346.63200000000018</v>
      </c>
      <c r="EL181" s="13">
        <f t="shared" si="179"/>
        <v>80.868615263336864</v>
      </c>
      <c r="EM181" s="20">
        <f t="shared" si="180"/>
        <v>744.56357158364528</v>
      </c>
      <c r="EN181" s="59">
        <f t="shared" si="128"/>
        <v>1033.8288750951256</v>
      </c>
      <c r="EO181" s="59">
        <f ca="1">AVERAGE(OFFSET($EN$3,0,0,'Données projet'!$E$15+1,1))-AVERAGE(OFFSET($H$3,0,0,'Données projet'!$E$15+1,1))</f>
        <v>481.23392184981651</v>
      </c>
      <c r="EP181" s="59">
        <f t="shared" si="154"/>
        <v>275.88160405468193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31.69260376433428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31.69260376433428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204.00000000000017</v>
      </c>
      <c r="FF181" s="17">
        <f>FE181*VLOOKUP('Données projet'!$B$16,Paramètres!$A$1:$I$89,3,0)*VLOOKUP('Données projet'!$B$16,Paramètres!$A$1:$I$89,5,0)</f>
        <v>133.66080000000011</v>
      </c>
      <c r="FG181" s="13">
        <f t="shared" si="182"/>
        <v>34.840890682716783</v>
      </c>
      <c r="FH181" s="20">
        <f t="shared" si="183"/>
        <v>293.4737779390652</v>
      </c>
      <c r="FI181" s="59">
        <f t="shared" si="131"/>
        <v>582.73908145054543</v>
      </c>
      <c r="FJ181" s="59">
        <f ca="1">AVERAGE(OFFSET($FI$3,0,0,'Données projet'!$E$16+1,1))-AVERAGE(OFFSET($H$3,0,0,'Données projet'!$E$16+1,1))</f>
        <v>257.66104339896992</v>
      </c>
      <c r="FK181" s="59">
        <f t="shared" si="156"/>
        <v>254.79488636184996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6.8986222682573457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6.8986222682573457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18.829999999999643</v>
      </c>
      <c r="GA181" s="17">
        <f>FZ181*VLOOKUP('Données projet'!$B$17,Paramètres!$A$1:$I$89,3,0)*VLOOKUP('Données projet'!$B$17,Paramètres!$A$1:$I$89,5,0)</f>
        <v>17.918627999999661</v>
      </c>
      <c r="GB181" s="13">
        <f t="shared" si="185"/>
        <v>5.9016322671185755</v>
      </c>
      <c r="GC181" s="20">
        <f t="shared" si="186"/>
        <v>41.486953298564259</v>
      </c>
      <c r="GD181" s="59">
        <f t="shared" si="134"/>
        <v>330.7522568100444</v>
      </c>
      <c r="GE181" s="59">
        <f ca="1">AVERAGE(OFFSET($GD$3,0,0,'Données projet'!$E$17+1,1))-AVERAGE(OFFSET($H$3,0,0,'Données projet'!$E$17+1,1))</f>
        <v>536.1664221413339</v>
      </c>
      <c r="GF181" s="59">
        <f t="shared" si="158"/>
        <v>241.15939898336669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168.34520182917856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168.34520182917856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213.00000000000003</v>
      </c>
      <c r="GV181" s="17">
        <f>GU181*VLOOKUP('Données projet'!$B$18,Paramètres!$A$1:$I$89,3,0)*VLOOKUP('Données projet'!$B$18,Paramètres!$A$1:$I$89,5,0)</f>
        <v>186.07680000000005</v>
      </c>
      <c r="GW181" s="13">
        <f t="shared" si="188"/>
        <v>46.671538591528673</v>
      </c>
      <c r="GX181" s="20">
        <f t="shared" si="189"/>
        <v>405.37002304691242</v>
      </c>
      <c r="GY181" s="59">
        <f t="shared" si="137"/>
        <v>694.63532655839253</v>
      </c>
      <c r="GZ181" s="59">
        <f ca="1">AVERAGE(OFFSET($GY$3,0,0,'Données projet'!$E$18+1,1))-AVERAGE(OFFSET($H$3,0,0,'Données projet'!$E$18+1,1))</f>
        <v>285.8437404763045</v>
      </c>
      <c r="HA181" s="59">
        <f t="shared" si="160"/>
        <v>276.01618888357268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5.284807204218116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5.284807204218116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18.829999999999643</v>
      </c>
      <c r="O182" s="13">
        <f>N182*VLOOKUP('Données projet'!$B$9,Paramètres!$A$1:$I$89,3,0)*VLOOKUP('Données projet'!$B$9,Paramètres!$A$1:$I$89,5,0)</f>
        <v>17.037383999999676</v>
      </c>
      <c r="P182" s="13">
        <f t="shared" si="141"/>
        <v>5.644424624466958</v>
      </c>
      <c r="Q182" s="20">
        <f t="shared" si="162"/>
        <v>39.504150020946049</v>
      </c>
      <c r="R182" s="59">
        <f t="shared" si="109"/>
        <v>328.84002475508316</v>
      </c>
      <c r="S182" s="59">
        <f ca="1">AVERAGE(OFFSET($R$3,0,0,'Données projet'!$E$9+1,1))-AVERAGE(OFFSET($H$3,0,0,'Données projet'!$E$9+1,1))</f>
        <v>514.0255035951318</v>
      </c>
      <c r="T182" s="59">
        <f t="shared" si="142"/>
        <v>232.26614608014839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156.92713435903389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156.92713435903389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212.00000000000009</v>
      </c>
      <c r="AJ182" s="13">
        <f>AI182*VLOOKUP('Données projet'!$B$10,Paramètres!$A$1:$I$89,3,0)*VLOOKUP('Données projet'!$B$10,Paramètres!$A$1:$I$89,5,0)</f>
        <v>185.20320000000009</v>
      </c>
      <c r="AK182" s="13">
        <f t="shared" si="164"/>
        <v>46.477875402099386</v>
      </c>
      <c r="AL182" s="20">
        <f t="shared" si="165"/>
        <v>403.5112063253232</v>
      </c>
      <c r="AM182" s="59">
        <f t="shared" si="113"/>
        <v>692.84708105946038</v>
      </c>
      <c r="AN182" s="59">
        <f ca="1">AVERAGE(OFFSET($AM$3,0,0,'Données projet'!$E$10+1,1))-AVERAGE(OFFSET($H$3,0,0,'Données projet'!$E$10+1,1))</f>
        <v>330.58463337575432</v>
      </c>
      <c r="AO182" s="59">
        <f t="shared" si="144"/>
        <v>285.43250599232192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9.1607311385877619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9.1607311385877619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18.829999999999643</v>
      </c>
      <c r="BE182" s="13">
        <f>BD182*VLOOKUP('Données projet'!$B$11,Paramètres!$A$1:$I$89,3,0)*VLOOKUP('Données projet'!$B$11,Paramètres!$A$1:$I$89,5,0)</f>
        <v>19.093619999999639</v>
      </c>
      <c r="BF182" s="13">
        <f t="shared" si="167"/>
        <v>6.2423044268988592</v>
      </c>
      <c r="BG182" s="20">
        <f t="shared" si="168"/>
        <v>44.126735043514884</v>
      </c>
      <c r="BH182" s="59">
        <f t="shared" si="116"/>
        <v>333.46260977765201</v>
      </c>
      <c r="BI182" s="59">
        <f ca="1">AVERAGE(OFFSET($BH$3,0,0,'Données projet'!$E$11+1,1))-AVERAGE(OFFSET($H$3,0,0,'Données projet'!$E$11+1,1))</f>
        <v>565.65323074569903</v>
      </c>
      <c r="BJ182" s="59">
        <f t="shared" si="146"/>
        <v>253.00166490531203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175.86661609202082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175.86661609202082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750.68665165449943</v>
      </c>
      <c r="CD182" s="59">
        <f ca="1">AVERAGE(OFFSET($CC$3,0,0,'Données projet'!$E$12+1,1))-AVERAGE(OFFSET($H$3,0,0,'Données projet'!$E$12+1,1))</f>
        <v>323.01113210765487</v>
      </c>
      <c r="CE182" s="59">
        <f t="shared" si="148"/>
        <v>311.68541696405975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6.1076275266986402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6.1076275266986402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18.829999999999643</v>
      </c>
      <c r="CU182" s="17">
        <f>CT182*VLOOKUP('Données projet'!$B$13,Paramètres!$A$1:$I$89,3,0)*VLOOKUP('Données projet'!$B$13,Paramètres!$A$1:$I$89,5,0)</f>
        <v>12.631163999999762</v>
      </c>
      <c r="CV182" s="13">
        <f t="shared" si="173"/>
        <v>4.3329874394266437</v>
      </c>
      <c r="CW182" s="20">
        <f t="shared" si="174"/>
        <v>29.545897090334321</v>
      </c>
      <c r="CX182" s="59">
        <f t="shared" si="122"/>
        <v>318.88177182447146</v>
      </c>
      <c r="CY182" s="59">
        <f ca="1">AVERAGE(OFFSET($CX$3,0,0,'Données projet'!$E$13+1,1))-AVERAGE(OFFSET($H$3,0,0,'Données projet'!$E$13+1,1))</f>
        <v>402.93606094395136</v>
      </c>
      <c r="CZ182" s="59">
        <f t="shared" si="150"/>
        <v>187.62762320251036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143.39893312118616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143.39893312118616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210.25641025641013</v>
      </c>
      <c r="DP182" s="17">
        <f>DO182*VLOOKUP('Données projet'!$B$14,Paramètres!$A$1:$I$89,3,0)*VLOOKUP('Données projet'!$B$14,Paramètres!$A$1:$I$89,5,0)</f>
        <v>163.99999999999991</v>
      </c>
      <c r="DQ182" s="13">
        <f t="shared" si="176"/>
        <v>41.743425908362248</v>
      </c>
      <c r="DR182" s="20">
        <f t="shared" si="177"/>
        <v>358.33646679039742</v>
      </c>
      <c r="DS182" s="59">
        <f t="shared" si="125"/>
        <v>647.67234152453454</v>
      </c>
      <c r="DT182" s="59">
        <f ca="1">AVERAGE(OFFSET($DS$3,0,0,'Données projet'!$E$14+1,1))-AVERAGE(OFFSET($H$3,0,0,'Données projet'!$E$14+1,1))</f>
        <v>217.53602321474159</v>
      </c>
      <c r="DU182" s="59">
        <f t="shared" si="152"/>
        <v>215.75909414893025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3.6562930299403753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3.6562930299403753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404.00000000000017</v>
      </c>
      <c r="EK182" s="17">
        <f>EJ182*VLOOKUP('Données projet'!$B$15,Paramètres!$A$1:$I$89,3,0)*VLOOKUP('Données projet'!$B$15,Paramètres!$A$1:$I$89,5,0)</f>
        <v>346.63200000000018</v>
      </c>
      <c r="EL182" s="13">
        <f t="shared" si="179"/>
        <v>80.868615263336864</v>
      </c>
      <c r="EM182" s="20">
        <f t="shared" si="180"/>
        <v>744.56357158364528</v>
      </c>
      <c r="EN182" s="59">
        <f t="shared" si="128"/>
        <v>1033.8994463177823</v>
      </c>
      <c r="EO182" s="59">
        <f ca="1">AVERAGE(OFFSET($EN$3,0,0,'Données projet'!$E$15+1,1))-AVERAGE(OFFSET($H$3,0,0,'Données projet'!$E$15+1,1))</f>
        <v>481.23392184981651</v>
      </c>
      <c r="EP182" s="59">
        <f t="shared" si="154"/>
        <v>275.88160405468193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31.071131135095243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31.071131135095243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204.00000000000017</v>
      </c>
      <c r="FF182" s="17">
        <f>FE182*VLOOKUP('Données projet'!$B$16,Paramètres!$A$1:$I$89,3,0)*VLOOKUP('Données projet'!$B$16,Paramètres!$A$1:$I$89,5,0)</f>
        <v>133.66080000000011</v>
      </c>
      <c r="FG182" s="13">
        <f t="shared" si="182"/>
        <v>34.840890682716783</v>
      </c>
      <c r="FH182" s="20">
        <f t="shared" si="183"/>
        <v>293.4737779390652</v>
      </c>
      <c r="FI182" s="59">
        <f t="shared" si="131"/>
        <v>582.80965267320232</v>
      </c>
      <c r="FJ182" s="59">
        <f ca="1">AVERAGE(OFFSET($FI$3,0,0,'Données projet'!$E$16+1,1))-AVERAGE(OFFSET($H$3,0,0,'Données projet'!$E$16+1,1))</f>
        <v>257.66104339896992</v>
      </c>
      <c r="FK182" s="59">
        <f t="shared" si="156"/>
        <v>254.79488636184996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6.7633444933209228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6.7633444933209228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18.829999999999643</v>
      </c>
      <c r="GA182" s="17">
        <f>FZ182*VLOOKUP('Données projet'!$B$17,Paramètres!$A$1:$I$89,3,0)*VLOOKUP('Données projet'!$B$17,Paramètres!$A$1:$I$89,5,0)</f>
        <v>17.918627999999661</v>
      </c>
      <c r="GB182" s="13">
        <f t="shared" si="185"/>
        <v>5.9016322671185755</v>
      </c>
      <c r="GC182" s="20">
        <f t="shared" si="186"/>
        <v>41.486953298564259</v>
      </c>
      <c r="GD182" s="59">
        <f t="shared" si="134"/>
        <v>330.82282803270141</v>
      </c>
      <c r="GE182" s="59">
        <f ca="1">AVERAGE(OFFSET($GD$3,0,0,'Données projet'!$E$17+1,1))-AVERAGE(OFFSET($H$3,0,0,'Données projet'!$E$17+1,1))</f>
        <v>536.1664221413339</v>
      </c>
      <c r="GF182" s="59">
        <f t="shared" si="158"/>
        <v>241.15939898336669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165.04405510174263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165.04405510174263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213.00000000000003</v>
      </c>
      <c r="GV182" s="17">
        <f>GU182*VLOOKUP('Données projet'!$B$18,Paramètres!$A$1:$I$89,3,0)*VLOOKUP('Données projet'!$B$18,Paramètres!$A$1:$I$89,5,0)</f>
        <v>186.07680000000005</v>
      </c>
      <c r="GW182" s="13">
        <f t="shared" si="188"/>
        <v>46.671538591528673</v>
      </c>
      <c r="GX182" s="20">
        <f t="shared" si="189"/>
        <v>405.37002304691242</v>
      </c>
      <c r="GY182" s="59">
        <f t="shared" si="137"/>
        <v>694.70589778104954</v>
      </c>
      <c r="GZ182" s="59">
        <f ca="1">AVERAGE(OFFSET($GY$3,0,0,'Données projet'!$E$18+1,1))-AVERAGE(OFFSET($H$3,0,0,'Données projet'!$E$18+1,1))</f>
        <v>285.8437404763045</v>
      </c>
      <c r="HA182" s="59">
        <f t="shared" si="160"/>
        <v>276.01618888357268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5.1811753583575078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5.1811753583575078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18.829999999999643</v>
      </c>
      <c r="O183" s="13">
        <f>N183*VLOOKUP('Données projet'!$B$9,Paramètres!$A$1:$I$89,3,0)*VLOOKUP('Données projet'!$B$9,Paramètres!$A$1:$I$89,5,0)</f>
        <v>17.037383999999676</v>
      </c>
      <c r="P183" s="13">
        <f t="shared" si="141"/>
        <v>5.644424624466958</v>
      </c>
      <c r="Q183" s="20">
        <f t="shared" si="162"/>
        <v>39.504150020946049</v>
      </c>
      <c r="R183" s="59">
        <f t="shared" si="109"/>
        <v>328.90937172480068</v>
      </c>
      <c r="S183" s="59">
        <f ca="1">AVERAGE(OFFSET($R$3,0,0,'Données projet'!$E$9+1,1))-AVERAGE(OFFSET($H$3,0,0,'Données projet'!$E$9+1,1))</f>
        <v>514.0255035951318</v>
      </c>
      <c r="T183" s="59">
        <f t="shared" si="142"/>
        <v>232.26614608014839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153.84988897035402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153.84988897035402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212.00000000000009</v>
      </c>
      <c r="AJ183" s="13">
        <f>AI183*VLOOKUP('Données projet'!$B$10,Paramètres!$A$1:$I$89,3,0)*VLOOKUP('Données projet'!$B$10,Paramètres!$A$1:$I$89,5,0)</f>
        <v>185.20320000000009</v>
      </c>
      <c r="AK183" s="13">
        <f t="shared" si="164"/>
        <v>46.477875402099386</v>
      </c>
      <c r="AL183" s="20">
        <f t="shared" si="165"/>
        <v>403.5112063253232</v>
      </c>
      <c r="AM183" s="59">
        <f t="shared" si="113"/>
        <v>692.91642802917784</v>
      </c>
      <c r="AN183" s="59">
        <f ca="1">AVERAGE(OFFSET($AM$3,0,0,'Données projet'!$E$10+1,1))-AVERAGE(OFFSET($H$3,0,0,'Données projet'!$E$10+1,1))</f>
        <v>330.58463337575432</v>
      </c>
      <c r="AO183" s="59">
        <f t="shared" si="144"/>
        <v>285.43250599232192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8.9810947884543317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8.9810947884543317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18.829999999999643</v>
      </c>
      <c r="BE183" s="13">
        <f>BD183*VLOOKUP('Données projet'!$B$11,Paramètres!$A$1:$I$89,3,0)*VLOOKUP('Données projet'!$B$11,Paramètres!$A$1:$I$89,5,0)</f>
        <v>19.093619999999639</v>
      </c>
      <c r="BF183" s="13">
        <f t="shared" si="167"/>
        <v>6.2423044268988592</v>
      </c>
      <c r="BG183" s="20">
        <f t="shared" si="168"/>
        <v>44.126735043514884</v>
      </c>
      <c r="BH183" s="59">
        <f t="shared" si="116"/>
        <v>333.53195674736952</v>
      </c>
      <c r="BI183" s="59">
        <f ca="1">AVERAGE(OFFSET($BH$3,0,0,'Données projet'!$E$11+1,1))-AVERAGE(OFFSET($H$3,0,0,'Données projet'!$E$11+1,1))</f>
        <v>565.65323074569903</v>
      </c>
      <c r="BJ183" s="59">
        <f t="shared" si="146"/>
        <v>253.00166490531203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172.41797901850026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172.41797901850026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750.755998624217</v>
      </c>
      <c r="CD183" s="59">
        <f ca="1">AVERAGE(OFFSET($CC$3,0,0,'Données projet'!$E$12+1,1))-AVERAGE(OFFSET($H$3,0,0,'Données projet'!$E$12+1,1))</f>
        <v>323.01113210765487</v>
      </c>
      <c r="CE183" s="59">
        <f t="shared" si="148"/>
        <v>311.68541696405975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5.9878606761850302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5.9878606761850302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18.829999999999643</v>
      </c>
      <c r="CU183" s="17">
        <f>CT183*VLOOKUP('Données projet'!$B$13,Paramètres!$A$1:$I$89,3,0)*VLOOKUP('Données projet'!$B$13,Paramètres!$A$1:$I$89,5,0)</f>
        <v>12.631163999999762</v>
      </c>
      <c r="CV183" s="13">
        <f t="shared" si="173"/>
        <v>4.3329874394266437</v>
      </c>
      <c r="CW183" s="20">
        <f t="shared" si="174"/>
        <v>29.545897090334321</v>
      </c>
      <c r="CX183" s="59">
        <f t="shared" si="122"/>
        <v>318.95111879418897</v>
      </c>
      <c r="CY183" s="59">
        <f ca="1">AVERAGE(OFFSET($CX$3,0,0,'Données projet'!$E$13+1,1))-AVERAGE(OFFSET($H$3,0,0,'Données projet'!$E$13+1,1))</f>
        <v>402.93606094395136</v>
      </c>
      <c r="CZ183" s="59">
        <f t="shared" si="150"/>
        <v>187.62762320251036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140.58696750739247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140.58696750739247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210.25641025641013</v>
      </c>
      <c r="DP183" s="17">
        <f>DO183*VLOOKUP('Données projet'!$B$14,Paramètres!$A$1:$I$89,3,0)*VLOOKUP('Données projet'!$B$14,Paramètres!$A$1:$I$89,5,0)</f>
        <v>163.99999999999991</v>
      </c>
      <c r="DQ183" s="13">
        <f t="shared" si="176"/>
        <v>41.743425908362248</v>
      </c>
      <c r="DR183" s="20">
        <f t="shared" si="177"/>
        <v>358.33646679039742</v>
      </c>
      <c r="DS183" s="59">
        <f t="shared" si="125"/>
        <v>647.741688494252</v>
      </c>
      <c r="DT183" s="59">
        <f ca="1">AVERAGE(OFFSET($DS$3,0,0,'Données projet'!$E$14+1,1))-AVERAGE(OFFSET($H$3,0,0,'Données projet'!$E$14+1,1))</f>
        <v>217.53602321474159</v>
      </c>
      <c r="DU183" s="59">
        <f t="shared" si="152"/>
        <v>215.75909414893025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3.5845953537417867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3.5845953537417867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404.00000000000017</v>
      </c>
      <c r="EK183" s="17">
        <f>EJ183*VLOOKUP('Données projet'!$B$15,Paramètres!$A$1:$I$89,3,0)*VLOOKUP('Données projet'!$B$15,Paramètres!$A$1:$I$89,5,0)</f>
        <v>346.63200000000018</v>
      </c>
      <c r="EL183" s="13">
        <f t="shared" si="179"/>
        <v>80.868615263336864</v>
      </c>
      <c r="EM183" s="20">
        <f t="shared" si="180"/>
        <v>744.56357158364528</v>
      </c>
      <c r="EN183" s="59">
        <f t="shared" si="128"/>
        <v>1033.9687932874999</v>
      </c>
      <c r="EO183" s="59">
        <f ca="1">AVERAGE(OFFSET($EN$3,0,0,'Données projet'!$E$15+1,1))-AVERAGE(OFFSET($H$3,0,0,'Données projet'!$E$15+1,1))</f>
        <v>481.23392184981651</v>
      </c>
      <c r="EP183" s="59">
        <f t="shared" si="154"/>
        <v>275.88160405468193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30.461845205054711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30.461845205054711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204.00000000000017</v>
      </c>
      <c r="FF183" s="17">
        <f>FE183*VLOOKUP('Données projet'!$B$16,Paramètres!$A$1:$I$89,3,0)*VLOOKUP('Données projet'!$B$16,Paramètres!$A$1:$I$89,5,0)</f>
        <v>133.66080000000011</v>
      </c>
      <c r="FG183" s="13">
        <f t="shared" si="182"/>
        <v>34.840890682716783</v>
      </c>
      <c r="FH183" s="20">
        <f t="shared" si="183"/>
        <v>293.4737779390652</v>
      </c>
      <c r="FI183" s="59">
        <f t="shared" si="131"/>
        <v>582.87899964291978</v>
      </c>
      <c r="FJ183" s="59">
        <f ca="1">AVERAGE(OFFSET($FI$3,0,0,'Données projet'!$E$16+1,1))-AVERAGE(OFFSET($H$3,0,0,'Données projet'!$E$16+1,1))</f>
        <v>257.66104339896992</v>
      </c>
      <c r="FK183" s="59">
        <f t="shared" si="156"/>
        <v>254.79488636184996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6.6307194330397072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6.6307194330397072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18.829999999999643</v>
      </c>
      <c r="GA183" s="17">
        <f>FZ183*VLOOKUP('Données projet'!$B$17,Paramètres!$A$1:$I$89,3,0)*VLOOKUP('Données projet'!$B$17,Paramètres!$A$1:$I$89,5,0)</f>
        <v>17.918627999999661</v>
      </c>
      <c r="GB183" s="13">
        <f t="shared" si="185"/>
        <v>5.9016322671185755</v>
      </c>
      <c r="GC183" s="20">
        <f t="shared" si="186"/>
        <v>41.486953298564259</v>
      </c>
      <c r="GD183" s="59">
        <f t="shared" si="134"/>
        <v>330.89217500241887</v>
      </c>
      <c r="GE183" s="59">
        <f ca="1">AVERAGE(OFFSET($GD$3,0,0,'Données projet'!$E$17+1,1))-AVERAGE(OFFSET($H$3,0,0,'Données projet'!$E$17+1,1))</f>
        <v>536.1664221413339</v>
      </c>
      <c r="GF183" s="59">
        <f t="shared" si="158"/>
        <v>241.15939898336669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161.80764184813103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161.80764184813103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213.00000000000003</v>
      </c>
      <c r="GV183" s="17">
        <f>GU183*VLOOKUP('Données projet'!$B$18,Paramètres!$A$1:$I$89,3,0)*VLOOKUP('Données projet'!$B$18,Paramètres!$A$1:$I$89,5,0)</f>
        <v>186.07680000000005</v>
      </c>
      <c r="GW183" s="13">
        <f t="shared" si="188"/>
        <v>46.671538591528673</v>
      </c>
      <c r="GX183" s="20">
        <f t="shared" si="189"/>
        <v>405.37002304691242</v>
      </c>
      <c r="GY183" s="59">
        <f t="shared" si="137"/>
        <v>694.77524475076711</v>
      </c>
      <c r="GZ183" s="59">
        <f ca="1">AVERAGE(OFFSET($GY$3,0,0,'Données projet'!$E$18+1,1))-AVERAGE(OFFSET($H$3,0,0,'Données projet'!$E$18+1,1))</f>
        <v>285.8437404763045</v>
      </c>
      <c r="HA183" s="59">
        <f t="shared" si="160"/>
        <v>276.01618888357268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5.0795756697850409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5.0795756697850409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18.829999999999643</v>
      </c>
      <c r="O184" s="13">
        <f>N184*VLOOKUP('Données projet'!$B$9,Paramètres!$A$1:$I$89,3,0)*VLOOKUP('Données projet'!$B$9,Paramètres!$A$1:$I$89,5,0)</f>
        <v>17.037383999999676</v>
      </c>
      <c r="P184" s="13">
        <f t="shared" si="141"/>
        <v>5.644424624466958</v>
      </c>
      <c r="Q184" s="20">
        <f t="shared" si="162"/>
        <v>39.504150020946049</v>
      </c>
      <c r="R184" s="59">
        <f t="shared" si="109"/>
        <v>328.97751567963013</v>
      </c>
      <c r="S184" s="59">
        <f ca="1">AVERAGE(OFFSET($R$3,0,0,'Données projet'!$E$9+1,1))-AVERAGE(OFFSET($H$3,0,0,'Données projet'!$E$9+1,1))</f>
        <v>514.0255035951318</v>
      </c>
      <c r="T184" s="59">
        <f t="shared" si="142"/>
        <v>232.26614608014839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150.83298648681179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150.83298648681179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212.00000000000009</v>
      </c>
      <c r="AJ184" s="13">
        <f>AI184*VLOOKUP('Données projet'!$B$10,Paramètres!$A$1:$I$89,3,0)*VLOOKUP('Données projet'!$B$10,Paramètres!$A$1:$I$89,5,0)</f>
        <v>185.20320000000009</v>
      </c>
      <c r="AK184" s="13">
        <f t="shared" si="164"/>
        <v>46.477875402099386</v>
      </c>
      <c r="AL184" s="20">
        <f t="shared" si="165"/>
        <v>403.5112063253232</v>
      </c>
      <c r="AM184" s="59">
        <f t="shared" si="113"/>
        <v>692.98457198400729</v>
      </c>
      <c r="AN184" s="59">
        <f ca="1">AVERAGE(OFFSET($AM$3,0,0,'Données projet'!$E$10+1,1))-AVERAGE(OFFSET($H$3,0,0,'Données projet'!$E$10+1,1))</f>
        <v>330.58463337575432</v>
      </c>
      <c r="AO184" s="59">
        <f t="shared" si="144"/>
        <v>285.43250599232192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8.804980997579662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8.804980997579662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18.829999999999643</v>
      </c>
      <c r="BE184" s="13">
        <f>BD184*VLOOKUP('Données projet'!$B$11,Paramètres!$A$1:$I$89,3,0)*VLOOKUP('Données projet'!$B$11,Paramètres!$A$1:$I$89,5,0)</f>
        <v>19.093619999999639</v>
      </c>
      <c r="BF184" s="13">
        <f t="shared" si="167"/>
        <v>6.2423044268988592</v>
      </c>
      <c r="BG184" s="20">
        <f t="shared" si="168"/>
        <v>44.126735043514884</v>
      </c>
      <c r="BH184" s="59">
        <f t="shared" si="116"/>
        <v>333.60010070219897</v>
      </c>
      <c r="BI184" s="59">
        <f ca="1">AVERAGE(OFFSET($BH$3,0,0,'Données projet'!$E$11+1,1))-AVERAGE(OFFSET($H$3,0,0,'Données projet'!$E$11+1,1))</f>
        <v>565.65323074569903</v>
      </c>
      <c r="BJ184" s="59">
        <f t="shared" si="146"/>
        <v>253.00166490531203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169.03696761453054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169.03696761453054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750.82414257904634</v>
      </c>
      <c r="CD184" s="59">
        <f ca="1">AVERAGE(OFFSET($CC$3,0,0,'Données projet'!$E$12+1,1))-AVERAGE(OFFSET($H$3,0,0,'Données projet'!$E$12+1,1))</f>
        <v>323.01113210765487</v>
      </c>
      <c r="CE184" s="59">
        <f t="shared" si="148"/>
        <v>311.68541696405975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5.8704423805594264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5.8704423805594264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18.829999999999643</v>
      </c>
      <c r="CU184" s="17">
        <f>CT184*VLOOKUP('Données projet'!$B$13,Paramètres!$A$1:$I$89,3,0)*VLOOKUP('Données projet'!$B$13,Paramètres!$A$1:$I$89,5,0)</f>
        <v>12.631163999999762</v>
      </c>
      <c r="CV184" s="13">
        <f t="shared" si="173"/>
        <v>4.3329874394266437</v>
      </c>
      <c r="CW184" s="20">
        <f t="shared" si="174"/>
        <v>29.545897090334321</v>
      </c>
      <c r="CX184" s="59">
        <f t="shared" si="122"/>
        <v>319.01926274901842</v>
      </c>
      <c r="CY184" s="59">
        <f ca="1">AVERAGE(OFFSET($CX$3,0,0,'Données projet'!$E$13+1,1))-AVERAGE(OFFSET($H$3,0,0,'Données projet'!$E$13+1,1))</f>
        <v>402.93606094395136</v>
      </c>
      <c r="CZ184" s="59">
        <f t="shared" si="150"/>
        <v>187.62762320251036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137.83014282415562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137.83014282415562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210.25641025641013</v>
      </c>
      <c r="DP184" s="17">
        <f>DO184*VLOOKUP('Données projet'!$B$14,Paramètres!$A$1:$I$89,3,0)*VLOOKUP('Données projet'!$B$14,Paramètres!$A$1:$I$89,5,0)</f>
        <v>163.99999999999991</v>
      </c>
      <c r="DQ184" s="13">
        <f t="shared" si="176"/>
        <v>41.743425908362248</v>
      </c>
      <c r="DR184" s="20">
        <f t="shared" si="177"/>
        <v>358.33646679039742</v>
      </c>
      <c r="DS184" s="59">
        <f t="shared" si="125"/>
        <v>647.80983244908157</v>
      </c>
      <c r="DT184" s="59">
        <f ca="1">AVERAGE(OFFSET($DS$3,0,0,'Données projet'!$E$14+1,1))-AVERAGE(OFFSET($H$3,0,0,'Données projet'!$E$14+1,1))</f>
        <v>217.53602321474159</v>
      </c>
      <c r="DU184" s="59">
        <f t="shared" si="152"/>
        <v>215.75909414893025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3.5143036252421882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3.5143036252421882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404.00000000000017</v>
      </c>
      <c r="EK184" s="17">
        <f>EJ184*VLOOKUP('Données projet'!$B$15,Paramètres!$A$1:$I$89,3,0)*VLOOKUP('Données projet'!$B$15,Paramètres!$A$1:$I$89,5,0)</f>
        <v>346.63200000000018</v>
      </c>
      <c r="EL184" s="13">
        <f t="shared" si="179"/>
        <v>80.868615263336864</v>
      </c>
      <c r="EM184" s="20">
        <f t="shared" si="180"/>
        <v>744.56357158364528</v>
      </c>
      <c r="EN184" s="59">
        <f t="shared" si="128"/>
        <v>1034.0369372423293</v>
      </c>
      <c r="EO184" s="59">
        <f ca="1">AVERAGE(OFFSET($EN$3,0,0,'Données projet'!$E$15+1,1))-AVERAGE(OFFSET($H$3,0,0,'Données projet'!$E$15+1,1))</f>
        <v>481.23392184981651</v>
      </c>
      <c r="EP184" s="59">
        <f t="shared" si="154"/>
        <v>275.88160405468193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29.86450700047455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29.86450700047455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204.00000000000017</v>
      </c>
      <c r="FF184" s="17">
        <f>FE184*VLOOKUP('Données projet'!$B$16,Paramètres!$A$1:$I$89,3,0)*VLOOKUP('Données projet'!$B$16,Paramètres!$A$1:$I$89,5,0)</f>
        <v>133.66080000000011</v>
      </c>
      <c r="FG184" s="13">
        <f t="shared" si="182"/>
        <v>34.840890682716783</v>
      </c>
      <c r="FH184" s="20">
        <f t="shared" si="183"/>
        <v>293.4737779390652</v>
      </c>
      <c r="FI184" s="59">
        <f t="shared" si="131"/>
        <v>582.94714359774935</v>
      </c>
      <c r="FJ184" s="59">
        <f ca="1">AVERAGE(OFFSET($FI$3,0,0,'Données projet'!$E$16+1,1))-AVERAGE(OFFSET($H$3,0,0,'Données projet'!$E$16+1,1))</f>
        <v>257.66104339896992</v>
      </c>
      <c r="FK184" s="59">
        <f t="shared" si="156"/>
        <v>254.79488636184996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6.5006950692973078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6.5006950692973078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18.829999999999643</v>
      </c>
      <c r="GA184" s="17">
        <f>FZ184*VLOOKUP('Données projet'!$B$17,Paramètres!$A$1:$I$89,3,0)*VLOOKUP('Données projet'!$B$17,Paramètres!$A$1:$I$89,5,0)</f>
        <v>17.918627999999661</v>
      </c>
      <c r="GB184" s="13">
        <f t="shared" si="185"/>
        <v>5.9016322671185755</v>
      </c>
      <c r="GC184" s="20">
        <f t="shared" si="186"/>
        <v>41.486953298564259</v>
      </c>
      <c r="GD184" s="59">
        <f t="shared" si="134"/>
        <v>330.96031895724832</v>
      </c>
      <c r="GE184" s="59">
        <f ca="1">AVERAGE(OFFSET($GD$3,0,0,'Données projet'!$E$17+1,1))-AVERAGE(OFFSET($H$3,0,0,'Données projet'!$E$17+1,1))</f>
        <v>536.1664221413339</v>
      </c>
      <c r="GF184" s="59">
        <f t="shared" si="158"/>
        <v>241.15939898336669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158.63469268440559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158.63469268440559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213.00000000000003</v>
      </c>
      <c r="GV184" s="17">
        <f>GU184*VLOOKUP('Données projet'!$B$18,Paramètres!$A$1:$I$89,3,0)*VLOOKUP('Données projet'!$B$18,Paramètres!$A$1:$I$89,5,0)</f>
        <v>186.07680000000005</v>
      </c>
      <c r="GW184" s="13">
        <f t="shared" si="188"/>
        <v>46.671538591528673</v>
      </c>
      <c r="GX184" s="20">
        <f t="shared" si="189"/>
        <v>405.37002304691242</v>
      </c>
      <c r="GY184" s="59">
        <f t="shared" si="137"/>
        <v>694.84338870559645</v>
      </c>
      <c r="GZ184" s="59">
        <f ca="1">AVERAGE(OFFSET($GY$3,0,0,'Données projet'!$E$18+1,1))-AVERAGE(OFFSET($H$3,0,0,'Données projet'!$E$18+1,1))</f>
        <v>285.8437404763045</v>
      </c>
      <c r="HA184" s="59">
        <f t="shared" si="160"/>
        <v>276.01618888357268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4.9799682891357895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4.9799682891357895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18.829999999999643</v>
      </c>
      <c r="O185" s="13">
        <f>N185*VLOOKUP('Données projet'!$B$9,Paramètres!$A$1:$I$89,3,0)*VLOOKUP('Données projet'!$B$9,Paramètres!$A$1:$I$89,5,0)</f>
        <v>17.037383999999676</v>
      </c>
      <c r="P185" s="13">
        <f t="shared" si="141"/>
        <v>5.644424624466958</v>
      </c>
      <c r="Q185" s="20">
        <f t="shared" si="162"/>
        <v>39.504150020946049</v>
      </c>
      <c r="R185" s="59">
        <f t="shared" si="109"/>
        <v>329.04447748919046</v>
      </c>
      <c r="S185" s="59">
        <f ca="1">AVERAGE(OFFSET($R$3,0,0,'Données projet'!$E$9+1,1))-AVERAGE(OFFSET($H$3,0,0,'Données projet'!$E$9+1,1))</f>
        <v>514.0255035951318</v>
      </c>
      <c r="T185" s="59">
        <f t="shared" si="142"/>
        <v>232.26614608014839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147.87524362084301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147.87524362084301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212.00000000000009</v>
      </c>
      <c r="AJ185" s="13">
        <f>AI185*VLOOKUP('Données projet'!$B$10,Paramètres!$A$1:$I$89,3,0)*VLOOKUP('Données projet'!$B$10,Paramètres!$A$1:$I$89,5,0)</f>
        <v>185.20320000000009</v>
      </c>
      <c r="AK185" s="13">
        <f t="shared" si="164"/>
        <v>46.477875402099386</v>
      </c>
      <c r="AL185" s="20">
        <f t="shared" si="165"/>
        <v>403.5112063253232</v>
      </c>
      <c r="AM185" s="59">
        <f t="shared" si="113"/>
        <v>693.05153379356761</v>
      </c>
      <c r="AN185" s="59">
        <f ca="1">AVERAGE(OFFSET($AM$3,0,0,'Données projet'!$E$10+1,1))-AVERAGE(OFFSET($H$3,0,0,'Données projet'!$E$10+1,1))</f>
        <v>330.58463337575432</v>
      </c>
      <c r="AO185" s="59">
        <f t="shared" si="144"/>
        <v>285.43250599232192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8.6323206907252406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8.6323206907252406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18.829999999999643</v>
      </c>
      <c r="BE185" s="13">
        <f>BD185*VLOOKUP('Données projet'!$B$11,Paramètres!$A$1:$I$89,3,0)*VLOOKUP('Données projet'!$B$11,Paramètres!$A$1:$I$89,5,0)</f>
        <v>19.093619999999639</v>
      </c>
      <c r="BF185" s="13">
        <f t="shared" si="167"/>
        <v>6.2423044268988592</v>
      </c>
      <c r="BG185" s="20">
        <f t="shared" si="168"/>
        <v>44.126735043514884</v>
      </c>
      <c r="BH185" s="59">
        <f t="shared" si="116"/>
        <v>333.6670625117593</v>
      </c>
      <c r="BI185" s="59">
        <f ca="1">AVERAGE(OFFSET($BH$3,0,0,'Données projet'!$E$11+1,1))-AVERAGE(OFFSET($H$3,0,0,'Données projet'!$E$11+1,1))</f>
        <v>565.65323074569903</v>
      </c>
      <c r="BJ185" s="59">
        <f t="shared" si="146"/>
        <v>253.00166490531203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165.72225578197933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165.72225578197933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750.89110438860666</v>
      </c>
      <c r="CD185" s="59">
        <f ca="1">AVERAGE(OFFSET($CC$3,0,0,'Données projet'!$E$12+1,1))-AVERAGE(OFFSET($H$3,0,0,'Données projet'!$E$12+1,1))</f>
        <v>323.01113210765487</v>
      </c>
      <c r="CE185" s="59">
        <f t="shared" si="148"/>
        <v>311.68541696405975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5.7553265860929512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5.7553265860929512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18.829999999999643</v>
      </c>
      <c r="CU185" s="17">
        <f>CT185*VLOOKUP('Données projet'!$B$13,Paramètres!$A$1:$I$89,3,0)*VLOOKUP('Données projet'!$B$13,Paramètres!$A$1:$I$89,5,0)</f>
        <v>12.631163999999762</v>
      </c>
      <c r="CV185" s="13">
        <f t="shared" si="173"/>
        <v>4.3329874394266437</v>
      </c>
      <c r="CW185" s="20">
        <f t="shared" si="174"/>
        <v>29.545897090334321</v>
      </c>
      <c r="CX185" s="59">
        <f t="shared" si="122"/>
        <v>319.08622455857875</v>
      </c>
      <c r="CY185" s="59">
        <f ca="1">AVERAGE(OFFSET($CX$3,0,0,'Données projet'!$E$13+1,1))-AVERAGE(OFFSET($H$3,0,0,'Données projet'!$E$13+1,1))</f>
        <v>402.93606094395136</v>
      </c>
      <c r="CZ185" s="59">
        <f t="shared" si="150"/>
        <v>187.62762320251036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135.12737779146002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135.12737779146002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210.25641025641013</v>
      </c>
      <c r="DP185" s="17">
        <f>DO185*VLOOKUP('Données projet'!$B$14,Paramètres!$A$1:$I$89,3,0)*VLOOKUP('Données projet'!$B$14,Paramètres!$A$1:$I$89,5,0)</f>
        <v>163.99999999999991</v>
      </c>
      <c r="DQ185" s="13">
        <f t="shared" si="176"/>
        <v>41.743425908362248</v>
      </c>
      <c r="DR185" s="20">
        <f t="shared" si="177"/>
        <v>358.33646679039742</v>
      </c>
      <c r="DS185" s="59">
        <f t="shared" si="125"/>
        <v>647.87679425864189</v>
      </c>
      <c r="DT185" s="59">
        <f ca="1">AVERAGE(OFFSET($DS$3,0,0,'Données projet'!$E$14+1,1))-AVERAGE(OFFSET($H$3,0,0,'Données projet'!$E$14+1,1))</f>
        <v>217.53602321474159</v>
      </c>
      <c r="DU185" s="59">
        <f t="shared" si="152"/>
        <v>215.75909414893025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3.4453902746647458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3.4453902746647458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404.00000000000017</v>
      </c>
      <c r="EK185" s="17">
        <f>EJ185*VLOOKUP('Données projet'!$B$15,Paramètres!$A$1:$I$89,3,0)*VLOOKUP('Données projet'!$B$15,Paramètres!$A$1:$I$89,5,0)</f>
        <v>346.63200000000018</v>
      </c>
      <c r="EL185" s="13">
        <f t="shared" si="179"/>
        <v>80.868615263336864</v>
      </c>
      <c r="EM185" s="20">
        <f t="shared" si="180"/>
        <v>744.56357158364528</v>
      </c>
      <c r="EN185" s="59">
        <f t="shared" si="128"/>
        <v>1034.1038990518896</v>
      </c>
      <c r="EO185" s="59">
        <f ca="1">AVERAGE(OFFSET($EN$3,0,0,'Données projet'!$E$15+1,1))-AVERAGE(OFFSET($H$3,0,0,'Données projet'!$E$15+1,1))</f>
        <v>481.23392184981651</v>
      </c>
      <c r="EP185" s="59">
        <f t="shared" si="154"/>
        <v>275.88160405468193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29.278882233745879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29.278882233745879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204.00000000000017</v>
      </c>
      <c r="FF185" s="17">
        <f>FE185*VLOOKUP('Données projet'!$B$16,Paramètres!$A$1:$I$89,3,0)*VLOOKUP('Données projet'!$B$16,Paramètres!$A$1:$I$89,5,0)</f>
        <v>133.66080000000011</v>
      </c>
      <c r="FG185" s="13">
        <f t="shared" si="182"/>
        <v>34.840890682716783</v>
      </c>
      <c r="FH185" s="20">
        <f t="shared" si="183"/>
        <v>293.4737779390652</v>
      </c>
      <c r="FI185" s="59">
        <f t="shared" si="131"/>
        <v>583.01410540730967</v>
      </c>
      <c r="FJ185" s="59">
        <f ca="1">AVERAGE(OFFSET($FI$3,0,0,'Données projet'!$E$16+1,1))-AVERAGE(OFFSET($H$3,0,0,'Données projet'!$E$16+1,1))</f>
        <v>257.66104339896992</v>
      </c>
      <c r="FK185" s="59">
        <f t="shared" si="156"/>
        <v>254.79488636184996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6.3732204040208655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6.3732204040208655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18.829999999999643</v>
      </c>
      <c r="GA185" s="17">
        <f>FZ185*VLOOKUP('Données projet'!$B$17,Paramètres!$A$1:$I$89,3,0)*VLOOKUP('Données projet'!$B$17,Paramètres!$A$1:$I$89,5,0)</f>
        <v>17.918627999999661</v>
      </c>
      <c r="GB185" s="13">
        <f t="shared" si="185"/>
        <v>5.9016322671185755</v>
      </c>
      <c r="GC185" s="20">
        <f t="shared" si="186"/>
        <v>41.486953298564259</v>
      </c>
      <c r="GD185" s="59">
        <f t="shared" si="134"/>
        <v>331.02728076680864</v>
      </c>
      <c r="GE185" s="59">
        <f ca="1">AVERAGE(OFFSET($GD$3,0,0,'Données projet'!$E$17+1,1))-AVERAGE(OFFSET($H$3,0,0,'Données projet'!$E$17+1,1))</f>
        <v>536.1664221413339</v>
      </c>
      <c r="GF185" s="59">
        <f t="shared" si="158"/>
        <v>241.15939898336669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155.52396311847292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155.52396311847292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213.00000000000003</v>
      </c>
      <c r="GV185" s="17">
        <f>GU185*VLOOKUP('Données projet'!$B$18,Paramètres!$A$1:$I$89,3,0)*VLOOKUP('Données projet'!$B$18,Paramètres!$A$1:$I$89,5,0)</f>
        <v>186.07680000000005</v>
      </c>
      <c r="GW185" s="13">
        <f t="shared" si="188"/>
        <v>46.671538591528673</v>
      </c>
      <c r="GX185" s="20">
        <f t="shared" si="189"/>
        <v>405.37002304691242</v>
      </c>
      <c r="GY185" s="59">
        <f t="shared" si="137"/>
        <v>694.91035051515678</v>
      </c>
      <c r="GZ185" s="59">
        <f ca="1">AVERAGE(OFFSET($GY$3,0,0,'Données projet'!$E$18+1,1))-AVERAGE(OFFSET($H$3,0,0,'Données projet'!$E$18+1,1))</f>
        <v>285.8437404763045</v>
      </c>
      <c r="HA185" s="59">
        <f t="shared" si="160"/>
        <v>276.01618888357268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4.8823141484665671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4.8823141484665671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18.829999999999643</v>
      </c>
      <c r="O186" s="13">
        <f>N186*VLOOKUP('Données projet'!$B$9,Paramètres!$A$1:$I$89,3,0)*VLOOKUP('Données projet'!$B$9,Paramètres!$A$1:$I$89,5,0)</f>
        <v>17.037383999999676</v>
      </c>
      <c r="P186" s="13">
        <f t="shared" si="141"/>
        <v>5.644424624466958</v>
      </c>
      <c r="Q186" s="20">
        <f t="shared" si="162"/>
        <v>39.504150020946049</v>
      </c>
      <c r="R186" s="59">
        <f t="shared" si="109"/>
        <v>329.110277661059</v>
      </c>
      <c r="S186" s="59">
        <f ca="1">AVERAGE(OFFSET($R$3,0,0,'Données projet'!$E$9+1,1))-AVERAGE(OFFSET($H$3,0,0,'Données projet'!$E$9+1,1))</f>
        <v>514.0255035951318</v>
      </c>
      <c r="T186" s="59">
        <f t="shared" si="142"/>
        <v>232.26614608014839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144.97550028843088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144.97550028843088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212.00000000000009</v>
      </c>
      <c r="AJ186" s="13">
        <f>AI186*VLOOKUP('Données projet'!$B$10,Paramètres!$A$1:$I$89,3,0)*VLOOKUP('Données projet'!$B$10,Paramètres!$A$1:$I$89,5,0)</f>
        <v>185.20320000000009</v>
      </c>
      <c r="AK186" s="13">
        <f t="shared" si="164"/>
        <v>46.477875402099386</v>
      </c>
      <c r="AL186" s="20">
        <f t="shared" si="165"/>
        <v>403.5112063253232</v>
      </c>
      <c r="AM186" s="59">
        <f t="shared" si="113"/>
        <v>693.11733396543616</v>
      </c>
      <c r="AN186" s="59">
        <f ca="1">AVERAGE(OFFSET($AM$3,0,0,'Données projet'!$E$10+1,1))-AVERAGE(OFFSET($H$3,0,0,'Données projet'!$E$10+1,1))</f>
        <v>330.58463337575432</v>
      </c>
      <c r="AO186" s="59">
        <f t="shared" si="144"/>
        <v>285.43250599232192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8.4630461471758451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8.4630461471758451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18.829999999999643</v>
      </c>
      <c r="BE186" s="13">
        <f>BD186*VLOOKUP('Données projet'!$B$11,Paramètres!$A$1:$I$89,3,0)*VLOOKUP('Données projet'!$B$11,Paramètres!$A$1:$I$89,5,0)</f>
        <v>19.093619999999639</v>
      </c>
      <c r="BF186" s="13">
        <f t="shared" si="167"/>
        <v>6.2423044268988592</v>
      </c>
      <c r="BG186" s="20">
        <f t="shared" si="168"/>
        <v>44.126735043514884</v>
      </c>
      <c r="BH186" s="59">
        <f t="shared" si="116"/>
        <v>333.73286268362784</v>
      </c>
      <c r="BI186" s="59">
        <f ca="1">AVERAGE(OFFSET($BH$3,0,0,'Données projet'!$E$11+1,1))-AVERAGE(OFFSET($H$3,0,0,'Données projet'!$E$11+1,1))</f>
        <v>565.65323074569903</v>
      </c>
      <c r="BJ186" s="59">
        <f t="shared" si="146"/>
        <v>253.00166490531203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162.47254342668987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162.47254342668987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750.95690456047532</v>
      </c>
      <c r="CD186" s="59">
        <f ca="1">AVERAGE(OFFSET($CC$3,0,0,'Données projet'!$E$12+1,1))-AVERAGE(OFFSET($H$3,0,0,'Données projet'!$E$12+1,1))</f>
        <v>323.01113210765487</v>
      </c>
      <c r="CE186" s="59">
        <f t="shared" si="148"/>
        <v>311.68541696405975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5.6424681421422624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5.6424681421422624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18.829999999999643</v>
      </c>
      <c r="CU186" s="17">
        <f>CT186*VLOOKUP('Données projet'!$B$13,Paramètres!$A$1:$I$89,3,0)*VLOOKUP('Données projet'!$B$13,Paramètres!$A$1:$I$89,5,0)</f>
        <v>12.631163999999762</v>
      </c>
      <c r="CV186" s="13">
        <f t="shared" si="173"/>
        <v>4.3329874394266437</v>
      </c>
      <c r="CW186" s="20">
        <f t="shared" si="174"/>
        <v>29.545897090334321</v>
      </c>
      <c r="CX186" s="59">
        <f t="shared" si="122"/>
        <v>319.15202473044729</v>
      </c>
      <c r="CY186" s="59">
        <f ca="1">AVERAGE(OFFSET($CX$3,0,0,'Données projet'!$E$13+1,1))-AVERAGE(OFFSET($H$3,0,0,'Données projet'!$E$13+1,1))</f>
        <v>402.93606094395136</v>
      </c>
      <c r="CZ186" s="59">
        <f t="shared" si="150"/>
        <v>187.62762320251036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132.47761233253169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132.47761233253169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210.25641025641013</v>
      </c>
      <c r="DP186" s="17">
        <f>DO186*VLOOKUP('Données projet'!$B$14,Paramètres!$A$1:$I$89,3,0)*VLOOKUP('Données projet'!$B$14,Paramètres!$A$1:$I$89,5,0)</f>
        <v>163.99999999999991</v>
      </c>
      <c r="DQ186" s="13">
        <f t="shared" si="176"/>
        <v>41.743425908362248</v>
      </c>
      <c r="DR186" s="20">
        <f t="shared" si="177"/>
        <v>358.33646679039742</v>
      </c>
      <c r="DS186" s="59">
        <f t="shared" si="125"/>
        <v>647.94259443051033</v>
      </c>
      <c r="DT186" s="59">
        <f ca="1">AVERAGE(OFFSET($DS$3,0,0,'Données projet'!$E$14+1,1))-AVERAGE(OFFSET($H$3,0,0,'Données projet'!$E$14+1,1))</f>
        <v>217.53602321474159</v>
      </c>
      <c r="DU186" s="59">
        <f t="shared" si="152"/>
        <v>215.75909414893025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3.3778282728591336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3.3778282728591336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404.00000000000017</v>
      </c>
      <c r="EK186" s="17">
        <f>EJ186*VLOOKUP('Données projet'!$B$15,Paramètres!$A$1:$I$89,3,0)*VLOOKUP('Données projet'!$B$15,Paramètres!$A$1:$I$89,5,0)</f>
        <v>346.63200000000018</v>
      </c>
      <c r="EL186" s="13">
        <f t="shared" si="179"/>
        <v>80.868615263336864</v>
      </c>
      <c r="EM186" s="20">
        <f t="shared" si="180"/>
        <v>744.56357158364528</v>
      </c>
      <c r="EN186" s="59">
        <f t="shared" si="128"/>
        <v>1034.1696992237582</v>
      </c>
      <c r="EO186" s="59">
        <f ca="1">AVERAGE(OFFSET($EN$3,0,0,'Données projet'!$E$15+1,1))-AVERAGE(OFFSET($H$3,0,0,'Données projet'!$E$15+1,1))</f>
        <v>481.23392184981651</v>
      </c>
      <c r="EP186" s="59">
        <f t="shared" si="154"/>
        <v>275.88160405468193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28.70474121149692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28.70474121149692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204.00000000000017</v>
      </c>
      <c r="FF186" s="17">
        <f>FE186*VLOOKUP('Données projet'!$B$16,Paramètres!$A$1:$I$89,3,0)*VLOOKUP('Données projet'!$B$16,Paramètres!$A$1:$I$89,5,0)</f>
        <v>133.66080000000011</v>
      </c>
      <c r="FG186" s="13">
        <f t="shared" si="182"/>
        <v>34.840890682716783</v>
      </c>
      <c r="FH186" s="20">
        <f t="shared" si="183"/>
        <v>293.4737779390652</v>
      </c>
      <c r="FI186" s="59">
        <f t="shared" si="131"/>
        <v>583.0799055791781</v>
      </c>
      <c r="FJ186" s="59">
        <f ca="1">AVERAGE(OFFSET($FI$3,0,0,'Données projet'!$E$16+1,1))-AVERAGE(OFFSET($H$3,0,0,'Données projet'!$E$16+1,1))</f>
        <v>257.66104339896992</v>
      </c>
      <c r="FK186" s="59">
        <f t="shared" si="156"/>
        <v>254.79488636184996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6.2482454391786257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6.2482454391786257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18.829999999999643</v>
      </c>
      <c r="GA186" s="17">
        <f>FZ186*VLOOKUP('Données projet'!$B$17,Paramètres!$A$1:$I$89,3,0)*VLOOKUP('Données projet'!$B$17,Paramètres!$A$1:$I$89,5,0)</f>
        <v>17.918627999999661</v>
      </c>
      <c r="GB186" s="13">
        <f t="shared" si="185"/>
        <v>5.9016322671185755</v>
      </c>
      <c r="GC186" s="20">
        <f t="shared" si="186"/>
        <v>41.486953298564259</v>
      </c>
      <c r="GD186" s="59">
        <f t="shared" si="134"/>
        <v>331.09308093867719</v>
      </c>
      <c r="GE186" s="59">
        <f ca="1">AVERAGE(OFFSET($GD$3,0,0,'Données projet'!$E$17+1,1))-AVERAGE(OFFSET($H$3,0,0,'Données projet'!$E$17+1,1))</f>
        <v>536.1664221413339</v>
      </c>
      <c r="GF186" s="59">
        <f t="shared" si="158"/>
        <v>241.15939898336669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152.47423306197049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152.47423306197049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213.00000000000003</v>
      </c>
      <c r="GV186" s="17">
        <f>GU186*VLOOKUP('Données projet'!$B$18,Paramètres!$A$1:$I$89,3,0)*VLOOKUP('Données projet'!$B$18,Paramètres!$A$1:$I$89,5,0)</f>
        <v>186.07680000000005</v>
      </c>
      <c r="GW186" s="13">
        <f t="shared" si="188"/>
        <v>46.671538591528673</v>
      </c>
      <c r="GX186" s="20">
        <f t="shared" si="189"/>
        <v>405.37002304691242</v>
      </c>
      <c r="GY186" s="59">
        <f t="shared" si="137"/>
        <v>694.97615068702544</v>
      </c>
      <c r="GZ186" s="59">
        <f ca="1">AVERAGE(OFFSET($GY$3,0,0,'Données projet'!$E$18+1,1))-AVERAGE(OFFSET($H$3,0,0,'Données projet'!$E$18+1,1))</f>
        <v>285.8437404763045</v>
      </c>
      <c r="HA186" s="59">
        <f t="shared" si="160"/>
        <v>276.01618888357268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4.7865749459327231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4.7865749459327231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18.829999999999643</v>
      </c>
      <c r="O187" s="13">
        <f>N187*VLOOKUP('Données projet'!$B$9,Paramètres!$A$1:$I$89,3,0)*VLOOKUP('Données projet'!$B$9,Paramètres!$A$1:$I$89,5,0)</f>
        <v>17.037383999999676</v>
      </c>
      <c r="P187" s="13">
        <f t="shared" si="141"/>
        <v>5.644424624466958</v>
      </c>
      <c r="Q187" s="20">
        <f t="shared" si="162"/>
        <v>39.504150020946049</v>
      </c>
      <c r="R187" s="59">
        <f t="shared" si="109"/>
        <v>329.17493634705278</v>
      </c>
      <c r="S187" s="59">
        <f ca="1">AVERAGE(OFFSET($R$3,0,0,'Données projet'!$E$9+1,1))-AVERAGE(OFFSET($H$3,0,0,'Données projet'!$E$9+1,1))</f>
        <v>514.0255035951318</v>
      </c>
      <c r="T187" s="59">
        <f t="shared" si="142"/>
        <v>232.26614608014839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142.13261915409856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142.13261915409856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212.00000000000009</v>
      </c>
      <c r="AJ187" s="13">
        <f>AI187*VLOOKUP('Données projet'!$B$10,Paramètres!$A$1:$I$89,3,0)*VLOOKUP('Données projet'!$B$10,Paramètres!$A$1:$I$89,5,0)</f>
        <v>185.20320000000009</v>
      </c>
      <c r="AK187" s="13">
        <f t="shared" si="164"/>
        <v>46.477875402099386</v>
      </c>
      <c r="AL187" s="20">
        <f t="shared" si="165"/>
        <v>403.5112063253232</v>
      </c>
      <c r="AM187" s="59">
        <f t="shared" si="113"/>
        <v>693.18199265142994</v>
      </c>
      <c r="AN187" s="59">
        <f ca="1">AVERAGE(OFFSET($AM$3,0,0,'Données projet'!$E$10+1,1))-AVERAGE(OFFSET($H$3,0,0,'Données projet'!$E$10+1,1))</f>
        <v>330.58463337575432</v>
      </c>
      <c r="AO187" s="59">
        <f t="shared" si="144"/>
        <v>285.43250599232192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8.2970909741781771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8.2970909741781771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18.829999999999643</v>
      </c>
      <c r="BE187" s="13">
        <f>BD187*VLOOKUP('Données projet'!$B$11,Paramètres!$A$1:$I$89,3,0)*VLOOKUP('Données projet'!$B$11,Paramètres!$A$1:$I$89,5,0)</f>
        <v>19.093619999999639</v>
      </c>
      <c r="BF187" s="13">
        <f t="shared" si="167"/>
        <v>6.2423044268988592</v>
      </c>
      <c r="BG187" s="20">
        <f t="shared" si="168"/>
        <v>44.126735043514884</v>
      </c>
      <c r="BH187" s="59">
        <f t="shared" si="116"/>
        <v>333.79752136962162</v>
      </c>
      <c r="BI187" s="59">
        <f ca="1">AVERAGE(OFFSET($BH$3,0,0,'Données projet'!$E$11+1,1))-AVERAGE(OFFSET($H$3,0,0,'Données projet'!$E$11+1,1))</f>
        <v>565.65323074569903</v>
      </c>
      <c r="BJ187" s="59">
        <f t="shared" si="146"/>
        <v>253.00166490531203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159.2865559485588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159.2865559485588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751.02156324646899</v>
      </c>
      <c r="CD187" s="59">
        <f ca="1">AVERAGE(OFFSET($CC$3,0,0,'Données projet'!$E$12+1,1))-AVERAGE(OFFSET($H$3,0,0,'Données projet'!$E$12+1,1))</f>
        <v>323.01113210765487</v>
      </c>
      <c r="CE187" s="59">
        <f t="shared" si="148"/>
        <v>311.68541696405975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5.5318227834405933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5.5318227834405933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18.829999999999643</v>
      </c>
      <c r="CU187" s="17">
        <f>CT187*VLOOKUP('Données projet'!$B$13,Paramètres!$A$1:$I$89,3,0)*VLOOKUP('Données projet'!$B$13,Paramètres!$A$1:$I$89,5,0)</f>
        <v>12.631163999999762</v>
      </c>
      <c r="CV187" s="13">
        <f t="shared" si="173"/>
        <v>4.3329874394266437</v>
      </c>
      <c r="CW187" s="20">
        <f t="shared" si="174"/>
        <v>29.545897090334321</v>
      </c>
      <c r="CX187" s="59">
        <f t="shared" si="122"/>
        <v>319.21668341644107</v>
      </c>
      <c r="CY187" s="59">
        <f ca="1">AVERAGE(OFFSET($CX$3,0,0,'Données projet'!$E$13+1,1))-AVERAGE(OFFSET($H$3,0,0,'Données projet'!$E$13+1,1))</f>
        <v>402.93606094395136</v>
      </c>
      <c r="CZ187" s="59">
        <f t="shared" si="150"/>
        <v>187.62762320251036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129.8798071580556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129.8798071580556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210.25641025641013</v>
      </c>
      <c r="DP187" s="17">
        <f>DO187*VLOOKUP('Données projet'!$B$14,Paramètres!$A$1:$I$89,3,0)*VLOOKUP('Données projet'!$B$14,Paramètres!$A$1:$I$89,5,0)</f>
        <v>163.99999999999991</v>
      </c>
      <c r="DQ187" s="13">
        <f t="shared" si="176"/>
        <v>41.743425908362248</v>
      </c>
      <c r="DR187" s="20">
        <f t="shared" si="177"/>
        <v>358.33646679039742</v>
      </c>
      <c r="DS187" s="59">
        <f t="shared" si="125"/>
        <v>648.00725311650422</v>
      </c>
      <c r="DT187" s="59">
        <f ca="1">AVERAGE(OFFSET($DS$3,0,0,'Données projet'!$E$14+1,1))-AVERAGE(OFFSET($H$3,0,0,'Données projet'!$E$14+1,1))</f>
        <v>217.53602321474159</v>
      </c>
      <c r="DU187" s="59">
        <f t="shared" si="152"/>
        <v>215.75909414893025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3.3115911207001774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3.3115911207001774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404.00000000000017</v>
      </c>
      <c r="EK187" s="17">
        <f>EJ187*VLOOKUP('Données projet'!$B$15,Paramètres!$A$1:$I$89,3,0)*VLOOKUP('Données projet'!$B$15,Paramètres!$A$1:$I$89,5,0)</f>
        <v>346.63200000000018</v>
      </c>
      <c r="EL187" s="13">
        <f t="shared" si="179"/>
        <v>80.868615263336864</v>
      </c>
      <c r="EM187" s="20">
        <f t="shared" si="180"/>
        <v>744.56357158364528</v>
      </c>
      <c r="EN187" s="59">
        <f t="shared" si="128"/>
        <v>1034.2343579097519</v>
      </c>
      <c r="EO187" s="59">
        <f ca="1">AVERAGE(OFFSET($EN$3,0,0,'Données projet'!$E$15+1,1))-AVERAGE(OFFSET($H$3,0,0,'Données projet'!$E$15+1,1))</f>
        <v>481.23392184981651</v>
      </c>
      <c r="EP187" s="59">
        <f t="shared" si="154"/>
        <v>275.88160405468193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28.141858744502816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28.141858744502816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204.00000000000017</v>
      </c>
      <c r="FF187" s="17">
        <f>FE187*VLOOKUP('Données projet'!$B$16,Paramètres!$A$1:$I$89,3,0)*VLOOKUP('Données projet'!$B$16,Paramètres!$A$1:$I$89,5,0)</f>
        <v>133.66080000000011</v>
      </c>
      <c r="FG187" s="13">
        <f t="shared" si="182"/>
        <v>34.840890682716783</v>
      </c>
      <c r="FH187" s="20">
        <f t="shared" si="183"/>
        <v>293.4737779390652</v>
      </c>
      <c r="FI187" s="59">
        <f t="shared" si="131"/>
        <v>583.14456426517199</v>
      </c>
      <c r="FJ187" s="59">
        <f ca="1">AVERAGE(OFFSET($FI$3,0,0,'Données projet'!$E$16+1,1))-AVERAGE(OFFSET($H$3,0,0,'Données projet'!$E$16+1,1))</f>
        <v>257.66104339896992</v>
      </c>
      <c r="FK187" s="59">
        <f t="shared" si="156"/>
        <v>254.79488636184996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6.1257211571697407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6.1257211571697407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18.829999999999643</v>
      </c>
      <c r="GA187" s="17">
        <f>FZ187*VLOOKUP('Données projet'!$B$17,Paramètres!$A$1:$I$89,3,0)*VLOOKUP('Données projet'!$B$17,Paramètres!$A$1:$I$89,5,0)</f>
        <v>17.918627999999661</v>
      </c>
      <c r="GB187" s="13">
        <f t="shared" si="185"/>
        <v>5.9016322671185755</v>
      </c>
      <c r="GC187" s="20">
        <f t="shared" si="186"/>
        <v>41.486953298564259</v>
      </c>
      <c r="GD187" s="59">
        <f t="shared" si="134"/>
        <v>331.15773962467097</v>
      </c>
      <c r="GE187" s="59">
        <f ca="1">AVERAGE(OFFSET($GD$3,0,0,'Données projet'!$E$17+1,1))-AVERAGE(OFFSET($H$3,0,0,'Données projet'!$E$17+1,1))</f>
        <v>536.1664221413339</v>
      </c>
      <c r="GF187" s="59">
        <f t="shared" si="158"/>
        <v>241.15939898336669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149.48430635172443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149.48430635172443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213.00000000000003</v>
      </c>
      <c r="GV187" s="17">
        <f>GU187*VLOOKUP('Données projet'!$B$18,Paramètres!$A$1:$I$89,3,0)*VLOOKUP('Données projet'!$B$18,Paramètres!$A$1:$I$89,5,0)</f>
        <v>186.07680000000005</v>
      </c>
      <c r="GW187" s="13">
        <f t="shared" si="188"/>
        <v>46.671538591528673</v>
      </c>
      <c r="GX187" s="20">
        <f t="shared" si="189"/>
        <v>405.37002304691242</v>
      </c>
      <c r="GY187" s="59">
        <f t="shared" si="137"/>
        <v>695.0408093730191</v>
      </c>
      <c r="GZ187" s="59">
        <f ca="1">AVERAGE(OFFSET($GY$3,0,0,'Données projet'!$E$18+1,1))-AVERAGE(OFFSET($H$3,0,0,'Données projet'!$E$18+1,1))</f>
        <v>285.8437404763045</v>
      </c>
      <c r="HA187" s="59">
        <f t="shared" si="160"/>
        <v>276.01618888357268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4.6927131307654202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4.6927131307654202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18.829999999999643</v>
      </c>
      <c r="O188" s="13">
        <f>N188*VLOOKUP('Données projet'!$B$9,Paramètres!$A$1:$I$89,3,0)*VLOOKUP('Données projet'!$B$9,Paramètres!$A$1:$I$89,5,0)</f>
        <v>17.037383999999676</v>
      </c>
      <c r="P188" s="13">
        <f t="shared" si="141"/>
        <v>5.644424624466958</v>
      </c>
      <c r="Q188" s="20">
        <f t="shared" si="162"/>
        <v>39.504150020946049</v>
      </c>
      <c r="R188" s="59">
        <f t="shared" si="109"/>
        <v>329.23847334939978</v>
      </c>
      <c r="S188" s="59">
        <f ca="1">AVERAGE(OFFSET($R$3,0,0,'Données projet'!$E$9+1,1))-AVERAGE(OFFSET($H$3,0,0,'Données projet'!$E$9+1,1))</f>
        <v>514.0255035951318</v>
      </c>
      <c r="T188" s="59">
        <f t="shared" si="142"/>
        <v>232.26614608014839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139.34548518482421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139.34548518482421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212.00000000000009</v>
      </c>
      <c r="AJ188" s="13">
        <f>AI188*VLOOKUP('Données projet'!$B$10,Paramètres!$A$1:$I$89,3,0)*VLOOKUP('Données projet'!$B$10,Paramètres!$A$1:$I$89,5,0)</f>
        <v>185.20320000000009</v>
      </c>
      <c r="AK188" s="13">
        <f t="shared" si="164"/>
        <v>46.477875402099386</v>
      </c>
      <c r="AL188" s="20">
        <f t="shared" si="165"/>
        <v>403.5112063253232</v>
      </c>
      <c r="AM188" s="59">
        <f t="shared" si="113"/>
        <v>693.24552965377688</v>
      </c>
      <c r="AN188" s="59">
        <f ca="1">AVERAGE(OFFSET($AM$3,0,0,'Données projet'!$E$10+1,1))-AVERAGE(OFFSET($H$3,0,0,'Données projet'!$E$10+1,1))</f>
        <v>330.58463337575432</v>
      </c>
      <c r="AO188" s="59">
        <f t="shared" si="144"/>
        <v>285.43250599232192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8.1343900809003316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8.1343900809003316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18.829999999999643</v>
      </c>
      <c r="BE188" s="13">
        <f>BD188*VLOOKUP('Données projet'!$B$11,Paramètres!$A$1:$I$89,3,0)*VLOOKUP('Données projet'!$B$11,Paramètres!$A$1:$I$89,5,0)</f>
        <v>19.093619999999639</v>
      </c>
      <c r="BF188" s="13">
        <f t="shared" si="167"/>
        <v>6.2423044268988592</v>
      </c>
      <c r="BG188" s="20">
        <f t="shared" si="168"/>
        <v>44.126735043514884</v>
      </c>
      <c r="BH188" s="59">
        <f t="shared" si="116"/>
        <v>333.86105837196862</v>
      </c>
      <c r="BI188" s="59">
        <f ca="1">AVERAGE(OFFSET($BH$3,0,0,'Données projet'!$E$11+1,1))-AVERAGE(OFFSET($H$3,0,0,'Données projet'!$E$11+1,1))</f>
        <v>565.65323074569903</v>
      </c>
      <c r="BJ188" s="59">
        <f t="shared" si="146"/>
        <v>253.00166490531203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156.16304374161342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156.16304374161342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751.08510024881605</v>
      </c>
      <c r="CD188" s="59">
        <f ca="1">AVERAGE(OFFSET($CC$3,0,0,'Données projet'!$E$12+1,1))-AVERAGE(OFFSET($H$3,0,0,'Données projet'!$E$12+1,1))</f>
        <v>323.01113210765487</v>
      </c>
      <c r="CE188" s="59">
        <f t="shared" si="148"/>
        <v>311.68541696405975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5.4233471127360584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5.4233471127360584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18.829999999999643</v>
      </c>
      <c r="CU188" s="17">
        <f>CT188*VLOOKUP('Données projet'!$B$13,Paramètres!$A$1:$I$89,3,0)*VLOOKUP('Données projet'!$B$13,Paramètres!$A$1:$I$89,5,0)</f>
        <v>12.631163999999762</v>
      </c>
      <c r="CV188" s="13">
        <f t="shared" si="173"/>
        <v>4.3329874394266437</v>
      </c>
      <c r="CW188" s="20">
        <f t="shared" si="174"/>
        <v>29.545897090334321</v>
      </c>
      <c r="CX188" s="59">
        <f t="shared" si="122"/>
        <v>319.28022041878808</v>
      </c>
      <c r="CY188" s="59">
        <f ca="1">AVERAGE(OFFSET($CX$3,0,0,'Données projet'!$E$13+1,1))-AVERAGE(OFFSET($H$3,0,0,'Données projet'!$E$13+1,1))</f>
        <v>402.93606094395136</v>
      </c>
      <c r="CZ188" s="59">
        <f t="shared" si="150"/>
        <v>187.62762320251036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127.33294335854629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127.33294335854629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210.25641025641013</v>
      </c>
      <c r="DP188" s="17">
        <f>DO188*VLOOKUP('Données projet'!$B$14,Paramètres!$A$1:$I$89,3,0)*VLOOKUP('Données projet'!$B$14,Paramètres!$A$1:$I$89,5,0)</f>
        <v>163.99999999999991</v>
      </c>
      <c r="DQ188" s="13">
        <f t="shared" si="176"/>
        <v>41.743425908362248</v>
      </c>
      <c r="DR188" s="20">
        <f t="shared" si="177"/>
        <v>358.33646679039742</v>
      </c>
      <c r="DS188" s="59">
        <f t="shared" si="125"/>
        <v>648.07079011885116</v>
      </c>
      <c r="DT188" s="59">
        <f ca="1">AVERAGE(OFFSET($DS$3,0,0,'Données projet'!$E$14+1,1))-AVERAGE(OFFSET($H$3,0,0,'Données projet'!$E$14+1,1))</f>
        <v>217.53602321474159</v>
      </c>
      <c r="DU188" s="59">
        <f t="shared" si="152"/>
        <v>215.75909414893025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3.2466528386943847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3.2466528386943847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404.00000000000017</v>
      </c>
      <c r="EK188" s="17">
        <f>EJ188*VLOOKUP('Données projet'!$B$15,Paramètres!$A$1:$I$89,3,0)*VLOOKUP('Données projet'!$B$15,Paramètres!$A$1:$I$89,5,0)</f>
        <v>346.63200000000018</v>
      </c>
      <c r="EL188" s="13">
        <f t="shared" si="179"/>
        <v>80.868615263336864</v>
      </c>
      <c r="EM188" s="20">
        <f t="shared" si="180"/>
        <v>744.56357158364528</v>
      </c>
      <c r="EN188" s="59">
        <f t="shared" si="128"/>
        <v>1034.2978949120991</v>
      </c>
      <c r="EO188" s="59">
        <f ca="1">AVERAGE(OFFSET($EN$3,0,0,'Données projet'!$E$15+1,1))-AVERAGE(OFFSET($H$3,0,0,'Données projet'!$E$15+1,1))</f>
        <v>481.23392184981651</v>
      </c>
      <c r="EP188" s="59">
        <f t="shared" si="154"/>
        <v>275.88160405468193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27.590014059362062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27.590014059362062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204.00000000000017</v>
      </c>
      <c r="FF188" s="17">
        <f>FE188*VLOOKUP('Données projet'!$B$16,Paramètres!$A$1:$I$89,3,0)*VLOOKUP('Données projet'!$B$16,Paramètres!$A$1:$I$89,5,0)</f>
        <v>133.66080000000011</v>
      </c>
      <c r="FG188" s="13">
        <f t="shared" si="182"/>
        <v>34.840890682716783</v>
      </c>
      <c r="FH188" s="20">
        <f t="shared" si="183"/>
        <v>293.4737779390652</v>
      </c>
      <c r="FI188" s="59">
        <f t="shared" si="131"/>
        <v>583.20810126751894</v>
      </c>
      <c r="FJ188" s="59">
        <f ca="1">AVERAGE(OFFSET($FI$3,0,0,'Données projet'!$E$16+1,1))-AVERAGE(OFFSET($H$3,0,0,'Données projet'!$E$16+1,1))</f>
        <v>257.66104339896992</v>
      </c>
      <c r="FK188" s="59">
        <f t="shared" si="156"/>
        <v>254.79488636184996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6.005599501598617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6.005599501598617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18.829999999999643</v>
      </c>
      <c r="GA188" s="17">
        <f>FZ188*VLOOKUP('Données projet'!$B$17,Paramètres!$A$1:$I$89,3,0)*VLOOKUP('Données projet'!$B$17,Paramètres!$A$1:$I$89,5,0)</f>
        <v>17.918627999999661</v>
      </c>
      <c r="GB188" s="13">
        <f t="shared" si="185"/>
        <v>5.9016322671185755</v>
      </c>
      <c r="GC188" s="20">
        <f t="shared" si="186"/>
        <v>41.486953298564259</v>
      </c>
      <c r="GD188" s="59">
        <f t="shared" si="134"/>
        <v>331.22127662701803</v>
      </c>
      <c r="GE188" s="59">
        <f ca="1">AVERAGE(OFFSET($GD$3,0,0,'Données projet'!$E$17+1,1))-AVERAGE(OFFSET($H$3,0,0,'Données projet'!$E$17+1,1))</f>
        <v>536.1664221413339</v>
      </c>
      <c r="GF188" s="59">
        <f t="shared" si="158"/>
        <v>241.15939898336669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146.55301028059105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146.55301028059105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213.00000000000003</v>
      </c>
      <c r="GV188" s="17">
        <f>GU188*VLOOKUP('Données projet'!$B$18,Paramètres!$A$1:$I$89,3,0)*VLOOKUP('Données projet'!$B$18,Paramètres!$A$1:$I$89,5,0)</f>
        <v>186.07680000000005</v>
      </c>
      <c r="GW188" s="13">
        <f t="shared" si="188"/>
        <v>46.671538591528673</v>
      </c>
      <c r="GX188" s="20">
        <f t="shared" si="189"/>
        <v>405.37002304691242</v>
      </c>
      <c r="GY188" s="59">
        <f t="shared" si="137"/>
        <v>695.10434637536616</v>
      </c>
      <c r="GZ188" s="59">
        <f ca="1">AVERAGE(OFFSET($GY$3,0,0,'Données projet'!$E$18+1,1))-AVERAGE(OFFSET($H$3,0,0,'Données projet'!$E$18+1,1))</f>
        <v>285.8437404763045</v>
      </c>
      <c r="HA188" s="59">
        <f t="shared" si="160"/>
        <v>276.01618888357268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4.6006918885434942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4.6006918885434942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18.829999999999643</v>
      </c>
      <c r="O189" s="13">
        <f>N189*VLOOKUP('Données projet'!$B$9,Paramètres!$A$1:$I$89,3,0)*VLOOKUP('Données projet'!$B$9,Paramètres!$A$1:$I$89,5,0)</f>
        <v>17.037383999999676</v>
      </c>
      <c r="P189" s="13">
        <f t="shared" si="141"/>
        <v>5.644424624466958</v>
      </c>
      <c r="Q189" s="20">
        <f t="shared" si="162"/>
        <v>39.504150020946049</v>
      </c>
      <c r="R189" s="59">
        <f t="shared" si="109"/>
        <v>329.30090812680345</v>
      </c>
      <c r="S189" s="59">
        <f ca="1">AVERAGE(OFFSET($R$3,0,0,'Données projet'!$E$9+1,1))-AVERAGE(OFFSET($H$3,0,0,'Données projet'!$E$9+1,1))</f>
        <v>514.0255035951318</v>
      </c>
      <c r="T189" s="59">
        <f t="shared" si="142"/>
        <v>232.26614608014839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136.61300521270348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136.61300521270348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212.00000000000009</v>
      </c>
      <c r="AJ189" s="13">
        <f>AI189*VLOOKUP('Données projet'!$B$10,Paramètres!$A$1:$I$89,3,0)*VLOOKUP('Données projet'!$B$10,Paramètres!$A$1:$I$89,5,0)</f>
        <v>185.20320000000009</v>
      </c>
      <c r="AK189" s="13">
        <f t="shared" si="164"/>
        <v>46.477875402099386</v>
      </c>
      <c r="AL189" s="20">
        <f t="shared" si="165"/>
        <v>403.5112063253232</v>
      </c>
      <c r="AM189" s="59">
        <f t="shared" si="113"/>
        <v>693.30796443118061</v>
      </c>
      <c r="AN189" s="59">
        <f ca="1">AVERAGE(OFFSET($AM$3,0,0,'Données projet'!$E$10+1,1))-AVERAGE(OFFSET($H$3,0,0,'Données projet'!$E$10+1,1))</f>
        <v>330.58463337575432</v>
      </c>
      <c r="AO189" s="59">
        <f t="shared" si="144"/>
        <v>285.43250599232192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7.9748796529019188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7.9748796529019188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18.829999999999643</v>
      </c>
      <c r="BE189" s="13">
        <f>BD189*VLOOKUP('Données projet'!$B$11,Paramètres!$A$1:$I$89,3,0)*VLOOKUP('Données projet'!$B$11,Paramètres!$A$1:$I$89,5,0)</f>
        <v>19.093619999999639</v>
      </c>
      <c r="BF189" s="13">
        <f t="shared" si="167"/>
        <v>6.2423044268988592</v>
      </c>
      <c r="BG189" s="20">
        <f t="shared" si="168"/>
        <v>44.126735043514884</v>
      </c>
      <c r="BH189" s="59">
        <f t="shared" si="116"/>
        <v>333.92349314937229</v>
      </c>
      <c r="BI189" s="59">
        <f ca="1">AVERAGE(OFFSET($BH$3,0,0,'Données projet'!$E$11+1,1))-AVERAGE(OFFSET($H$3,0,0,'Données projet'!$E$11+1,1))</f>
        <v>565.65323074569903</v>
      </c>
      <c r="BJ189" s="59">
        <f t="shared" si="146"/>
        <v>253.00166490531203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153.1007817038919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153.1007817038919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751.14753502621966</v>
      </c>
      <c r="CD189" s="59">
        <f ca="1">AVERAGE(OFFSET($CC$3,0,0,'Données projet'!$E$12+1,1))-AVERAGE(OFFSET($H$3,0,0,'Données projet'!$E$12+1,1))</f>
        <v>323.01113210765487</v>
      </c>
      <c r="CE189" s="59">
        <f t="shared" si="148"/>
        <v>311.68541696405975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5.3169985837704132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5.3169985837704132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18.829999999999643</v>
      </c>
      <c r="CU189" s="17">
        <f>CT189*VLOOKUP('Données projet'!$B$13,Paramètres!$A$1:$I$89,3,0)*VLOOKUP('Données projet'!$B$13,Paramètres!$A$1:$I$89,5,0)</f>
        <v>12.631163999999762</v>
      </c>
      <c r="CV189" s="13">
        <f t="shared" si="173"/>
        <v>4.3329874394266437</v>
      </c>
      <c r="CW189" s="20">
        <f t="shared" si="174"/>
        <v>29.545897090334321</v>
      </c>
      <c r="CX189" s="59">
        <f t="shared" si="122"/>
        <v>319.34265519619174</v>
      </c>
      <c r="CY189" s="59">
        <f ca="1">AVERAGE(OFFSET($CX$3,0,0,'Données projet'!$E$13+1,1))-AVERAGE(OFFSET($H$3,0,0,'Données projet'!$E$13+1,1))</f>
        <v>402.93606094395136</v>
      </c>
      <c r="CZ189" s="59">
        <f t="shared" si="150"/>
        <v>187.62762320251036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124.83602200471182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124.83602200471182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210.25641025641013</v>
      </c>
      <c r="DP189" s="17">
        <f>DO189*VLOOKUP('Données projet'!$B$14,Paramètres!$A$1:$I$89,3,0)*VLOOKUP('Données projet'!$B$14,Paramètres!$A$1:$I$89,5,0)</f>
        <v>163.99999999999991</v>
      </c>
      <c r="DQ189" s="13">
        <f t="shared" si="176"/>
        <v>41.743425908362248</v>
      </c>
      <c r="DR189" s="20">
        <f t="shared" si="177"/>
        <v>358.33646679039742</v>
      </c>
      <c r="DS189" s="59">
        <f t="shared" si="125"/>
        <v>648.13322489625489</v>
      </c>
      <c r="DT189" s="59">
        <f ca="1">AVERAGE(OFFSET($DS$3,0,0,'Données projet'!$E$14+1,1))-AVERAGE(OFFSET($H$3,0,0,'Données projet'!$E$14+1,1))</f>
        <v>217.53602321474159</v>
      </c>
      <c r="DU189" s="59">
        <f t="shared" si="152"/>
        <v>215.75909414893025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3.1829879567902846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3.1829879567902846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404.00000000000017</v>
      </c>
      <c r="EK189" s="17">
        <f>EJ189*VLOOKUP('Données projet'!$B$15,Paramètres!$A$1:$I$89,3,0)*VLOOKUP('Données projet'!$B$15,Paramètres!$A$1:$I$89,5,0)</f>
        <v>346.63200000000018</v>
      </c>
      <c r="EL189" s="13">
        <f t="shared" si="179"/>
        <v>80.868615263336864</v>
      </c>
      <c r="EM189" s="20">
        <f t="shared" si="180"/>
        <v>744.56357158364528</v>
      </c>
      <c r="EN189" s="59">
        <f t="shared" si="128"/>
        <v>1034.3603296895026</v>
      </c>
      <c r="EO189" s="59">
        <f ca="1">AVERAGE(OFFSET($EN$3,0,0,'Données projet'!$E$15+1,1))-AVERAGE(OFFSET($H$3,0,0,'Données projet'!$E$15+1,1))</f>
        <v>481.23392184981651</v>
      </c>
      <c r="EP189" s="59">
        <f t="shared" si="154"/>
        <v>275.88160405468193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27.048990711904896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27.048990711904896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204.00000000000017</v>
      </c>
      <c r="FF189" s="17">
        <f>FE189*VLOOKUP('Données projet'!$B$16,Paramètres!$A$1:$I$89,3,0)*VLOOKUP('Données projet'!$B$16,Paramètres!$A$1:$I$89,5,0)</f>
        <v>133.66080000000011</v>
      </c>
      <c r="FG189" s="13">
        <f t="shared" si="182"/>
        <v>34.840890682716783</v>
      </c>
      <c r="FH189" s="20">
        <f t="shared" si="183"/>
        <v>293.4737779390652</v>
      </c>
      <c r="FI189" s="59">
        <f t="shared" si="131"/>
        <v>583.27053604492266</v>
      </c>
      <c r="FJ189" s="59">
        <f ca="1">AVERAGE(OFFSET($FI$3,0,0,'Données projet'!$E$16+1,1))-AVERAGE(OFFSET($H$3,0,0,'Données projet'!$E$16+1,1))</f>
        <v>257.66104339896992</v>
      </c>
      <c r="FK189" s="59">
        <f t="shared" si="156"/>
        <v>254.79488636184996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5.8878333584262679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5.8878333584262679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18.829999999999643</v>
      </c>
      <c r="GA189" s="17">
        <f>FZ189*VLOOKUP('Données projet'!$B$17,Paramètres!$A$1:$I$89,3,0)*VLOOKUP('Données projet'!$B$17,Paramètres!$A$1:$I$89,5,0)</f>
        <v>17.918627999999661</v>
      </c>
      <c r="GB189" s="13">
        <f t="shared" si="185"/>
        <v>5.9016322671185755</v>
      </c>
      <c r="GC189" s="20">
        <f t="shared" si="186"/>
        <v>41.486953298564259</v>
      </c>
      <c r="GD189" s="59">
        <f t="shared" si="134"/>
        <v>331.28371140442164</v>
      </c>
      <c r="GE189" s="59">
        <f ca="1">AVERAGE(OFFSET($GD$3,0,0,'Données projet'!$E$17+1,1))-AVERAGE(OFFSET($H$3,0,0,'Données projet'!$E$17+1,1))</f>
        <v>536.1664221413339</v>
      </c>
      <c r="GF189" s="59">
        <f t="shared" si="158"/>
        <v>241.15939898336669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143.67919513749854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143.67919513749854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213.00000000000003</v>
      </c>
      <c r="GV189" s="17">
        <f>GU189*VLOOKUP('Données projet'!$B$18,Paramètres!$A$1:$I$89,3,0)*VLOOKUP('Données projet'!$B$18,Paramètres!$A$1:$I$89,5,0)</f>
        <v>186.07680000000005</v>
      </c>
      <c r="GW189" s="13">
        <f t="shared" si="188"/>
        <v>46.671538591528673</v>
      </c>
      <c r="GX189" s="20">
        <f t="shared" si="189"/>
        <v>405.37002304691242</v>
      </c>
      <c r="GY189" s="59">
        <f t="shared" si="137"/>
        <v>695.16678115276977</v>
      </c>
      <c r="GZ189" s="59">
        <f ca="1">AVERAGE(OFFSET($GY$3,0,0,'Données projet'!$E$18+1,1))-AVERAGE(OFFSET($H$3,0,0,'Données projet'!$E$18+1,1))</f>
        <v>285.8437404763045</v>
      </c>
      <c r="HA189" s="59">
        <f t="shared" si="160"/>
        <v>276.01618888357268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4.5104751267541241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4.5104751267541241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18.829999999999643</v>
      </c>
      <c r="O190" s="13">
        <f>N190*VLOOKUP('Données projet'!$B$9,Paramètres!$A$1:$I$89,3,0)*VLOOKUP('Données projet'!$B$9,Paramètres!$A$1:$I$89,5,0)</f>
        <v>17.037383999999676</v>
      </c>
      <c r="P190" s="13">
        <f t="shared" si="141"/>
        <v>5.644424624466958</v>
      </c>
      <c r="Q190" s="20">
        <f t="shared" si="162"/>
        <v>39.504150020946049</v>
      </c>
      <c r="R190" s="59">
        <f t="shared" si="109"/>
        <v>329.36225980040246</v>
      </c>
      <c r="S190" s="59">
        <f ca="1">AVERAGE(OFFSET($R$3,0,0,'Données projet'!$E$9+1,1))-AVERAGE(OFFSET($H$3,0,0,'Données projet'!$E$9+1,1))</f>
        <v>514.0255035951318</v>
      </c>
      <c r="T190" s="59">
        <f t="shared" si="142"/>
        <v>232.26614608014839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133.93410750618781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133.93410750618781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212.00000000000009</v>
      </c>
      <c r="AJ190" s="13">
        <f>AI190*VLOOKUP('Données projet'!$B$10,Paramètres!$A$1:$I$89,3,0)*VLOOKUP('Données projet'!$B$10,Paramètres!$A$1:$I$89,5,0)</f>
        <v>185.20320000000009</v>
      </c>
      <c r="AK190" s="13">
        <f t="shared" si="164"/>
        <v>46.477875402099386</v>
      </c>
      <c r="AL190" s="20">
        <f t="shared" si="165"/>
        <v>403.5112063253232</v>
      </c>
      <c r="AM190" s="59">
        <f t="shared" si="113"/>
        <v>693.36931610477961</v>
      </c>
      <c r="AN190" s="59">
        <f ca="1">AVERAGE(OFFSET($AM$3,0,0,'Données projet'!$E$10+1,1))-AVERAGE(OFFSET($H$3,0,0,'Données projet'!$E$10+1,1))</f>
        <v>330.58463337575432</v>
      </c>
      <c r="AO190" s="59">
        <f t="shared" si="144"/>
        <v>285.43250599232192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7.8184971271048012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7.8184971271048012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18.829999999999643</v>
      </c>
      <c r="BE190" s="13">
        <f>BD190*VLOOKUP('Données projet'!$B$11,Paramètres!$A$1:$I$89,3,0)*VLOOKUP('Données projet'!$B$11,Paramètres!$A$1:$I$89,5,0)</f>
        <v>19.093619999999639</v>
      </c>
      <c r="BF190" s="13">
        <f t="shared" si="167"/>
        <v>6.2423044268988592</v>
      </c>
      <c r="BG190" s="20">
        <f t="shared" si="168"/>
        <v>44.126735043514884</v>
      </c>
      <c r="BH190" s="59">
        <f t="shared" si="116"/>
        <v>333.9848448229713</v>
      </c>
      <c r="BI190" s="59">
        <f ca="1">AVERAGE(OFFSET($BH$3,0,0,'Données projet'!$E$11+1,1))-AVERAGE(OFFSET($H$3,0,0,'Données projet'!$E$11+1,1))</f>
        <v>565.65323074569903</v>
      </c>
      <c r="BJ190" s="59">
        <f t="shared" si="146"/>
        <v>253.00166490531203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150.0985687569347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150.0985687569347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751.20888669981878</v>
      </c>
      <c r="CD190" s="59">
        <f ca="1">AVERAGE(OFFSET($CC$3,0,0,'Données projet'!$E$12+1,1))-AVERAGE(OFFSET($H$3,0,0,'Données projet'!$E$12+1,1))</f>
        <v>323.01113210765487</v>
      </c>
      <c r="CE190" s="59">
        <f t="shared" si="148"/>
        <v>311.68541696405975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5.2127354845915868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5.2127354845915868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18.829999999999643</v>
      </c>
      <c r="CU190" s="17">
        <f>CT190*VLOOKUP('Données projet'!$B$13,Paramètres!$A$1:$I$89,3,0)*VLOOKUP('Données projet'!$B$13,Paramètres!$A$1:$I$89,5,0)</f>
        <v>12.631163999999762</v>
      </c>
      <c r="CV190" s="13">
        <f t="shared" si="173"/>
        <v>4.3329874394266437</v>
      </c>
      <c r="CW190" s="20">
        <f t="shared" si="174"/>
        <v>29.545897090334321</v>
      </c>
      <c r="CX190" s="59">
        <f t="shared" si="122"/>
        <v>319.40400686979075</v>
      </c>
      <c r="CY190" s="59">
        <f ca="1">AVERAGE(OFFSET($CX$3,0,0,'Données projet'!$E$13+1,1))-AVERAGE(OFFSET($H$3,0,0,'Données projet'!$E$13+1,1))</f>
        <v>402.93606094395136</v>
      </c>
      <c r="CZ190" s="59">
        <f t="shared" si="150"/>
        <v>187.62762320251036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122.3880637556544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122.3880637556544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210.25641025641013</v>
      </c>
      <c r="DP190" s="17">
        <f>DO190*VLOOKUP('Données projet'!$B$14,Paramètres!$A$1:$I$89,3,0)*VLOOKUP('Données projet'!$B$14,Paramètres!$A$1:$I$89,5,0)</f>
        <v>163.99999999999991</v>
      </c>
      <c r="DQ190" s="13">
        <f t="shared" si="176"/>
        <v>41.743425908362248</v>
      </c>
      <c r="DR190" s="20">
        <f t="shared" si="177"/>
        <v>358.33646679039742</v>
      </c>
      <c r="DS190" s="59">
        <f t="shared" si="125"/>
        <v>648.19457656985378</v>
      </c>
      <c r="DT190" s="59">
        <f ca="1">AVERAGE(OFFSET($DS$3,0,0,'Données projet'!$E$14+1,1))-AVERAGE(OFFSET($H$3,0,0,'Données projet'!$E$14+1,1))</f>
        <v>217.53602321474159</v>
      </c>
      <c r="DU190" s="59">
        <f t="shared" si="152"/>
        <v>215.75909414893025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3.1205715043885802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3.1205715043885802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404.00000000000017</v>
      </c>
      <c r="EK190" s="17">
        <f>EJ190*VLOOKUP('Données projet'!$B$15,Paramètres!$A$1:$I$89,3,0)*VLOOKUP('Données projet'!$B$15,Paramètres!$A$1:$I$89,5,0)</f>
        <v>346.63200000000018</v>
      </c>
      <c r="EL190" s="13">
        <f t="shared" si="179"/>
        <v>80.868615263336864</v>
      </c>
      <c r="EM190" s="20">
        <f t="shared" si="180"/>
        <v>744.56357158364528</v>
      </c>
      <c r="EN190" s="59">
        <f t="shared" si="128"/>
        <v>1034.4216813631017</v>
      </c>
      <c r="EO190" s="59">
        <f ca="1">AVERAGE(OFFSET($EN$3,0,0,'Données projet'!$E$15+1,1))-AVERAGE(OFFSET($H$3,0,0,'Données projet'!$E$15+1,1))</f>
        <v>481.23392184981651</v>
      </c>
      <c r="EP190" s="59">
        <f t="shared" si="154"/>
        <v>275.88160405468193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26.518576502299709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26.518576502299709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204.00000000000017</v>
      </c>
      <c r="FF190" s="17">
        <f>FE190*VLOOKUP('Données projet'!$B$16,Paramètres!$A$1:$I$89,3,0)*VLOOKUP('Données projet'!$B$16,Paramètres!$A$1:$I$89,5,0)</f>
        <v>133.66080000000011</v>
      </c>
      <c r="FG190" s="13">
        <f t="shared" si="182"/>
        <v>34.840890682716783</v>
      </c>
      <c r="FH190" s="20">
        <f t="shared" si="183"/>
        <v>293.4737779390652</v>
      </c>
      <c r="FI190" s="59">
        <f t="shared" si="131"/>
        <v>583.33188771852156</v>
      </c>
      <c r="FJ190" s="59">
        <f ca="1">AVERAGE(OFFSET($FI$3,0,0,'Données projet'!$E$16+1,1))-AVERAGE(OFFSET($H$3,0,0,'Données projet'!$E$16+1,1))</f>
        <v>257.66104339896992</v>
      </c>
      <c r="FK190" s="59">
        <f t="shared" si="156"/>
        <v>254.79488636184996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5.7723765374912732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5.7723765374912732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18.829999999999643</v>
      </c>
      <c r="GA190" s="17">
        <f>FZ190*VLOOKUP('Données projet'!$B$17,Paramètres!$A$1:$I$89,3,0)*VLOOKUP('Données projet'!$B$17,Paramètres!$A$1:$I$89,5,0)</f>
        <v>17.918627999999661</v>
      </c>
      <c r="GB190" s="13">
        <f t="shared" si="185"/>
        <v>5.9016322671185755</v>
      </c>
      <c r="GC190" s="20">
        <f t="shared" si="186"/>
        <v>41.486953298564259</v>
      </c>
      <c r="GD190" s="59">
        <f t="shared" si="134"/>
        <v>331.34506307802064</v>
      </c>
      <c r="GE190" s="59">
        <f ca="1">AVERAGE(OFFSET($GD$3,0,0,'Données projet'!$E$17+1,1))-AVERAGE(OFFSET($H$3,0,0,'Données projet'!$E$17+1,1))</f>
        <v>536.1664221413339</v>
      </c>
      <c r="GF190" s="59">
        <f t="shared" si="158"/>
        <v>241.15939898336669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140.86173375650793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140.86173375650793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213.00000000000003</v>
      </c>
      <c r="GV190" s="17">
        <f>GU190*VLOOKUP('Données projet'!$B$18,Paramètres!$A$1:$I$89,3,0)*VLOOKUP('Données projet'!$B$18,Paramètres!$A$1:$I$89,5,0)</f>
        <v>186.07680000000005</v>
      </c>
      <c r="GW190" s="13">
        <f t="shared" si="188"/>
        <v>46.671538591528673</v>
      </c>
      <c r="GX190" s="20">
        <f t="shared" si="189"/>
        <v>405.37002304691242</v>
      </c>
      <c r="GY190" s="59">
        <f t="shared" si="137"/>
        <v>695.22813282636889</v>
      </c>
      <c r="GZ190" s="59">
        <f ca="1">AVERAGE(OFFSET($GY$3,0,0,'Données projet'!$E$18+1,1))-AVERAGE(OFFSET($H$3,0,0,'Données projet'!$E$18+1,1))</f>
        <v>285.8437404763045</v>
      </c>
      <c r="HA190" s="59">
        <f t="shared" si="160"/>
        <v>276.01618888357268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4.4220274606366523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4.4220274606366523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18.829999999999643</v>
      </c>
      <c r="O191" s="13">
        <f>N191*VLOOKUP('Données projet'!$B$9,Paramètres!$A$1:$I$89,3,0)*VLOOKUP('Données projet'!$B$9,Paramètres!$A$1:$I$89,5,0)</f>
        <v>17.037383999999676</v>
      </c>
      <c r="P191" s="13">
        <f t="shared" si="141"/>
        <v>5.644424624466958</v>
      </c>
      <c r="Q191" s="20">
        <f t="shared" si="162"/>
        <v>39.504150020946049</v>
      </c>
      <c r="R191" s="59">
        <f t="shared" si="109"/>
        <v>329.42254715962628</v>
      </c>
      <c r="S191" s="59">
        <f ca="1">AVERAGE(OFFSET($R$3,0,0,'Données projet'!$E$9+1,1))-AVERAGE(OFFSET($H$3,0,0,'Données projet'!$E$9+1,1))</f>
        <v>514.0255035951318</v>
      </c>
      <c r="T191" s="59">
        <f t="shared" si="142"/>
        <v>232.26614608014839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131.30774134973066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131.30774134973066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212.00000000000009</v>
      </c>
      <c r="AJ191" s="13">
        <f>AI191*VLOOKUP('Données projet'!$B$10,Paramètres!$A$1:$I$89,3,0)*VLOOKUP('Données projet'!$B$10,Paramètres!$A$1:$I$89,5,0)</f>
        <v>185.20320000000009</v>
      </c>
      <c r="AK191" s="13">
        <f t="shared" si="164"/>
        <v>46.477875402099386</v>
      </c>
      <c r="AL191" s="20">
        <f t="shared" si="165"/>
        <v>403.5112063253232</v>
      </c>
      <c r="AM191" s="59">
        <f t="shared" si="113"/>
        <v>693.42960346400343</v>
      </c>
      <c r="AN191" s="59">
        <f ca="1">AVERAGE(OFFSET($AM$3,0,0,'Données projet'!$E$10+1,1))-AVERAGE(OFFSET($H$3,0,0,'Données projet'!$E$10+1,1))</f>
        <v>330.58463337575432</v>
      </c>
      <c r="AO191" s="59">
        <f t="shared" si="144"/>
        <v>285.43250599232192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7.6651811672546426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7.6651811672546426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18.829999999999643</v>
      </c>
      <c r="BE191" s="13">
        <f>BD191*VLOOKUP('Données projet'!$B$11,Paramètres!$A$1:$I$89,3,0)*VLOOKUP('Données projet'!$B$11,Paramètres!$A$1:$I$89,5,0)</f>
        <v>19.093619999999639</v>
      </c>
      <c r="BF191" s="13">
        <f t="shared" si="167"/>
        <v>6.2423044268988592</v>
      </c>
      <c r="BG191" s="20">
        <f t="shared" si="168"/>
        <v>44.126735043514884</v>
      </c>
      <c r="BH191" s="59">
        <f t="shared" si="116"/>
        <v>334.04513218219512</v>
      </c>
      <c r="BI191" s="59">
        <f ca="1">AVERAGE(OFFSET($BH$3,0,0,'Données projet'!$E$11+1,1))-AVERAGE(OFFSET($H$3,0,0,'Données projet'!$E$11+1,1))</f>
        <v>565.65323074569903</v>
      </c>
      <c r="BJ191" s="59">
        <f t="shared" si="146"/>
        <v>253.00166490531203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147.15522737469823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147.15522737469823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751.2691740590426</v>
      </c>
      <c r="CD191" s="59">
        <f ca="1">AVERAGE(OFFSET($CC$3,0,0,'Données projet'!$E$12+1,1))-AVERAGE(OFFSET($H$3,0,0,'Données projet'!$E$12+1,1))</f>
        <v>323.01113210765487</v>
      </c>
      <c r="CE191" s="59">
        <f t="shared" si="148"/>
        <v>311.68541696405975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5.1105169211934465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5.1105169211934465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18.829999999999643</v>
      </c>
      <c r="CU191" s="17">
        <f>CT191*VLOOKUP('Données projet'!$B$13,Paramètres!$A$1:$I$89,3,0)*VLOOKUP('Données projet'!$B$13,Paramètres!$A$1:$I$89,5,0)</f>
        <v>12.631163999999762</v>
      </c>
      <c r="CV191" s="13">
        <f t="shared" si="173"/>
        <v>4.3329874394266437</v>
      </c>
      <c r="CW191" s="20">
        <f t="shared" si="174"/>
        <v>29.545897090334321</v>
      </c>
      <c r="CX191" s="59">
        <f t="shared" si="122"/>
        <v>319.46429422901457</v>
      </c>
      <c r="CY191" s="59">
        <f ca="1">AVERAGE(OFFSET($CX$3,0,0,'Données projet'!$E$13+1,1))-AVERAGE(OFFSET($H$3,0,0,'Données projet'!$E$13+1,1))</f>
        <v>402.93606094395136</v>
      </c>
      <c r="CZ191" s="59">
        <f t="shared" si="150"/>
        <v>187.62762320251036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119.9881084747539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119.9881084747539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210.25641025641013</v>
      </c>
      <c r="DP191" s="17">
        <f>DO191*VLOOKUP('Données projet'!$B$14,Paramètres!$A$1:$I$89,3,0)*VLOOKUP('Données projet'!$B$14,Paramètres!$A$1:$I$89,5,0)</f>
        <v>163.99999999999991</v>
      </c>
      <c r="DQ191" s="13">
        <f t="shared" si="176"/>
        <v>41.743425908362248</v>
      </c>
      <c r="DR191" s="20">
        <f t="shared" si="177"/>
        <v>358.33646679039742</v>
      </c>
      <c r="DS191" s="59">
        <f t="shared" si="125"/>
        <v>648.2548639290776</v>
      </c>
      <c r="DT191" s="59">
        <f ca="1">AVERAGE(OFFSET($DS$3,0,0,'Données projet'!$E$14+1,1))-AVERAGE(OFFSET($H$3,0,0,'Données projet'!$E$14+1,1))</f>
        <v>217.53602321474159</v>
      </c>
      <c r="DU191" s="59">
        <f t="shared" si="152"/>
        <v>215.75909414893025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3.0593790005481964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3.0593790005481964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404.00000000000017</v>
      </c>
      <c r="EK191" s="17">
        <f>EJ191*VLOOKUP('Données projet'!$B$15,Paramètres!$A$1:$I$89,3,0)*VLOOKUP('Données projet'!$B$15,Paramètres!$A$1:$I$89,5,0)</f>
        <v>346.63200000000018</v>
      </c>
      <c r="EL191" s="13">
        <f t="shared" si="179"/>
        <v>80.868615263336864</v>
      </c>
      <c r="EM191" s="20">
        <f t="shared" si="180"/>
        <v>744.56357158364528</v>
      </c>
      <c r="EN191" s="59">
        <f t="shared" si="128"/>
        <v>1034.4819687223255</v>
      </c>
      <c r="EO191" s="59">
        <f ca="1">AVERAGE(OFFSET($EN$3,0,0,'Données projet'!$E$15+1,1))-AVERAGE(OFFSET($H$3,0,0,'Données projet'!$E$15+1,1))</f>
        <v>481.23392184981651</v>
      </c>
      <c r="EP191" s="59">
        <f t="shared" si="154"/>
        <v>275.88160405468193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25.998563391824156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25.998563391824156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204.00000000000017</v>
      </c>
      <c r="FF191" s="17">
        <f>FE191*VLOOKUP('Données projet'!$B$16,Paramètres!$A$1:$I$89,3,0)*VLOOKUP('Données projet'!$B$16,Paramètres!$A$1:$I$89,5,0)</f>
        <v>133.66080000000011</v>
      </c>
      <c r="FG191" s="13">
        <f t="shared" si="182"/>
        <v>34.840890682716783</v>
      </c>
      <c r="FH191" s="20">
        <f t="shared" si="183"/>
        <v>293.4737779390652</v>
      </c>
      <c r="FI191" s="59">
        <f t="shared" si="131"/>
        <v>583.39217507774538</v>
      </c>
      <c r="FJ191" s="59">
        <f ca="1">AVERAGE(OFFSET($FI$3,0,0,'Données projet'!$E$16+1,1))-AVERAGE(OFFSET($H$3,0,0,'Données projet'!$E$16+1,1))</f>
        <v>257.66104339896992</v>
      </c>
      <c r="FK191" s="59">
        <f t="shared" si="156"/>
        <v>254.79488636184996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5.6591837543931067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5.6591837543931067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18.829999999999643</v>
      </c>
      <c r="GA191" s="17">
        <f>FZ191*VLOOKUP('Données projet'!$B$17,Paramètres!$A$1:$I$89,3,0)*VLOOKUP('Données projet'!$B$17,Paramètres!$A$1:$I$89,5,0)</f>
        <v>17.918627999999661</v>
      </c>
      <c r="GB191" s="13">
        <f t="shared" si="185"/>
        <v>5.9016322671185755</v>
      </c>
      <c r="GC191" s="20">
        <f t="shared" si="186"/>
        <v>41.486953298564259</v>
      </c>
      <c r="GD191" s="59">
        <f t="shared" si="134"/>
        <v>331.40535043724446</v>
      </c>
      <c r="GE191" s="59">
        <f ca="1">AVERAGE(OFFSET($GD$3,0,0,'Données projet'!$E$17+1,1))-AVERAGE(OFFSET($H$3,0,0,'Données projet'!$E$17+1,1))</f>
        <v>536.1664221413339</v>
      </c>
      <c r="GF191" s="59">
        <f t="shared" si="158"/>
        <v>241.15939898336669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138.09952107471679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138.09952107471679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213.00000000000003</v>
      </c>
      <c r="GV191" s="17">
        <f>GU191*VLOOKUP('Données projet'!$B$18,Paramètres!$A$1:$I$89,3,0)*VLOOKUP('Données projet'!$B$18,Paramètres!$A$1:$I$89,5,0)</f>
        <v>186.07680000000005</v>
      </c>
      <c r="GW191" s="13">
        <f t="shared" si="188"/>
        <v>46.671538591528673</v>
      </c>
      <c r="GX191" s="20">
        <f t="shared" si="189"/>
        <v>405.37002304691242</v>
      </c>
      <c r="GY191" s="59">
        <f t="shared" si="137"/>
        <v>695.28842018559271</v>
      </c>
      <c r="GZ191" s="59">
        <f ca="1">AVERAGE(OFFSET($GY$3,0,0,'Données projet'!$E$18+1,1))-AVERAGE(OFFSET($H$3,0,0,'Données projet'!$E$18+1,1))</f>
        <v>285.8437404763045</v>
      </c>
      <c r="HA191" s="59">
        <f t="shared" si="160"/>
        <v>276.01618888357268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4.335314199303995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4.335314199303995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18.829999999999643</v>
      </c>
      <c r="O192" s="13">
        <f>N192*VLOOKUP('Données projet'!$B$9,Paramètres!$A$1:$I$89,3,0)*VLOOKUP('Données projet'!$B$9,Paramètres!$A$1:$I$89,5,0)</f>
        <v>17.037383999999676</v>
      </c>
      <c r="P192" s="13">
        <f t="shared" si="141"/>
        <v>5.644424624466958</v>
      </c>
      <c r="Q192" s="20">
        <f t="shared" si="162"/>
        <v>39.504150020946049</v>
      </c>
      <c r="R192" s="59">
        <f t="shared" si="109"/>
        <v>329.4817886679499</v>
      </c>
      <c r="S192" s="59">
        <f ca="1">AVERAGE(OFFSET($R$3,0,0,'Données projet'!$E$9+1,1))-AVERAGE(OFFSET($H$3,0,0,'Données projet'!$E$9+1,1))</f>
        <v>514.0255035951318</v>
      </c>
      <c r="T192" s="59">
        <f t="shared" si="142"/>
        <v>232.26614608014839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128.73287663167645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128.73287663167645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212.00000000000009</v>
      </c>
      <c r="AJ192" s="13">
        <f>AI192*VLOOKUP('Données projet'!$B$10,Paramètres!$A$1:$I$89,3,0)*VLOOKUP('Données projet'!$B$10,Paramètres!$A$1:$I$89,5,0)</f>
        <v>185.20320000000009</v>
      </c>
      <c r="AK192" s="13">
        <f t="shared" si="164"/>
        <v>46.477875402099386</v>
      </c>
      <c r="AL192" s="20">
        <f t="shared" si="165"/>
        <v>403.5112063253232</v>
      </c>
      <c r="AM192" s="59">
        <f t="shared" si="113"/>
        <v>693.48884497232712</v>
      </c>
      <c r="AN192" s="59">
        <f ca="1">AVERAGE(OFFSET($AM$3,0,0,'Données projet'!$E$10+1,1))-AVERAGE(OFFSET($H$3,0,0,'Données projet'!$E$10+1,1))</f>
        <v>330.58463337575432</v>
      </c>
      <c r="AO192" s="59">
        <f t="shared" si="144"/>
        <v>285.43250599232192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7.5148716398636433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7.5148716398636433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18.829999999999643</v>
      </c>
      <c r="BE192" s="13">
        <f>BD192*VLOOKUP('Données projet'!$B$11,Paramètres!$A$1:$I$89,3,0)*VLOOKUP('Données projet'!$B$11,Paramètres!$A$1:$I$89,5,0)</f>
        <v>19.093619999999639</v>
      </c>
      <c r="BF192" s="13">
        <f t="shared" si="167"/>
        <v>6.2423044268988592</v>
      </c>
      <c r="BG192" s="20">
        <f t="shared" si="168"/>
        <v>44.126735043514884</v>
      </c>
      <c r="BH192" s="59">
        <f t="shared" si="116"/>
        <v>334.10437369051874</v>
      </c>
      <c r="BI192" s="59">
        <f ca="1">AVERAGE(OFFSET($BH$3,0,0,'Données projet'!$E$11+1,1))-AVERAGE(OFFSET($H$3,0,0,'Données projet'!$E$11+1,1))</f>
        <v>565.65323074569903</v>
      </c>
      <c r="BJ192" s="59">
        <f t="shared" si="146"/>
        <v>253.00166490531203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144.26960312170644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144.26960312170644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751.32841556736616</v>
      </c>
      <c r="CD192" s="59">
        <f ca="1">AVERAGE(OFFSET($CC$3,0,0,'Données projet'!$E$12+1,1))-AVERAGE(OFFSET($H$3,0,0,'Données projet'!$E$12+1,1))</f>
        <v>323.01113210765487</v>
      </c>
      <c r="CE192" s="59">
        <f t="shared" si="148"/>
        <v>311.68541696405975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5.0103028014763762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5.0103028014763762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18.829999999999643</v>
      </c>
      <c r="CU192" s="17">
        <f>CT192*VLOOKUP('Données projet'!$B$13,Paramètres!$A$1:$I$89,3,0)*VLOOKUP('Données projet'!$B$13,Paramètres!$A$1:$I$89,5,0)</f>
        <v>12.631163999999762</v>
      </c>
      <c r="CV192" s="13">
        <f t="shared" si="173"/>
        <v>4.3329874394266437</v>
      </c>
      <c r="CW192" s="20">
        <f t="shared" si="174"/>
        <v>29.545897090334321</v>
      </c>
      <c r="CX192" s="59">
        <f t="shared" si="122"/>
        <v>319.52353573733819</v>
      </c>
      <c r="CY192" s="59">
        <f ca="1">AVERAGE(OFFSET($CX$3,0,0,'Données projet'!$E$13+1,1))-AVERAGE(OFFSET($H$3,0,0,'Données projet'!$E$13+1,1))</f>
        <v>402.93606094395136</v>
      </c>
      <c r="CZ192" s="59">
        <f t="shared" si="150"/>
        <v>187.62762320251036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117.63521485308368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117.63521485308368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210.25641025641013</v>
      </c>
      <c r="DP192" s="17">
        <f>DO192*VLOOKUP('Données projet'!$B$14,Paramètres!$A$1:$I$89,3,0)*VLOOKUP('Données projet'!$B$14,Paramètres!$A$1:$I$89,5,0)</f>
        <v>163.99999999999991</v>
      </c>
      <c r="DQ192" s="13">
        <f t="shared" si="176"/>
        <v>41.743425908362248</v>
      </c>
      <c r="DR192" s="20">
        <f t="shared" si="177"/>
        <v>358.33646679039742</v>
      </c>
      <c r="DS192" s="59">
        <f t="shared" si="125"/>
        <v>648.31410543740128</v>
      </c>
      <c r="DT192" s="59">
        <f ca="1">AVERAGE(OFFSET($DS$3,0,0,'Données projet'!$E$14+1,1))-AVERAGE(OFFSET($H$3,0,0,'Données projet'!$E$14+1,1))</f>
        <v>217.53602321474159</v>
      </c>
      <c r="DU192" s="59">
        <f t="shared" si="152"/>
        <v>215.75909414893025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2.9993864443843807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2.9993864443843807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404.00000000000017</v>
      </c>
      <c r="EK192" s="17">
        <f>EJ192*VLOOKUP('Données projet'!$B$15,Paramètres!$A$1:$I$89,3,0)*VLOOKUP('Données projet'!$B$15,Paramètres!$A$1:$I$89,5,0)</f>
        <v>346.63200000000018</v>
      </c>
      <c r="EL192" s="13">
        <f t="shared" si="179"/>
        <v>80.868615263336864</v>
      </c>
      <c r="EM192" s="20">
        <f t="shared" si="180"/>
        <v>744.56357158364528</v>
      </c>
      <c r="EN192" s="59">
        <f t="shared" si="128"/>
        <v>1034.5412102306491</v>
      </c>
      <c r="EO192" s="59">
        <f ca="1">AVERAGE(OFFSET($EN$3,0,0,'Données projet'!$E$15+1,1))-AVERAGE(OFFSET($H$3,0,0,'Données projet'!$E$15+1,1))</f>
        <v>481.23392184981651</v>
      </c>
      <c r="EP192" s="59">
        <f t="shared" si="154"/>
        <v>275.88160405468193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25.48874742126835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25.48874742126835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204.00000000000017</v>
      </c>
      <c r="FF192" s="17">
        <f>FE192*VLOOKUP('Données projet'!$B$16,Paramètres!$A$1:$I$89,3,0)*VLOOKUP('Données projet'!$B$16,Paramètres!$A$1:$I$89,5,0)</f>
        <v>133.66080000000011</v>
      </c>
      <c r="FG192" s="13">
        <f t="shared" si="182"/>
        <v>34.840890682716783</v>
      </c>
      <c r="FH192" s="20">
        <f t="shared" si="183"/>
        <v>293.4737779390652</v>
      </c>
      <c r="FI192" s="59">
        <f t="shared" si="131"/>
        <v>583.45141658606906</v>
      </c>
      <c r="FJ192" s="59">
        <f ca="1">AVERAGE(OFFSET($FI$3,0,0,'Données projet'!$E$16+1,1))-AVERAGE(OFFSET($H$3,0,0,'Données projet'!$E$16+1,1))</f>
        <v>257.66104339896992</v>
      </c>
      <c r="FK192" s="59">
        <f t="shared" si="156"/>
        <v>254.79488636184996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5.5482106127307151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5.5482106127307151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18.829999999999643</v>
      </c>
      <c r="GA192" s="17">
        <f>FZ192*VLOOKUP('Données projet'!$B$17,Paramètres!$A$1:$I$89,3,0)*VLOOKUP('Données projet'!$B$17,Paramètres!$A$1:$I$89,5,0)</f>
        <v>17.918627999999661</v>
      </c>
      <c r="GB192" s="13">
        <f t="shared" si="185"/>
        <v>5.9016322671185755</v>
      </c>
      <c r="GC192" s="20">
        <f t="shared" si="186"/>
        <v>41.486953298564259</v>
      </c>
      <c r="GD192" s="59">
        <f t="shared" si="134"/>
        <v>331.46459194556815</v>
      </c>
      <c r="GE192" s="59">
        <f ca="1">AVERAGE(OFFSET($GD$3,0,0,'Données projet'!$E$17+1,1))-AVERAGE(OFFSET($H$3,0,0,'Données projet'!$E$17+1,1))</f>
        <v>536.1664221413339</v>
      </c>
      <c r="GF192" s="59">
        <f t="shared" si="158"/>
        <v>241.15939898336669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135.39147369883219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135.39147369883219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213.00000000000003</v>
      </c>
      <c r="GV192" s="17">
        <f>GU192*VLOOKUP('Données projet'!$B$18,Paramètres!$A$1:$I$89,3,0)*VLOOKUP('Données projet'!$B$18,Paramètres!$A$1:$I$89,5,0)</f>
        <v>186.07680000000005</v>
      </c>
      <c r="GW192" s="13">
        <f t="shared" si="188"/>
        <v>46.671538591528673</v>
      </c>
      <c r="GX192" s="20">
        <f t="shared" si="189"/>
        <v>405.37002304691242</v>
      </c>
      <c r="GY192" s="59">
        <f t="shared" si="137"/>
        <v>695.34766169391628</v>
      </c>
      <c r="GZ192" s="59">
        <f ca="1">AVERAGE(OFFSET($GY$3,0,0,'Données projet'!$E$18+1,1))-AVERAGE(OFFSET($H$3,0,0,'Données projet'!$E$18+1,1))</f>
        <v>285.8437404763045</v>
      </c>
      <c r="HA192" s="59">
        <f t="shared" si="160"/>
        <v>276.01618888357268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4.2503013321362042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4.2503013321362042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18.829999999999643</v>
      </c>
      <c r="O193" s="13">
        <f>N193*VLOOKUP('Données projet'!$B$9,Paramètres!$A$1:$I$89,3,0)*VLOOKUP('Données projet'!$B$9,Paramètres!$A$1:$I$89,5,0)</f>
        <v>17.037383999999676</v>
      </c>
      <c r="P193" s="13">
        <f t="shared" si="141"/>
        <v>5.644424624466958</v>
      </c>
      <c r="Q193" s="20">
        <f t="shared" si="162"/>
        <v>39.504150020946049</v>
      </c>
      <c r="R193" s="59">
        <f t="shared" si="109"/>
        <v>329.54000246854832</v>
      </c>
      <c r="S193" s="59">
        <f ca="1">AVERAGE(OFFSET($R$3,0,0,'Données projet'!$E$9+1,1))-AVERAGE(OFFSET($H$3,0,0,'Données projet'!$E$9+1,1))</f>
        <v>514.0255035951318</v>
      </c>
      <c r="T193" s="59">
        <f t="shared" si="142"/>
        <v>232.26614608014839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126.20850344023088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126.20850344023088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212.00000000000009</v>
      </c>
      <c r="AJ193" s="13">
        <f>AI193*VLOOKUP('Données projet'!$B$10,Paramètres!$A$1:$I$89,3,0)*VLOOKUP('Données projet'!$B$10,Paramètres!$A$1:$I$89,5,0)</f>
        <v>185.20320000000009</v>
      </c>
      <c r="AK193" s="13">
        <f t="shared" si="164"/>
        <v>46.477875402099386</v>
      </c>
      <c r="AL193" s="20">
        <f t="shared" si="165"/>
        <v>403.5112063253232</v>
      </c>
      <c r="AM193" s="59">
        <f t="shared" si="113"/>
        <v>693.54705877292554</v>
      </c>
      <c r="AN193" s="59">
        <f ca="1">AVERAGE(OFFSET($AM$3,0,0,'Données projet'!$E$10+1,1))-AVERAGE(OFFSET($H$3,0,0,'Données projet'!$E$10+1,1))</f>
        <v>330.58463337575432</v>
      </c>
      <c r="AO193" s="59">
        <f t="shared" si="144"/>
        <v>285.43250599232192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7.3675095906250228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7.3675095906250228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18.829999999999643</v>
      </c>
      <c r="BE193" s="13">
        <f>BD193*VLOOKUP('Données projet'!$B$11,Paramètres!$A$1:$I$89,3,0)*VLOOKUP('Données projet'!$B$11,Paramètres!$A$1:$I$89,5,0)</f>
        <v>19.093619999999639</v>
      </c>
      <c r="BF193" s="13">
        <f t="shared" si="167"/>
        <v>6.2423044268988592</v>
      </c>
      <c r="BG193" s="20">
        <f t="shared" si="168"/>
        <v>44.126735043514884</v>
      </c>
      <c r="BH193" s="59">
        <f t="shared" si="116"/>
        <v>334.16258749111716</v>
      </c>
      <c r="BI193" s="59">
        <f ca="1">AVERAGE(OFFSET($BH$3,0,0,'Données projet'!$E$11+1,1))-AVERAGE(OFFSET($H$3,0,0,'Données projet'!$E$11+1,1))</f>
        <v>565.65323074569903</v>
      </c>
      <c r="BJ193" s="59">
        <f t="shared" si="146"/>
        <v>253.00166490531203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141.44056420025882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141.44056420025882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751.38662936796459</v>
      </c>
      <c r="CD193" s="59">
        <f ca="1">AVERAGE(OFFSET($CC$3,0,0,'Données projet'!$E$12+1,1))-AVERAGE(OFFSET($H$3,0,0,'Données projet'!$E$12+1,1))</f>
        <v>323.01113210765487</v>
      </c>
      <c r="CE193" s="59">
        <f t="shared" si="148"/>
        <v>311.68541696405975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4.91205381952238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4.91205381952238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18.829999999999643</v>
      </c>
      <c r="CU193" s="17">
        <f>CT193*VLOOKUP('Données projet'!$B$13,Paramètres!$A$1:$I$89,3,0)*VLOOKUP('Données projet'!$B$13,Paramètres!$A$1:$I$89,5,0)</f>
        <v>12.631163999999762</v>
      </c>
      <c r="CV193" s="13">
        <f t="shared" si="173"/>
        <v>4.3329874394266437</v>
      </c>
      <c r="CW193" s="20">
        <f t="shared" si="174"/>
        <v>29.545897090334321</v>
      </c>
      <c r="CX193" s="59">
        <f t="shared" si="122"/>
        <v>319.58174953793662</v>
      </c>
      <c r="CY193" s="59">
        <f ca="1">AVERAGE(OFFSET($CX$3,0,0,'Données projet'!$E$13+1,1))-AVERAGE(OFFSET($H$3,0,0,'Données projet'!$E$13+1,1))</f>
        <v>402.93606094395136</v>
      </c>
      <c r="CZ193" s="59">
        <f t="shared" si="150"/>
        <v>187.62762320251036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115.32846004021101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115.32846004021101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210.25641025641013</v>
      </c>
      <c r="DP193" s="17">
        <f>DO193*VLOOKUP('Données projet'!$B$14,Paramètres!$A$1:$I$89,3,0)*VLOOKUP('Données projet'!$B$14,Paramètres!$A$1:$I$89,5,0)</f>
        <v>163.99999999999991</v>
      </c>
      <c r="DQ193" s="13">
        <f t="shared" si="176"/>
        <v>41.743425908362248</v>
      </c>
      <c r="DR193" s="20">
        <f t="shared" si="177"/>
        <v>358.33646679039742</v>
      </c>
      <c r="DS193" s="59">
        <f t="shared" si="125"/>
        <v>648.3723192379997</v>
      </c>
      <c r="DT193" s="59">
        <f ca="1">AVERAGE(OFFSET($DS$3,0,0,'Données projet'!$E$14+1,1))-AVERAGE(OFFSET($H$3,0,0,'Données projet'!$E$14+1,1))</f>
        <v>217.53602321474159</v>
      </c>
      <c r="DU193" s="59">
        <f t="shared" si="152"/>
        <v>215.75909414893025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2.9405703056550916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2.9405703056550916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404.00000000000017</v>
      </c>
      <c r="EK193" s="17">
        <f>EJ193*VLOOKUP('Données projet'!$B$15,Paramètres!$A$1:$I$89,3,0)*VLOOKUP('Données projet'!$B$15,Paramètres!$A$1:$I$89,5,0)</f>
        <v>346.63200000000018</v>
      </c>
      <c r="EL193" s="13">
        <f t="shared" si="179"/>
        <v>80.868615263336864</v>
      </c>
      <c r="EM193" s="20">
        <f t="shared" si="180"/>
        <v>744.56357158364528</v>
      </c>
      <c r="EN193" s="59">
        <f t="shared" si="128"/>
        <v>1034.5994240312475</v>
      </c>
      <c r="EO193" s="59">
        <f ca="1">AVERAGE(OFFSET($EN$3,0,0,'Données projet'!$E$15+1,1))-AVERAGE(OFFSET($H$3,0,0,'Données projet'!$E$15+1,1))</f>
        <v>481.23392184981651</v>
      </c>
      <c r="EP193" s="59">
        <f t="shared" si="154"/>
        <v>275.88160405468193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24.988928630938105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24.988928630938105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204.00000000000017</v>
      </c>
      <c r="FF193" s="17">
        <f>FE193*VLOOKUP('Données projet'!$B$16,Paramètres!$A$1:$I$89,3,0)*VLOOKUP('Données projet'!$B$16,Paramètres!$A$1:$I$89,5,0)</f>
        <v>133.66080000000011</v>
      </c>
      <c r="FG193" s="13">
        <f t="shared" si="182"/>
        <v>34.840890682716783</v>
      </c>
      <c r="FH193" s="20">
        <f t="shared" si="183"/>
        <v>293.4737779390652</v>
      </c>
      <c r="FI193" s="59">
        <f t="shared" si="131"/>
        <v>583.50963038666748</v>
      </c>
      <c r="FJ193" s="59">
        <f ca="1">AVERAGE(OFFSET($FI$3,0,0,'Données projet'!$E$16+1,1))-AVERAGE(OFFSET($H$3,0,0,'Données projet'!$E$16+1,1))</f>
        <v>257.66104339896992</v>
      </c>
      <c r="FK193" s="59">
        <f t="shared" si="156"/>
        <v>254.79488636184996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5.4394135866893896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5.4394135866893896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18.829999999999643</v>
      </c>
      <c r="GA193" s="17">
        <f>FZ193*VLOOKUP('Données projet'!$B$17,Paramètres!$A$1:$I$89,3,0)*VLOOKUP('Données projet'!$B$17,Paramètres!$A$1:$I$89,5,0)</f>
        <v>17.918627999999661</v>
      </c>
      <c r="GB193" s="13">
        <f t="shared" si="185"/>
        <v>5.9016322671185755</v>
      </c>
      <c r="GC193" s="20">
        <f t="shared" si="186"/>
        <v>41.486953298564259</v>
      </c>
      <c r="GD193" s="59">
        <f t="shared" si="134"/>
        <v>331.52280574616657</v>
      </c>
      <c r="GE193" s="59">
        <f ca="1">AVERAGE(OFFSET($GD$3,0,0,'Données projet'!$E$17+1,1))-AVERAGE(OFFSET($H$3,0,0,'Données projet'!$E$17+1,1))</f>
        <v>536.1664221413339</v>
      </c>
      <c r="GF193" s="59">
        <f t="shared" si="158"/>
        <v>241.15939898336669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132.73652948024289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132.73652948024289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213.00000000000003</v>
      </c>
      <c r="GV193" s="17">
        <f>GU193*VLOOKUP('Données projet'!$B$18,Paramètres!$A$1:$I$89,3,0)*VLOOKUP('Données projet'!$B$18,Paramètres!$A$1:$I$89,5,0)</f>
        <v>186.07680000000005</v>
      </c>
      <c r="GW193" s="13">
        <f t="shared" si="188"/>
        <v>46.671538591528673</v>
      </c>
      <c r="GX193" s="20">
        <f t="shared" si="189"/>
        <v>405.37002304691242</v>
      </c>
      <c r="GY193" s="59">
        <f t="shared" si="137"/>
        <v>695.4058754945147</v>
      </c>
      <c r="GZ193" s="59">
        <f ca="1">AVERAGE(OFFSET($GY$3,0,0,'Données projet'!$E$18+1,1))-AVERAGE(OFFSET($H$3,0,0,'Données projet'!$E$18+1,1))</f>
        <v>285.8437404763045</v>
      </c>
      <c r="HA193" s="59">
        <f t="shared" si="160"/>
        <v>276.01618888357268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4.1669555154408444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4.1669555154408444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18.829999999999643</v>
      </c>
      <c r="O194" s="13">
        <f>N194*VLOOKUP('Données projet'!$B$9,Paramètres!$A$1:$I$89,3,0)*VLOOKUP('Données projet'!$B$9,Paramètres!$A$1:$I$89,5,0)</f>
        <v>17.037383999999676</v>
      </c>
      <c r="P194" s="13">
        <f t="shared" si="141"/>
        <v>5.644424624466958</v>
      </c>
      <c r="Q194" s="20">
        <f t="shared" si="162"/>
        <v>39.504150020946049</v>
      </c>
      <c r="R194" s="59">
        <f t="shared" si="109"/>
        <v>329.59720638985289</v>
      </c>
      <c r="S194" s="59">
        <f ca="1">AVERAGE(OFFSET($R$3,0,0,'Données projet'!$E$9+1,1))-AVERAGE(OFFSET($H$3,0,0,'Données projet'!$E$9+1,1))</f>
        <v>514.0255035951318</v>
      </c>
      <c r="T194" s="59">
        <f t="shared" si="142"/>
        <v>232.26614608014839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123.73363166735395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123.73363166735395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212.00000000000009</v>
      </c>
      <c r="AJ194" s="13">
        <f>AI194*VLOOKUP('Données projet'!$B$10,Paramètres!$A$1:$I$89,3,0)*VLOOKUP('Données projet'!$B$10,Paramètres!$A$1:$I$89,5,0)</f>
        <v>185.20320000000009</v>
      </c>
      <c r="AK194" s="13">
        <f t="shared" si="164"/>
        <v>46.477875402099386</v>
      </c>
      <c r="AL194" s="20">
        <f t="shared" si="165"/>
        <v>403.5112063253232</v>
      </c>
      <c r="AM194" s="59">
        <f t="shared" si="113"/>
        <v>693.6042626942301</v>
      </c>
      <c r="AN194" s="59">
        <f ca="1">AVERAGE(OFFSET($AM$3,0,0,'Données projet'!$E$10+1,1))-AVERAGE(OFFSET($H$3,0,0,'Données projet'!$E$10+1,1))</f>
        <v>330.58463337575432</v>
      </c>
      <c r="AO194" s="59">
        <f t="shared" si="144"/>
        <v>285.43250599232192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7.2230372212899967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7.2230372212899967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18.829999999999643</v>
      </c>
      <c r="BE194" s="13">
        <f>BD194*VLOOKUP('Données projet'!$B$11,Paramètres!$A$1:$I$89,3,0)*VLOOKUP('Données projet'!$B$11,Paramètres!$A$1:$I$89,5,0)</f>
        <v>19.093619999999639</v>
      </c>
      <c r="BF194" s="13">
        <f t="shared" si="167"/>
        <v>6.2423044268988592</v>
      </c>
      <c r="BG194" s="20">
        <f t="shared" si="168"/>
        <v>44.126735043514884</v>
      </c>
      <c r="BH194" s="59">
        <f t="shared" si="116"/>
        <v>334.21979141242173</v>
      </c>
      <c r="BI194" s="59">
        <f ca="1">AVERAGE(OFFSET($BH$3,0,0,'Données projet'!$E$11+1,1))-AVERAGE(OFFSET($H$3,0,0,'Données projet'!$E$11+1,1))</f>
        <v>565.65323074569903</v>
      </c>
      <c r="BJ194" s="59">
        <f t="shared" si="146"/>
        <v>253.00166490531203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138.66700100651744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138.66700100651744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751.44383328926915</v>
      </c>
      <c r="CD194" s="59">
        <f ca="1">AVERAGE(OFFSET($CC$3,0,0,'Données projet'!$E$12+1,1))-AVERAGE(OFFSET($H$3,0,0,'Données projet'!$E$12+1,1))</f>
        <v>323.01113210765487</v>
      </c>
      <c r="CE194" s="59">
        <f t="shared" si="148"/>
        <v>311.68541696405975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4.8157314401785403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4.8157314401785403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18.829999999999643</v>
      </c>
      <c r="CU194" s="17">
        <f>CT194*VLOOKUP('Données projet'!$B$13,Paramètres!$A$1:$I$89,3,0)*VLOOKUP('Données projet'!$B$13,Paramètres!$A$1:$I$89,5,0)</f>
        <v>12.631163999999762</v>
      </c>
      <c r="CV194" s="13">
        <f t="shared" si="173"/>
        <v>4.3329874394266437</v>
      </c>
      <c r="CW194" s="20">
        <f t="shared" si="174"/>
        <v>29.545897090334321</v>
      </c>
      <c r="CX194" s="59">
        <f t="shared" si="122"/>
        <v>319.63895345924118</v>
      </c>
      <c r="CY194" s="59">
        <f ca="1">AVERAGE(OFFSET($CX$3,0,0,'Données projet'!$E$13+1,1))-AVERAGE(OFFSET($H$3,0,0,'Données projet'!$E$13+1,1))</f>
        <v>402.93606094395136</v>
      </c>
      <c r="CZ194" s="59">
        <f t="shared" si="150"/>
        <v>187.62762320251036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113.06693928223726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113.06693928223726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210.25641025641013</v>
      </c>
      <c r="DP194" s="17">
        <f>DO194*VLOOKUP('Données projet'!$B$14,Paramètres!$A$1:$I$89,3,0)*VLOOKUP('Données projet'!$B$14,Paramètres!$A$1:$I$89,5,0)</f>
        <v>163.99999999999991</v>
      </c>
      <c r="DQ194" s="13">
        <f t="shared" si="176"/>
        <v>41.743425908362248</v>
      </c>
      <c r="DR194" s="20">
        <f t="shared" si="177"/>
        <v>358.33646679039742</v>
      </c>
      <c r="DS194" s="59">
        <f t="shared" si="125"/>
        <v>648.42952315930427</v>
      </c>
      <c r="DT194" s="59">
        <f ca="1">AVERAGE(OFFSET($DS$3,0,0,'Données projet'!$E$14+1,1))-AVERAGE(OFFSET($H$3,0,0,'Données projet'!$E$14+1,1))</f>
        <v>217.53602321474159</v>
      </c>
      <c r="DU194" s="59">
        <f t="shared" si="152"/>
        <v>215.75909414893025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2.8829075155319814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2.8829075155319814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404.00000000000017</v>
      </c>
      <c r="EK194" s="17">
        <f>EJ194*VLOOKUP('Données projet'!$B$15,Paramètres!$A$1:$I$89,3,0)*VLOOKUP('Données projet'!$B$15,Paramètres!$A$1:$I$89,5,0)</f>
        <v>346.63200000000018</v>
      </c>
      <c r="EL194" s="13">
        <f t="shared" si="179"/>
        <v>80.868615263336864</v>
      </c>
      <c r="EM194" s="20">
        <f t="shared" si="180"/>
        <v>744.56357158364528</v>
      </c>
      <c r="EN194" s="59">
        <f t="shared" si="128"/>
        <v>1034.6566279525521</v>
      </c>
      <c r="EO194" s="59">
        <f ca="1">AVERAGE(OFFSET($EN$3,0,0,'Données projet'!$E$15+1,1))-AVERAGE(OFFSET($H$3,0,0,'Données projet'!$E$15+1,1))</f>
        <v>481.23392184981651</v>
      </c>
      <c r="EP194" s="59">
        <f t="shared" si="154"/>
        <v>275.88160405468193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24.498910982226878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24.498910982226878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204.00000000000017</v>
      </c>
      <c r="FF194" s="17">
        <f>FE194*VLOOKUP('Données projet'!$B$16,Paramètres!$A$1:$I$89,3,0)*VLOOKUP('Données projet'!$B$16,Paramètres!$A$1:$I$89,5,0)</f>
        <v>133.66080000000011</v>
      </c>
      <c r="FG194" s="13">
        <f t="shared" si="182"/>
        <v>34.840890682716783</v>
      </c>
      <c r="FH194" s="20">
        <f t="shared" si="183"/>
        <v>293.4737779390652</v>
      </c>
      <c r="FI194" s="59">
        <f t="shared" si="131"/>
        <v>583.56683430797204</v>
      </c>
      <c r="FJ194" s="59">
        <f ca="1">AVERAGE(OFFSET($FI$3,0,0,'Données projet'!$E$16+1,1))-AVERAGE(OFFSET($H$3,0,0,'Données projet'!$E$16+1,1))</f>
        <v>257.66104339896992</v>
      </c>
      <c r="FK194" s="59">
        <f t="shared" si="156"/>
        <v>254.79488636184996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5.3327500039691014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5.3327500039691014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18.829999999999643</v>
      </c>
      <c r="GA194" s="17">
        <f>FZ194*VLOOKUP('Données projet'!$B$17,Paramètres!$A$1:$I$89,3,0)*VLOOKUP('Données projet'!$B$17,Paramètres!$A$1:$I$89,5,0)</f>
        <v>17.918627999999661</v>
      </c>
      <c r="GB194" s="13">
        <f t="shared" si="185"/>
        <v>5.9016322671185755</v>
      </c>
      <c r="GC194" s="20">
        <f t="shared" si="186"/>
        <v>41.486953298564259</v>
      </c>
      <c r="GD194" s="59">
        <f t="shared" si="134"/>
        <v>331.58000966747113</v>
      </c>
      <c r="GE194" s="59">
        <f ca="1">AVERAGE(OFFSET($GD$3,0,0,'Données projet'!$E$17+1,1))-AVERAGE(OFFSET($H$3,0,0,'Données projet'!$E$17+1,1))</f>
        <v>536.1664221413339</v>
      </c>
      <c r="GF194" s="59">
        <f t="shared" si="158"/>
        <v>241.15939898336669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130.13364709842406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130.13364709842406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213.00000000000003</v>
      </c>
      <c r="GV194" s="17">
        <f>GU194*VLOOKUP('Données projet'!$B$18,Paramètres!$A$1:$I$89,3,0)*VLOOKUP('Données projet'!$B$18,Paramètres!$A$1:$I$89,5,0)</f>
        <v>186.07680000000005</v>
      </c>
      <c r="GW194" s="13">
        <f t="shared" si="188"/>
        <v>46.671538591528673</v>
      </c>
      <c r="GX194" s="20">
        <f t="shared" si="189"/>
        <v>405.37002304691242</v>
      </c>
      <c r="GY194" s="59">
        <f t="shared" si="137"/>
        <v>695.46307941581927</v>
      </c>
      <c r="GZ194" s="59">
        <f ca="1">AVERAGE(OFFSET($GY$3,0,0,'Données projet'!$E$18+1,1))-AVERAGE(OFFSET($H$3,0,0,'Données projet'!$E$18+1,1))</f>
        <v>285.8437404763045</v>
      </c>
      <c r="HA194" s="59">
        <f t="shared" si="160"/>
        <v>276.01618888357268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4.0852440593749524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4.0852440593749524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18.829999999999643</v>
      </c>
      <c r="O195" s="13">
        <f>N195*VLOOKUP('Données projet'!$B$9,Paramètres!$A$1:$I$89,3,0)*VLOOKUP('Données projet'!$B$9,Paramètres!$A$1:$I$89,5,0)</f>
        <v>17.037383999999676</v>
      </c>
      <c r="P195" s="13">
        <f t="shared" si="141"/>
        <v>5.644424624466958</v>
      </c>
      <c r="Q195" s="20">
        <f t="shared" si="162"/>
        <v>39.504150020946049</v>
      </c>
      <c r="R195" s="59">
        <f t="shared" ref="R195:R203" si="191">Q195+(I195+J195)*44/12</f>
        <v>329.6534179510117</v>
      </c>
      <c r="S195" s="59">
        <f ca="1">AVERAGE(OFFSET($R$3,0,0,'Données projet'!$E$9+1,1))-AVERAGE(OFFSET($H$3,0,0,'Données projet'!$E$9+1,1))</f>
        <v>514.0255035951318</v>
      </c>
      <c r="T195" s="59">
        <f t="shared" si="142"/>
        <v>232.26614608014839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121.3072906204204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121.3072906204204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212.00000000000009</v>
      </c>
      <c r="AJ195" s="13">
        <f>AI195*VLOOKUP('Données projet'!$B$10,Paramètres!$A$1:$I$89,3,0)*VLOOKUP('Données projet'!$B$10,Paramètres!$A$1:$I$89,5,0)</f>
        <v>185.20320000000009</v>
      </c>
      <c r="AK195" s="13">
        <f t="shared" si="164"/>
        <v>46.477875402099386</v>
      </c>
      <c r="AL195" s="20">
        <f t="shared" si="165"/>
        <v>403.5112063253232</v>
      </c>
      <c r="AM195" s="59">
        <f t="shared" si="113"/>
        <v>693.66047425538886</v>
      </c>
      <c r="AN195" s="59">
        <f ca="1">AVERAGE(OFFSET($AM$3,0,0,'Données projet'!$E$10+1,1))-AVERAGE(OFFSET($H$3,0,0,'Données projet'!$E$10+1,1))</f>
        <v>330.58463337575432</v>
      </c>
      <c r="AO195" s="59">
        <f t="shared" si="144"/>
        <v>285.43250599232192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7.0813978669981861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7.0813978669981861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18.829999999999643</v>
      </c>
      <c r="BE195" s="13">
        <f>BD195*VLOOKUP('Données projet'!$B$11,Paramètres!$A$1:$I$89,3,0)*VLOOKUP('Données projet'!$B$11,Paramètres!$A$1:$I$89,5,0)</f>
        <v>19.093619999999639</v>
      </c>
      <c r="BF195" s="13">
        <f t="shared" si="167"/>
        <v>6.2423044268988592</v>
      </c>
      <c r="BG195" s="20">
        <f t="shared" si="168"/>
        <v>44.126735043514884</v>
      </c>
      <c r="BH195" s="59">
        <f t="shared" si="116"/>
        <v>334.27600297358055</v>
      </c>
      <c r="BI195" s="59">
        <f ca="1">AVERAGE(OFFSET($BH$3,0,0,'Données projet'!$E$11+1,1))-AVERAGE(OFFSET($H$3,0,0,'Données projet'!$E$11+1,1))</f>
        <v>565.65323074569903</v>
      </c>
      <c r="BJ195" s="59">
        <f t="shared" si="146"/>
        <v>253.00166490531203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135.9478256952988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135.9478256952988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751.50004485042791</v>
      </c>
      <c r="CD195" s="59">
        <f ca="1">AVERAGE(OFFSET($CC$3,0,0,'Données projet'!$E$12+1,1))-AVERAGE(OFFSET($H$3,0,0,'Données projet'!$E$12+1,1))</f>
        <v>323.01113210765487</v>
      </c>
      <c r="CE195" s="59">
        <f t="shared" si="148"/>
        <v>311.68541696405975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4.7212978839427828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4.7212978839427828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18.829999999999643</v>
      </c>
      <c r="CU195" s="17">
        <f>CT195*VLOOKUP('Données projet'!$B$13,Paramètres!$A$1:$I$89,3,0)*VLOOKUP('Données projet'!$B$13,Paramètres!$A$1:$I$89,5,0)</f>
        <v>12.631163999999762</v>
      </c>
      <c r="CV195" s="13">
        <f t="shared" si="173"/>
        <v>4.3329874394266437</v>
      </c>
      <c r="CW195" s="20">
        <f t="shared" si="174"/>
        <v>29.545897090334321</v>
      </c>
      <c r="CX195" s="59">
        <f t="shared" si="122"/>
        <v>319.6951650204</v>
      </c>
      <c r="CY195" s="59">
        <f ca="1">AVERAGE(OFFSET($CX$3,0,0,'Données projet'!$E$13+1,1))-AVERAGE(OFFSET($H$3,0,0,'Données projet'!$E$13+1,1))</f>
        <v>402.93606094395136</v>
      </c>
      <c r="CZ195" s="59">
        <f t="shared" si="150"/>
        <v>187.62762320251036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110.84976556693591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110.84976556693591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210.25641025641013</v>
      </c>
      <c r="DP195" s="17">
        <f>DO195*VLOOKUP('Données projet'!$B$14,Paramètres!$A$1:$I$89,3,0)*VLOOKUP('Données projet'!$B$14,Paramètres!$A$1:$I$89,5,0)</f>
        <v>163.99999999999991</v>
      </c>
      <c r="DQ195" s="13">
        <f t="shared" si="176"/>
        <v>41.743425908362248</v>
      </c>
      <c r="DR195" s="20">
        <f t="shared" si="177"/>
        <v>358.33646679039742</v>
      </c>
      <c r="DS195" s="59">
        <f t="shared" si="125"/>
        <v>648.48573472046314</v>
      </c>
      <c r="DT195" s="59">
        <f ca="1">AVERAGE(OFFSET($DS$3,0,0,'Données projet'!$E$14+1,1))-AVERAGE(OFFSET($H$3,0,0,'Données projet'!$E$14+1,1))</f>
        <v>217.53602321474159</v>
      </c>
      <c r="DU195" s="59">
        <f t="shared" si="152"/>
        <v>215.75909414893025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2.8263754575523561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2.8263754575523561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404.00000000000017</v>
      </c>
      <c r="EK195" s="17">
        <f>EJ195*VLOOKUP('Données projet'!$B$15,Paramètres!$A$1:$I$89,3,0)*VLOOKUP('Données projet'!$B$15,Paramètres!$A$1:$I$89,5,0)</f>
        <v>346.63200000000018</v>
      </c>
      <c r="EL195" s="13">
        <f t="shared" si="179"/>
        <v>80.868615263336864</v>
      </c>
      <c r="EM195" s="20">
        <f t="shared" si="180"/>
        <v>744.56357158364528</v>
      </c>
      <c r="EN195" s="59">
        <f t="shared" si="128"/>
        <v>1034.7128395137111</v>
      </c>
      <c r="EO195" s="59">
        <f ca="1">AVERAGE(OFFSET($EN$3,0,0,'Données projet'!$E$15+1,1))-AVERAGE(OFFSET($H$3,0,0,'Données projet'!$E$15+1,1))</f>
        <v>481.23392184981651</v>
      </c>
      <c r="EP195" s="59">
        <f t="shared" si="154"/>
        <v>275.88160405468193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24.018502280725624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24.018502280725624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204.00000000000017</v>
      </c>
      <c r="FF195" s="17">
        <f>FE195*VLOOKUP('Données projet'!$B$16,Paramètres!$A$1:$I$89,3,0)*VLOOKUP('Données projet'!$B$16,Paramètres!$A$1:$I$89,5,0)</f>
        <v>133.66080000000011</v>
      </c>
      <c r="FG195" s="13">
        <f t="shared" si="182"/>
        <v>34.840890682716783</v>
      </c>
      <c r="FH195" s="20">
        <f t="shared" si="183"/>
        <v>293.4737779390652</v>
      </c>
      <c r="FI195" s="59">
        <f t="shared" si="131"/>
        <v>583.62304586913092</v>
      </c>
      <c r="FJ195" s="59">
        <f ca="1">AVERAGE(OFFSET($FI$3,0,0,'Données projet'!$E$16+1,1))-AVERAGE(OFFSET($H$3,0,0,'Données projet'!$E$16+1,1))</f>
        <v>257.66104339896992</v>
      </c>
      <c r="FK195" s="59">
        <f t="shared" si="156"/>
        <v>254.79488636184996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5.228178029047597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5.228178029047597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18.829999999999643</v>
      </c>
      <c r="GA195" s="17">
        <f>FZ195*VLOOKUP('Données projet'!$B$17,Paramètres!$A$1:$I$89,3,0)*VLOOKUP('Données projet'!$B$17,Paramètres!$A$1:$I$89,5,0)</f>
        <v>17.918627999999661</v>
      </c>
      <c r="GB195" s="13">
        <f t="shared" si="185"/>
        <v>5.9016322671185755</v>
      </c>
      <c r="GC195" s="20">
        <f t="shared" si="186"/>
        <v>41.486953298564259</v>
      </c>
      <c r="GD195" s="59">
        <f t="shared" si="134"/>
        <v>331.63622122862989</v>
      </c>
      <c r="GE195" s="59">
        <f ca="1">AVERAGE(OFFSET($GD$3,0,0,'Données projet'!$E$17+1,1))-AVERAGE(OFFSET($H$3,0,0,'Données projet'!$E$17+1,1))</f>
        <v>536.1664221413339</v>
      </c>
      <c r="GF195" s="59">
        <f t="shared" si="158"/>
        <v>241.15939898336669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127.58180565251119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127.58180565251119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213.00000000000003</v>
      </c>
      <c r="GV195" s="17">
        <f>GU195*VLOOKUP('Données projet'!$B$18,Paramètres!$A$1:$I$89,3,0)*VLOOKUP('Données projet'!$B$18,Paramètres!$A$1:$I$89,5,0)</f>
        <v>186.07680000000005</v>
      </c>
      <c r="GW195" s="13">
        <f t="shared" si="188"/>
        <v>46.671538591528673</v>
      </c>
      <c r="GX195" s="20">
        <f t="shared" si="189"/>
        <v>405.37002304691242</v>
      </c>
      <c r="GY195" s="59">
        <f t="shared" si="137"/>
        <v>695.51929097697803</v>
      </c>
      <c r="GZ195" s="59">
        <f ca="1">AVERAGE(OFFSET($GY$3,0,0,'Données projet'!$E$18+1,1))-AVERAGE(OFFSET($H$3,0,0,'Données projet'!$E$18+1,1))</f>
        <v>285.8437404763045</v>
      </c>
      <c r="HA195" s="59">
        <f t="shared" si="160"/>
        <v>276.01618888357268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4.0051349151234454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4.0051349151234454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18.829999999999643</v>
      </c>
      <c r="O196" s="13">
        <f>N196*VLOOKUP('Données projet'!$B$9,Paramètres!$A$1:$I$89,3,0)*VLOOKUP('Données projet'!$B$9,Paramètres!$A$1:$I$89,5,0)</f>
        <v>17.037383999999676</v>
      </c>
      <c r="P196" s="13">
        <f t="shared" si="141"/>
        <v>5.644424624466958</v>
      </c>
      <c r="Q196" s="20">
        <f t="shared" si="162"/>
        <v>39.504150020946049</v>
      </c>
      <c r="R196" s="59">
        <f t="shared" si="191"/>
        <v>329.70865436725455</v>
      </c>
      <c r="S196" s="59">
        <f ca="1">AVERAGE(OFFSET($R$3,0,0,'Données projet'!$E$9+1,1))-AVERAGE(OFFSET($H$3,0,0,'Données projet'!$E$9+1,1))</f>
        <v>514.0255035951318</v>
      </c>
      <c r="T196" s="59">
        <f t="shared" si="142"/>
        <v>232.26614608014839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118.92852864149532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118.92852864149532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212.00000000000009</v>
      </c>
      <c r="AJ196" s="13">
        <f>AI196*VLOOKUP('Données projet'!$B$10,Paramètres!$A$1:$I$89,3,0)*VLOOKUP('Données projet'!$B$10,Paramètres!$A$1:$I$89,5,0)</f>
        <v>185.20320000000009</v>
      </c>
      <c r="AK196" s="13">
        <f t="shared" si="164"/>
        <v>46.477875402099386</v>
      </c>
      <c r="AL196" s="20">
        <f t="shared" si="165"/>
        <v>403.5112063253232</v>
      </c>
      <c r="AM196" s="59">
        <f t="shared" ref="AM196:AM203" si="193">AL196+(AD196+AE196)*44/12</f>
        <v>693.71571067163177</v>
      </c>
      <c r="AN196" s="59">
        <f ca="1">AVERAGE(OFFSET($AM$3,0,0,'Données projet'!$E$10+1,1))-AVERAGE(OFFSET($H$3,0,0,'Données projet'!$E$10+1,1))</f>
        <v>330.58463337575432</v>
      </c>
      <c r="AO196" s="59">
        <f t="shared" si="144"/>
        <v>285.43250599232192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6.9425359740525625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6.9425359740525625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18.829999999999643</v>
      </c>
      <c r="BE196" s="13">
        <f>BD196*VLOOKUP('Données projet'!$B$11,Paramètres!$A$1:$I$89,3,0)*VLOOKUP('Données projet'!$B$11,Paramètres!$A$1:$I$89,5,0)</f>
        <v>19.093619999999639</v>
      </c>
      <c r="BF196" s="13">
        <f t="shared" si="167"/>
        <v>6.2423044268988592</v>
      </c>
      <c r="BG196" s="20">
        <f t="shared" si="168"/>
        <v>44.126735043514884</v>
      </c>
      <c r="BH196" s="59">
        <f t="shared" ref="BH196:BH203" si="194">BG196+(AY196+AZ196)*44/12</f>
        <v>334.33123938982339</v>
      </c>
      <c r="BI196" s="59">
        <f ca="1">AVERAGE(OFFSET($BH$3,0,0,'Données projet'!$E$11+1,1))-AVERAGE(OFFSET($H$3,0,0,'Données projet'!$E$11+1,1))</f>
        <v>565.65323074569903</v>
      </c>
      <c r="BJ196" s="59">
        <f t="shared" si="146"/>
        <v>253.00166490531203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133.2819717534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133.2819717534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751.55528126667082</v>
      </c>
      <c r="CD196" s="59">
        <f ca="1">AVERAGE(OFFSET($CC$3,0,0,'Données projet'!$E$12+1,1))-AVERAGE(OFFSET($H$3,0,0,'Données projet'!$E$12+1,1))</f>
        <v>323.01113210765487</v>
      </c>
      <c r="CE196" s="59">
        <f t="shared" si="148"/>
        <v>311.68541696405975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4.6287161121460265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4.6287161121460265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18.829999999999643</v>
      </c>
      <c r="CU196" s="17">
        <f>CT196*VLOOKUP('Données projet'!$B$13,Paramètres!$A$1:$I$89,3,0)*VLOOKUP('Données projet'!$B$13,Paramètres!$A$1:$I$89,5,0)</f>
        <v>12.631163999999762</v>
      </c>
      <c r="CV196" s="13">
        <f t="shared" si="173"/>
        <v>4.3329874394266437</v>
      </c>
      <c r="CW196" s="20">
        <f t="shared" si="174"/>
        <v>29.545897090334321</v>
      </c>
      <c r="CX196" s="59">
        <f t="shared" ref="CX196:CX203" si="196">CW196+(CO196+CP196)*44/12</f>
        <v>319.75040143664285</v>
      </c>
      <c r="CY196" s="59">
        <f ca="1">AVERAGE(OFFSET($CX$3,0,0,'Données projet'!$E$13+1,1))-AVERAGE(OFFSET($H$3,0,0,'Données projet'!$E$13+1,1))</f>
        <v>402.93606094395136</v>
      </c>
      <c r="CZ196" s="59">
        <f t="shared" si="150"/>
        <v>187.62762320251036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108.6760692758492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108.6760692758492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210.25641025641013</v>
      </c>
      <c r="DP196" s="17">
        <f>DO196*VLOOKUP('Données projet'!$B$14,Paramètres!$A$1:$I$89,3,0)*VLOOKUP('Données projet'!$B$14,Paramètres!$A$1:$I$89,5,0)</f>
        <v>163.99999999999991</v>
      </c>
      <c r="DQ196" s="13">
        <f t="shared" si="176"/>
        <v>41.743425908362248</v>
      </c>
      <c r="DR196" s="20">
        <f t="shared" si="177"/>
        <v>358.33646679039742</v>
      </c>
      <c r="DS196" s="59">
        <f t="shared" ref="DS196:DS203" si="197">DR196+(DJ196+DK196)*44/12</f>
        <v>648.54097113670593</v>
      </c>
      <c r="DT196" s="59">
        <f ca="1">AVERAGE(OFFSET($DS$3,0,0,'Données projet'!$E$14+1,1))-AVERAGE(OFFSET($H$3,0,0,'Données projet'!$E$14+1,1))</f>
        <v>217.53602321474159</v>
      </c>
      <c r="DU196" s="59">
        <f t="shared" si="152"/>
        <v>215.75909414893025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2.7709519587485607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2.7709519587485607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404.00000000000017</v>
      </c>
      <c r="EK196" s="17">
        <f>EJ196*VLOOKUP('Données projet'!$B$15,Paramètres!$A$1:$I$89,3,0)*VLOOKUP('Données projet'!$B$15,Paramètres!$A$1:$I$89,5,0)</f>
        <v>346.63200000000018</v>
      </c>
      <c r="EL196" s="13">
        <f t="shared" si="179"/>
        <v>80.868615263336864</v>
      </c>
      <c r="EM196" s="20">
        <f t="shared" si="180"/>
        <v>744.56357158364528</v>
      </c>
      <c r="EN196" s="59">
        <f t="shared" ref="EN196:EN203" si="198">EM196+(EE196+EF196)*44/12</f>
        <v>1034.7680759299537</v>
      </c>
      <c r="EO196" s="59">
        <f ca="1">AVERAGE(OFFSET($EN$3,0,0,'Données projet'!$E$15+1,1))-AVERAGE(OFFSET($H$3,0,0,'Données projet'!$E$15+1,1))</f>
        <v>481.23392184981651</v>
      </c>
      <c r="EP196" s="59">
        <f t="shared" si="154"/>
        <v>275.88160405468193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23.547514100840434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23.547514100840434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204.00000000000017</v>
      </c>
      <c r="FF196" s="17">
        <f>FE196*VLOOKUP('Données projet'!$B$16,Paramètres!$A$1:$I$89,3,0)*VLOOKUP('Données projet'!$B$16,Paramètres!$A$1:$I$89,5,0)</f>
        <v>133.66080000000011</v>
      </c>
      <c r="FG196" s="13">
        <f t="shared" si="182"/>
        <v>34.840890682716783</v>
      </c>
      <c r="FH196" s="20">
        <f t="shared" si="183"/>
        <v>293.4737779390652</v>
      </c>
      <c r="FI196" s="59">
        <f t="shared" ref="FI196:FI203" si="199">FH196+(EZ196+FA196)*44/12</f>
        <v>583.67828228537371</v>
      </c>
      <c r="FJ196" s="59">
        <f ca="1">AVERAGE(OFFSET($FI$3,0,0,'Données projet'!$E$16+1,1))-AVERAGE(OFFSET($H$3,0,0,'Données projet'!$E$16+1,1))</f>
        <v>257.66104339896992</v>
      </c>
      <c r="FK196" s="59">
        <f t="shared" si="156"/>
        <v>254.79488636184996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5.125656646771696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5.125656646771696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18.829999999999643</v>
      </c>
      <c r="GA196" s="17">
        <f>FZ196*VLOOKUP('Données projet'!$B$17,Paramètres!$A$1:$I$89,3,0)*VLOOKUP('Données projet'!$B$17,Paramètres!$A$1:$I$89,5,0)</f>
        <v>17.918627999999661</v>
      </c>
      <c r="GB196" s="13">
        <f t="shared" si="185"/>
        <v>5.9016322671185755</v>
      </c>
      <c r="GC196" s="20">
        <f t="shared" si="186"/>
        <v>41.486953298564259</v>
      </c>
      <c r="GD196" s="59">
        <f t="shared" ref="GD196:GD203" si="200">GC196+(FU196+FV196)*44/12</f>
        <v>331.6914576448728</v>
      </c>
      <c r="GE196" s="59">
        <f ca="1">AVERAGE(OFFSET($GD$3,0,0,'Données projet'!$E$17+1,1))-AVERAGE(OFFSET($H$3,0,0,'Données projet'!$E$17+1,1))</f>
        <v>536.1664221413339</v>
      </c>
      <c r="GF196" s="59">
        <f t="shared" si="158"/>
        <v>241.15939898336669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125.08000426088309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125.08000426088309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213.00000000000003</v>
      </c>
      <c r="GV196" s="17">
        <f>GU196*VLOOKUP('Données projet'!$B$18,Paramètres!$A$1:$I$89,3,0)*VLOOKUP('Données projet'!$B$18,Paramètres!$A$1:$I$89,5,0)</f>
        <v>186.07680000000005</v>
      </c>
      <c r="GW196" s="13">
        <f t="shared" si="188"/>
        <v>46.671538591528673</v>
      </c>
      <c r="GX196" s="20">
        <f t="shared" si="189"/>
        <v>405.37002304691242</v>
      </c>
      <c r="GY196" s="59">
        <f t="shared" ref="GY196:GY203" si="201">GX196+(GP196+GQ196)*44/12</f>
        <v>695.57452739322093</v>
      </c>
      <c r="GZ196" s="59">
        <f ca="1">AVERAGE(OFFSET($GY$3,0,0,'Données projet'!$E$18+1,1))-AVERAGE(OFFSET($H$3,0,0,'Données projet'!$E$18+1,1))</f>
        <v>285.8437404763045</v>
      </c>
      <c r="HA196" s="59">
        <f t="shared" si="160"/>
        <v>276.01618888357268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3.9265966623289574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3.9265966623289574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18.829999999999643</v>
      </c>
      <c r="O197" s="13">
        <f>N197*VLOOKUP('Données projet'!$B$9,Paramètres!$A$1:$I$89,3,0)*VLOOKUP('Données projet'!$B$9,Paramètres!$A$1:$I$89,5,0)</f>
        <v>17.037383999999676</v>
      </c>
      <c r="P197" s="13">
        <f t="shared" ref="P197:P203" si="203">EXP(-1.0587+0.8836*LN(O197)+0.284)</f>
        <v>5.644424624466958</v>
      </c>
      <c r="Q197" s="20">
        <f t="shared" si="162"/>
        <v>39.504150020946049</v>
      </c>
      <c r="R197" s="59">
        <f t="shared" si="191"/>
        <v>329.76293255516578</v>
      </c>
      <c r="S197" s="59">
        <f ca="1">AVERAGE(OFFSET($R$3,0,0,'Données projet'!$E$9+1,1))-AVERAGE(OFFSET($H$3,0,0,'Données projet'!$E$9+1,1))</f>
        <v>514.0255035951318</v>
      </c>
      <c r="T197" s="59">
        <f t="shared" ref="T197:T203" si="204">$T$3</f>
        <v>232.26614608014839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116.59641273407541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116.59641273407541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212.00000000000009</v>
      </c>
      <c r="AJ197" s="13">
        <f>AI197*VLOOKUP('Données projet'!$B$10,Paramètres!$A$1:$I$89,3,0)*VLOOKUP('Données projet'!$B$10,Paramètres!$A$1:$I$89,5,0)</f>
        <v>185.20320000000009</v>
      </c>
      <c r="AK197" s="13">
        <f t="shared" si="164"/>
        <v>46.477875402099386</v>
      </c>
      <c r="AL197" s="20">
        <f t="shared" si="165"/>
        <v>403.5112063253232</v>
      </c>
      <c r="AM197" s="59">
        <f t="shared" si="193"/>
        <v>693.76998885954299</v>
      </c>
      <c r="AN197" s="59">
        <f ca="1">AVERAGE(OFFSET($AM$3,0,0,'Données projet'!$E$10+1,1))-AVERAGE(OFFSET($H$3,0,0,'Données projet'!$E$10+1,1))</f>
        <v>330.58463337575432</v>
      </c>
      <c r="AO197" s="59">
        <f t="shared" ref="AO197:AO203" si="205">$AO$3</f>
        <v>285.43250599232192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6.8063970781302112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6.8063970781302112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18.829999999999643</v>
      </c>
      <c r="BE197" s="13">
        <f>BD197*VLOOKUP('Données projet'!$B$11,Paramètres!$A$1:$I$89,3,0)*VLOOKUP('Données projet'!$B$11,Paramètres!$A$1:$I$89,5,0)</f>
        <v>19.093619999999639</v>
      </c>
      <c r="BF197" s="13">
        <f t="shared" si="167"/>
        <v>6.2423044268988592</v>
      </c>
      <c r="BG197" s="20">
        <f t="shared" si="168"/>
        <v>44.126735043514884</v>
      </c>
      <c r="BH197" s="59">
        <f t="shared" si="194"/>
        <v>334.38551757773462</v>
      </c>
      <c r="BI197" s="59">
        <f ca="1">AVERAGE(OFFSET($BH$3,0,0,'Données projet'!$E$11+1,1))-AVERAGE(OFFSET($H$3,0,0,'Données projet'!$E$11+1,1))</f>
        <v>565.65323074569903</v>
      </c>
      <c r="BJ197" s="59">
        <f t="shared" ref="BJ197:BJ203" si="206">$BJ$3</f>
        <v>253.00166490531203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130.6683935812915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130.6683935812915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751.60955945458204</v>
      </c>
      <c r="CD197" s="59">
        <f ca="1">AVERAGE(OFFSET($CC$3,0,0,'Données projet'!$E$12+1,1))-AVERAGE(OFFSET($H$3,0,0,'Données projet'!$E$12+1,1))</f>
        <v>323.01113210765487</v>
      </c>
      <c r="CE197" s="59">
        <f t="shared" ref="CE197:CE203" si="207">$CE$3</f>
        <v>311.68541696405975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4.5379498124249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4.5379498124249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18.829999999999643</v>
      </c>
      <c r="CU197" s="17">
        <f>CT197*VLOOKUP('Données projet'!$B$13,Paramètres!$A$1:$I$89,3,0)*VLOOKUP('Données projet'!$B$13,Paramètres!$A$1:$I$89,5,0)</f>
        <v>12.631163999999762</v>
      </c>
      <c r="CV197" s="13">
        <f t="shared" si="173"/>
        <v>4.3329874394266437</v>
      </c>
      <c r="CW197" s="20">
        <f t="shared" si="174"/>
        <v>29.545897090334321</v>
      </c>
      <c r="CX197" s="59">
        <f t="shared" si="196"/>
        <v>319.80467962455407</v>
      </c>
      <c r="CY197" s="59">
        <f ca="1">AVERAGE(OFFSET($CX$3,0,0,'Données projet'!$E$13+1,1))-AVERAGE(OFFSET($H$3,0,0,'Données projet'!$E$13+1,1))</f>
        <v>402.93606094395136</v>
      </c>
      <c r="CZ197" s="59">
        <f t="shared" ref="CZ197:CZ203" si="208">$CZ$3</f>
        <v>187.62762320251036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106.54499784320687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106.54499784320687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210.25641025641013</v>
      </c>
      <c r="DP197" s="17">
        <f>DO197*VLOOKUP('Données projet'!$B$14,Paramètres!$A$1:$I$89,3,0)*VLOOKUP('Données projet'!$B$14,Paramètres!$A$1:$I$89,5,0)</f>
        <v>163.99999999999991</v>
      </c>
      <c r="DQ197" s="13">
        <f t="shared" si="176"/>
        <v>41.743425908362248</v>
      </c>
      <c r="DR197" s="20">
        <f t="shared" si="177"/>
        <v>358.33646679039742</v>
      </c>
      <c r="DS197" s="59">
        <f t="shared" si="197"/>
        <v>648.59524932461716</v>
      </c>
      <c r="DT197" s="59">
        <f ca="1">AVERAGE(OFFSET($DS$3,0,0,'Données projet'!$E$14+1,1))-AVERAGE(OFFSET($H$3,0,0,'Données projet'!$E$14+1,1))</f>
        <v>217.53602321474159</v>
      </c>
      <c r="DU197" s="59">
        <f t="shared" ref="DU197:DU203" si="209">$DU$3</f>
        <v>215.75909414893025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2.7166152809513116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2.7166152809513116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404.00000000000017</v>
      </c>
      <c r="EK197" s="17">
        <f>EJ197*VLOOKUP('Données projet'!$B$15,Paramètres!$A$1:$I$89,3,0)*VLOOKUP('Données projet'!$B$15,Paramètres!$A$1:$I$89,5,0)</f>
        <v>346.63200000000018</v>
      </c>
      <c r="EL197" s="13">
        <f t="shared" si="179"/>
        <v>80.868615263336864</v>
      </c>
      <c r="EM197" s="20">
        <f t="shared" si="180"/>
        <v>744.56357158364528</v>
      </c>
      <c r="EN197" s="59">
        <f t="shared" si="198"/>
        <v>1034.822354117865</v>
      </c>
      <c r="EO197" s="59">
        <f ca="1">AVERAGE(OFFSET($EN$3,0,0,'Données projet'!$E$15+1,1))-AVERAGE(OFFSET($H$3,0,0,'Données projet'!$E$15+1,1))</f>
        <v>481.23392184981651</v>
      </c>
      <c r="EP197" s="59">
        <f t="shared" ref="EP197:EP203" si="210">$EP$3</f>
        <v>275.88160405468193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23.08576171188837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23.08576171188837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204.00000000000017</v>
      </c>
      <c r="FF197" s="17">
        <f>FE197*VLOOKUP('Données projet'!$B$16,Paramètres!$A$1:$I$89,3,0)*VLOOKUP('Données projet'!$B$16,Paramètres!$A$1:$I$89,5,0)</f>
        <v>133.66080000000011</v>
      </c>
      <c r="FG197" s="13">
        <f t="shared" si="182"/>
        <v>34.840890682716783</v>
      </c>
      <c r="FH197" s="20">
        <f t="shared" si="183"/>
        <v>293.4737779390652</v>
      </c>
      <c r="FI197" s="59">
        <f t="shared" si="199"/>
        <v>583.73256047328493</v>
      </c>
      <c r="FJ197" s="59">
        <f ca="1">AVERAGE(OFFSET($FI$3,0,0,'Données projet'!$E$16+1,1))-AVERAGE(OFFSET($H$3,0,0,'Données projet'!$E$16+1,1))</f>
        <v>257.66104339896992</v>
      </c>
      <c r="FK197" s="59">
        <f t="shared" ref="FK197:FK203" si="211">$FK$3</f>
        <v>254.79488636184996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5.0251456462703565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5.0251456462703565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18.829999999999643</v>
      </c>
      <c r="GA197" s="17">
        <f>FZ197*VLOOKUP('Données projet'!$B$17,Paramètres!$A$1:$I$89,3,0)*VLOOKUP('Données projet'!$B$17,Paramètres!$A$1:$I$89,5,0)</f>
        <v>17.918627999999661</v>
      </c>
      <c r="GB197" s="13">
        <f t="shared" si="185"/>
        <v>5.9016322671185755</v>
      </c>
      <c r="GC197" s="20">
        <f t="shared" si="186"/>
        <v>41.486953298564259</v>
      </c>
      <c r="GD197" s="59">
        <f t="shared" si="200"/>
        <v>331.74573583278402</v>
      </c>
      <c r="GE197" s="59">
        <f ca="1">AVERAGE(OFFSET($GD$3,0,0,'Données projet'!$E$17+1,1))-AVERAGE(OFFSET($H$3,0,0,'Données projet'!$E$17+1,1))</f>
        <v>536.1664221413339</v>
      </c>
      <c r="GF197" s="59">
        <f t="shared" ref="GF197:GF203" si="212">$GF$3</f>
        <v>241.15939898336669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122.62726166859663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122.62726166859663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213.00000000000003</v>
      </c>
      <c r="GV197" s="17">
        <f>GU197*VLOOKUP('Données projet'!$B$18,Paramètres!$A$1:$I$89,3,0)*VLOOKUP('Données projet'!$B$18,Paramètres!$A$1:$I$89,5,0)</f>
        <v>186.07680000000005</v>
      </c>
      <c r="GW197" s="13">
        <f t="shared" si="188"/>
        <v>46.671538591528673</v>
      </c>
      <c r="GX197" s="20">
        <f t="shared" si="189"/>
        <v>405.37002304691242</v>
      </c>
      <c r="GY197" s="59">
        <f t="shared" si="201"/>
        <v>695.62880558113216</v>
      </c>
      <c r="GZ197" s="59">
        <f ca="1">AVERAGE(OFFSET($GY$3,0,0,'Données projet'!$E$18+1,1))-AVERAGE(OFFSET($H$3,0,0,'Données projet'!$E$18+1,1))</f>
        <v>285.8437404763045</v>
      </c>
      <c r="HA197" s="59">
        <f t="shared" ref="HA197:HA203" si="213">$HA$3</f>
        <v>276.01618888357268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3.8495984967681651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3.8495984967681651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18.829999999999643</v>
      </c>
      <c r="O198" s="13">
        <f>N198*VLOOKUP('Données projet'!$B$9,Paramètres!$A$1:$I$89,3,0)*VLOOKUP('Données projet'!$B$9,Paramètres!$A$1:$I$89,5,0)</f>
        <v>17.037383999999676</v>
      </c>
      <c r="P198" s="13">
        <f t="shared" si="203"/>
        <v>5.644424624466958</v>
      </c>
      <c r="Q198" s="20">
        <f t="shared" si="162"/>
        <v>39.504150020946049</v>
      </c>
      <c r="R198" s="59">
        <f t="shared" si="191"/>
        <v>329.81626913786454</v>
      </c>
      <c r="S198" s="59">
        <f ca="1">AVERAGE(OFFSET($R$3,0,0,'Données projet'!$E$9+1,1))-AVERAGE(OFFSET($H$3,0,0,'Données projet'!$E$9+1,1))</f>
        <v>514.0255035951318</v>
      </c>
      <c r="T198" s="59">
        <f t="shared" si="204"/>
        <v>232.26614608014839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114.31002819714976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114.31002819714976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212.00000000000009</v>
      </c>
      <c r="AJ198" s="13">
        <f>AI198*VLOOKUP('Données projet'!$B$10,Paramètres!$A$1:$I$89,3,0)*VLOOKUP('Données projet'!$B$10,Paramètres!$A$1:$I$89,5,0)</f>
        <v>185.20320000000009</v>
      </c>
      <c r="AK198" s="13">
        <f t="shared" si="164"/>
        <v>46.477875402099386</v>
      </c>
      <c r="AL198" s="20">
        <f t="shared" si="165"/>
        <v>403.5112063253232</v>
      </c>
      <c r="AM198" s="59">
        <f t="shared" si="193"/>
        <v>693.82332544224164</v>
      </c>
      <c r="AN198" s="59">
        <f ca="1">AVERAGE(OFFSET($AM$3,0,0,'Données projet'!$E$10+1,1))-AVERAGE(OFFSET($H$3,0,0,'Données projet'!$E$10+1,1))</f>
        <v>330.58463337575432</v>
      </c>
      <c r="AO198" s="59">
        <f t="shared" si="205"/>
        <v>285.43250599232192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6.6729277829203699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6.6729277829203699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18.829999999999643</v>
      </c>
      <c r="BE198" s="13">
        <f>BD198*VLOOKUP('Données projet'!$B$11,Paramètres!$A$1:$I$89,3,0)*VLOOKUP('Données projet'!$B$11,Paramètres!$A$1:$I$89,5,0)</f>
        <v>19.093619999999639</v>
      </c>
      <c r="BF198" s="13">
        <f t="shared" si="167"/>
        <v>6.2423044268988592</v>
      </c>
      <c r="BG198" s="20">
        <f t="shared" si="168"/>
        <v>44.126735043514884</v>
      </c>
      <c r="BH198" s="59">
        <f t="shared" si="194"/>
        <v>334.43885416043338</v>
      </c>
      <c r="BI198" s="59">
        <f ca="1">AVERAGE(OFFSET($BH$3,0,0,'Données projet'!$E$11+1,1))-AVERAGE(OFFSET($H$3,0,0,'Données projet'!$E$11+1,1))</f>
        <v>565.65323074569903</v>
      </c>
      <c r="BJ198" s="59">
        <f t="shared" si="206"/>
        <v>253.00166490531203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128.10606608301273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128.10606608301273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751.6628960372808</v>
      </c>
      <c r="CD198" s="59">
        <f ca="1">AVERAGE(OFFSET($CC$3,0,0,'Données projet'!$E$12+1,1))-AVERAGE(OFFSET($H$3,0,0,'Données projet'!$E$12+1,1))</f>
        <v>323.01113210765487</v>
      </c>
      <c r="CE198" s="59">
        <f t="shared" si="207"/>
        <v>311.68541696405975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4.4489633844793284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4.4489633844793284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18.829999999999643</v>
      </c>
      <c r="CU198" s="17">
        <f>CT198*VLOOKUP('Données projet'!$B$13,Paramètres!$A$1:$I$89,3,0)*VLOOKUP('Données projet'!$B$13,Paramètres!$A$1:$I$89,5,0)</f>
        <v>12.631163999999762</v>
      </c>
      <c r="CV198" s="13">
        <f t="shared" si="173"/>
        <v>4.3329874394266437</v>
      </c>
      <c r="CW198" s="20">
        <f t="shared" si="174"/>
        <v>29.545897090334321</v>
      </c>
      <c r="CX198" s="59">
        <f t="shared" si="196"/>
        <v>319.85801620725283</v>
      </c>
      <c r="CY198" s="59">
        <f ca="1">AVERAGE(OFFSET($CX$3,0,0,'Données projet'!$E$13+1,1))-AVERAGE(OFFSET($H$3,0,0,'Données projet'!$E$13+1,1))</f>
        <v>402.93606094395136</v>
      </c>
      <c r="CZ198" s="59">
        <f t="shared" si="208"/>
        <v>187.62762320251036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104.45571542153343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104.45571542153343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210.25641025641013</v>
      </c>
      <c r="DP198" s="17">
        <f>DO198*VLOOKUP('Données projet'!$B$14,Paramètres!$A$1:$I$89,3,0)*VLOOKUP('Données projet'!$B$14,Paramètres!$A$1:$I$89,5,0)</f>
        <v>163.99999999999991</v>
      </c>
      <c r="DQ198" s="13">
        <f t="shared" si="176"/>
        <v>41.743425908362248</v>
      </c>
      <c r="DR198" s="20">
        <f t="shared" si="177"/>
        <v>358.33646679039742</v>
      </c>
      <c r="DS198" s="59">
        <f t="shared" si="197"/>
        <v>648.64858590731592</v>
      </c>
      <c r="DT198" s="59">
        <f ca="1">AVERAGE(OFFSET($DS$3,0,0,'Données projet'!$E$14+1,1))-AVERAGE(OFFSET($H$3,0,0,'Données projet'!$E$14+1,1))</f>
        <v>217.53602321474159</v>
      </c>
      <c r="DU198" s="59">
        <f t="shared" si="209"/>
        <v>215.75909414893025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2.6633441122635655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2.6633441122635655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404.00000000000017</v>
      </c>
      <c r="EK198" s="17">
        <f>EJ198*VLOOKUP('Données projet'!$B$15,Paramètres!$A$1:$I$89,3,0)*VLOOKUP('Données projet'!$B$15,Paramètres!$A$1:$I$89,5,0)</f>
        <v>346.63200000000018</v>
      </c>
      <c r="EL198" s="13">
        <f t="shared" si="179"/>
        <v>80.868615263336864</v>
      </c>
      <c r="EM198" s="20">
        <f t="shared" si="180"/>
        <v>744.56357158364528</v>
      </c>
      <c r="EN198" s="59">
        <f t="shared" si="198"/>
        <v>1034.8756907005638</v>
      </c>
      <c r="EO198" s="59">
        <f ca="1">AVERAGE(OFFSET($EN$3,0,0,'Données projet'!$E$15+1,1))-AVERAGE(OFFSET($H$3,0,0,'Données projet'!$E$15+1,1))</f>
        <v>481.23392184981651</v>
      </c>
      <c r="EP198" s="59">
        <f t="shared" si="210"/>
        <v>275.88160405468193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22.633064005642506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22.633064005642506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204.00000000000017</v>
      </c>
      <c r="FF198" s="17">
        <f>FE198*VLOOKUP('Données projet'!$B$16,Paramètres!$A$1:$I$89,3,0)*VLOOKUP('Données projet'!$B$16,Paramètres!$A$1:$I$89,5,0)</f>
        <v>133.66080000000011</v>
      </c>
      <c r="FG198" s="13">
        <f t="shared" si="182"/>
        <v>34.840890682716783</v>
      </c>
      <c r="FH198" s="20">
        <f t="shared" si="183"/>
        <v>293.4737779390652</v>
      </c>
      <c r="FI198" s="59">
        <f t="shared" si="199"/>
        <v>583.7858970559837</v>
      </c>
      <c r="FJ198" s="59">
        <f ca="1">AVERAGE(OFFSET($FI$3,0,0,'Données projet'!$E$16+1,1))-AVERAGE(OFFSET($H$3,0,0,'Données projet'!$E$16+1,1))</f>
        <v>257.66104339896992</v>
      </c>
      <c r="FK198" s="59">
        <f t="shared" si="211"/>
        <v>254.79488636184996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4.9266056051831919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4.9266056051831919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18.829999999999643</v>
      </c>
      <c r="GA198" s="17">
        <f>FZ198*VLOOKUP('Données projet'!$B$17,Paramètres!$A$1:$I$89,3,0)*VLOOKUP('Données projet'!$B$17,Paramètres!$A$1:$I$89,5,0)</f>
        <v>17.918627999999661</v>
      </c>
      <c r="GB198" s="13">
        <f t="shared" si="185"/>
        <v>5.9016322671185755</v>
      </c>
      <c r="GC198" s="20">
        <f t="shared" si="186"/>
        <v>41.486953298564259</v>
      </c>
      <c r="GD198" s="59">
        <f t="shared" si="200"/>
        <v>331.79907241548278</v>
      </c>
      <c r="GE198" s="59">
        <f ca="1">AVERAGE(OFFSET($GD$3,0,0,'Données projet'!$E$17+1,1))-AVERAGE(OFFSET($H$3,0,0,'Données projet'!$E$17+1,1))</f>
        <v>536.1664221413339</v>
      </c>
      <c r="GF198" s="59">
        <f t="shared" si="212"/>
        <v>241.15939898336669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120.22261586251965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120.22261586251965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213.00000000000003</v>
      </c>
      <c r="GV198" s="17">
        <f>GU198*VLOOKUP('Données projet'!$B$18,Paramètres!$A$1:$I$89,3,0)*VLOOKUP('Données projet'!$B$18,Paramètres!$A$1:$I$89,5,0)</f>
        <v>186.07680000000005</v>
      </c>
      <c r="GW198" s="13">
        <f t="shared" si="188"/>
        <v>46.671538591528673</v>
      </c>
      <c r="GX198" s="20">
        <f t="shared" si="189"/>
        <v>405.37002304691242</v>
      </c>
      <c r="GY198" s="59">
        <f t="shared" si="201"/>
        <v>695.68214216383092</v>
      </c>
      <c r="GZ198" s="59">
        <f ca="1">AVERAGE(OFFSET($GY$3,0,0,'Données projet'!$E$18+1,1))-AVERAGE(OFFSET($H$3,0,0,'Données projet'!$E$18+1,1))</f>
        <v>285.8437404763045</v>
      </c>
      <c r="HA198" s="59">
        <f t="shared" si="213"/>
        <v>276.01618888357268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3.7741102182697763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3.7741102182697763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18.829999999999643</v>
      </c>
      <c r="O199" s="13">
        <f>N199*VLOOKUP('Données projet'!$B$9,Paramètres!$A$1:$I$89,3,0)*VLOOKUP('Données projet'!$B$9,Paramètres!$A$1:$I$89,5,0)</f>
        <v>17.037383999999676</v>
      </c>
      <c r="P199" s="13">
        <f t="shared" si="203"/>
        <v>5.644424624466958</v>
      </c>
      <c r="Q199" s="20">
        <f t="shared" si="162"/>
        <v>39.504150020946049</v>
      </c>
      <c r="R199" s="59">
        <f t="shared" si="191"/>
        <v>329.86868045009624</v>
      </c>
      <c r="S199" s="59">
        <f ca="1">AVERAGE(OFFSET($R$3,0,0,'Données projet'!$E$9+1,1))-AVERAGE(OFFSET($H$3,0,0,'Données projet'!$E$9+1,1))</f>
        <v>514.0255035951318</v>
      </c>
      <c r="T199" s="59">
        <f t="shared" si="204"/>
        <v>232.26614608014839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112.06847826643636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112.06847826643636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212.00000000000009</v>
      </c>
      <c r="AJ199" s="13">
        <f>AI199*VLOOKUP('Données projet'!$B$10,Paramètres!$A$1:$I$89,3,0)*VLOOKUP('Données projet'!$B$10,Paramètres!$A$1:$I$89,5,0)</f>
        <v>185.20320000000009</v>
      </c>
      <c r="AK199" s="13">
        <f t="shared" si="164"/>
        <v>46.477875402099386</v>
      </c>
      <c r="AL199" s="20">
        <f t="shared" si="165"/>
        <v>403.5112063253232</v>
      </c>
      <c r="AM199" s="59">
        <f t="shared" si="193"/>
        <v>693.87573675447334</v>
      </c>
      <c r="AN199" s="59">
        <f ca="1">AVERAGE(OFFSET($AM$3,0,0,'Données projet'!$E$10+1,1))-AVERAGE(OFFSET($H$3,0,0,'Données projet'!$E$10+1,1))</f>
        <v>330.58463337575432</v>
      </c>
      <c r="AO199" s="59">
        <f t="shared" si="205"/>
        <v>285.43250599232192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6.542075739181362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6.542075739181362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18.829999999999643</v>
      </c>
      <c r="BE199" s="13">
        <f>BD199*VLOOKUP('Données projet'!$B$11,Paramètres!$A$1:$I$89,3,0)*VLOOKUP('Données projet'!$B$11,Paramètres!$A$1:$I$89,5,0)</f>
        <v>19.093619999999639</v>
      </c>
      <c r="BF199" s="13">
        <f t="shared" si="167"/>
        <v>6.2423044268988592</v>
      </c>
      <c r="BG199" s="20">
        <f t="shared" si="168"/>
        <v>44.126735043514884</v>
      </c>
      <c r="BH199" s="59">
        <f t="shared" si="194"/>
        <v>334.49126547266508</v>
      </c>
      <c r="BI199" s="59">
        <f ca="1">AVERAGE(OFFSET($BH$3,0,0,'Données projet'!$E$11+1,1))-AVERAGE(OFFSET($H$3,0,0,'Données projet'!$E$11+1,1))</f>
        <v>565.65323074569903</v>
      </c>
      <c r="BJ199" s="59">
        <f t="shared" si="206"/>
        <v>253.00166490531203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125.59398426410978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125.59398426410978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751.7153073495125</v>
      </c>
      <c r="CD199" s="59">
        <f ca="1">AVERAGE(OFFSET($CC$3,0,0,'Données projet'!$E$12+1,1))-AVERAGE(OFFSET($H$3,0,0,'Données projet'!$E$12+1,1))</f>
        <v>323.01113210765487</v>
      </c>
      <c r="CE199" s="59">
        <f t="shared" si="207"/>
        <v>311.68541696405975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4.3617219261094071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4.3617219261094071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18.829999999999643</v>
      </c>
      <c r="CU199" s="17">
        <f>CT199*VLOOKUP('Données projet'!$B$13,Paramètres!$A$1:$I$89,3,0)*VLOOKUP('Données projet'!$B$13,Paramètres!$A$1:$I$89,5,0)</f>
        <v>12.631163999999762</v>
      </c>
      <c r="CV199" s="13">
        <f t="shared" si="173"/>
        <v>4.3329874394266437</v>
      </c>
      <c r="CW199" s="20">
        <f t="shared" si="174"/>
        <v>29.545897090334321</v>
      </c>
      <c r="CX199" s="59">
        <f t="shared" si="196"/>
        <v>319.91042751948453</v>
      </c>
      <c r="CY199" s="59">
        <f ca="1">AVERAGE(OFFSET($CX$3,0,0,'Données projet'!$E$13+1,1))-AVERAGE(OFFSET($H$3,0,0,'Données projet'!$E$13+1,1))</f>
        <v>402.93606094395136</v>
      </c>
      <c r="CZ199" s="59">
        <f t="shared" si="208"/>
        <v>187.62762320251036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102.40740255381256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102.40740255381256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210.25641025641013</v>
      </c>
      <c r="DP199" s="17">
        <f>DO199*VLOOKUP('Données projet'!$B$14,Paramètres!$A$1:$I$89,3,0)*VLOOKUP('Données projet'!$B$14,Paramètres!$A$1:$I$89,5,0)</f>
        <v>163.99999999999991</v>
      </c>
      <c r="DQ199" s="13">
        <f t="shared" si="176"/>
        <v>41.743425908362248</v>
      </c>
      <c r="DR199" s="20">
        <f t="shared" si="177"/>
        <v>358.33646679039742</v>
      </c>
      <c r="DS199" s="59">
        <f t="shared" si="197"/>
        <v>648.70099721954762</v>
      </c>
      <c r="DT199" s="59">
        <f ca="1">AVERAGE(OFFSET($DS$3,0,0,'Données projet'!$E$14+1,1))-AVERAGE(OFFSET($H$3,0,0,'Données projet'!$E$14+1,1))</f>
        <v>217.53602321474159</v>
      </c>
      <c r="DU199" s="59">
        <f t="shared" si="209"/>
        <v>215.75909414893025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2.6111175587015816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2.6111175587015816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404.00000000000017</v>
      </c>
      <c r="EK199" s="17">
        <f>EJ199*VLOOKUP('Données projet'!$B$15,Paramètres!$A$1:$I$89,3,0)*VLOOKUP('Données projet'!$B$15,Paramètres!$A$1:$I$89,5,0)</f>
        <v>346.63200000000018</v>
      </c>
      <c r="EL199" s="13">
        <f t="shared" si="179"/>
        <v>80.868615263336864</v>
      </c>
      <c r="EM199" s="20">
        <f t="shared" si="180"/>
        <v>744.56357158364528</v>
      </c>
      <c r="EN199" s="59">
        <f t="shared" si="198"/>
        <v>1034.9281020127955</v>
      </c>
      <c r="EO199" s="59">
        <f ca="1">AVERAGE(OFFSET($EN$3,0,0,'Données projet'!$E$15+1,1))-AVERAGE(OFFSET($H$3,0,0,'Données projet'!$E$15+1,1))</f>
        <v>481.23392184981651</v>
      </c>
      <c r="EP199" s="59">
        <f t="shared" si="210"/>
        <v>275.88160405468193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22.189243425297789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22.189243425297789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204.00000000000017</v>
      </c>
      <c r="FF199" s="17">
        <f>FE199*VLOOKUP('Données projet'!$B$16,Paramètres!$A$1:$I$89,3,0)*VLOOKUP('Données projet'!$B$16,Paramètres!$A$1:$I$89,5,0)</f>
        <v>133.66080000000011</v>
      </c>
      <c r="FG199" s="13">
        <f t="shared" si="182"/>
        <v>34.840890682716783</v>
      </c>
      <c r="FH199" s="20">
        <f t="shared" si="183"/>
        <v>293.4737779390652</v>
      </c>
      <c r="FI199" s="59">
        <f t="shared" si="199"/>
        <v>583.83830836821539</v>
      </c>
      <c r="FJ199" s="59">
        <f ca="1">AVERAGE(OFFSET($FI$3,0,0,'Données projet'!$E$16+1,1))-AVERAGE(OFFSET($H$3,0,0,'Données projet'!$E$16+1,1))</f>
        <v>257.66104339896992</v>
      </c>
      <c r="FK199" s="59">
        <f t="shared" si="211"/>
        <v>254.79488636184996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4.8299978741982565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4.8299978741982565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18.829999999999643</v>
      </c>
      <c r="GA199" s="17">
        <f>FZ199*VLOOKUP('Données projet'!$B$17,Paramètres!$A$1:$I$89,3,0)*VLOOKUP('Données projet'!$B$17,Paramètres!$A$1:$I$89,5,0)</f>
        <v>17.918627999999661</v>
      </c>
      <c r="GB199" s="13">
        <f t="shared" si="185"/>
        <v>5.9016322671185755</v>
      </c>
      <c r="GC199" s="20">
        <f t="shared" si="186"/>
        <v>41.486953298564259</v>
      </c>
      <c r="GD199" s="59">
        <f t="shared" si="200"/>
        <v>331.85148372771448</v>
      </c>
      <c r="GE199" s="59">
        <f ca="1">AVERAGE(OFFSET($GD$3,0,0,'Données projet'!$E$17+1,1))-AVERAGE(OFFSET($H$3,0,0,'Données projet'!$E$17+1,1))</f>
        <v>536.1664221413339</v>
      </c>
      <c r="GF199" s="59">
        <f t="shared" si="212"/>
        <v>241.15939898336669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117.86512369401072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117.86512369401072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213.00000000000003</v>
      </c>
      <c r="GV199" s="17">
        <f>GU199*VLOOKUP('Données projet'!$B$18,Paramètres!$A$1:$I$89,3,0)*VLOOKUP('Données projet'!$B$18,Paramètres!$A$1:$I$89,5,0)</f>
        <v>186.07680000000005</v>
      </c>
      <c r="GW199" s="13">
        <f t="shared" si="188"/>
        <v>46.671538591528673</v>
      </c>
      <c r="GX199" s="20">
        <f t="shared" si="189"/>
        <v>405.37002304691242</v>
      </c>
      <c r="GY199" s="59">
        <f t="shared" si="201"/>
        <v>695.73455347606262</v>
      </c>
      <c r="GZ199" s="59">
        <f ca="1">AVERAGE(OFFSET($GY$3,0,0,'Données projet'!$E$18+1,1))-AVERAGE(OFFSET($H$3,0,0,'Données projet'!$E$18+1,1))</f>
        <v>285.8437404763045</v>
      </c>
      <c r="HA199" s="59">
        <f t="shared" si="213"/>
        <v>276.01618888357268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3.7001022188694375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3.7001022188694375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18.829999999999643</v>
      </c>
      <c r="O200" s="13">
        <f>N200*VLOOKUP('Données projet'!$B$9,Paramètres!$A$1:$I$89,3,0)*VLOOKUP('Données projet'!$B$9,Paramètres!$A$1:$I$89,5,0)</f>
        <v>17.037383999999676</v>
      </c>
      <c r="P200" s="13">
        <f t="shared" si="203"/>
        <v>5.644424624466958</v>
      </c>
      <c r="Q200" s="20">
        <f t="shared" si="162"/>
        <v>39.504150020946049</v>
      </c>
      <c r="R200" s="59">
        <f t="shared" si="191"/>
        <v>329.92018254323483</v>
      </c>
      <c r="S200" s="59">
        <f ca="1">AVERAGE(OFFSET($R$3,0,0,'Données projet'!$E$9+1,1))-AVERAGE(OFFSET($H$3,0,0,'Données projet'!$E$9+1,1))</f>
        <v>514.0255035951318</v>
      </c>
      <c r="T200" s="59">
        <f t="shared" si="204"/>
        <v>232.26614608014839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109.87088376265379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109.87088376265379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212.00000000000009</v>
      </c>
      <c r="AJ200" s="13">
        <f>AI200*VLOOKUP('Données projet'!$B$10,Paramètres!$A$1:$I$89,3,0)*VLOOKUP('Données projet'!$B$10,Paramètres!$A$1:$I$89,5,0)</f>
        <v>185.20320000000009</v>
      </c>
      <c r="AK200" s="13">
        <f t="shared" si="164"/>
        <v>46.477875402099386</v>
      </c>
      <c r="AL200" s="20">
        <f t="shared" si="165"/>
        <v>403.5112063253232</v>
      </c>
      <c r="AM200" s="59">
        <f t="shared" si="193"/>
        <v>693.92723884761199</v>
      </c>
      <c r="AN200" s="59">
        <f ca="1">AVERAGE(OFFSET($AM$3,0,0,'Données projet'!$E$10+1,1))-AVERAGE(OFFSET($H$3,0,0,'Données projet'!$E$10+1,1))</f>
        <v>330.58463337575432</v>
      </c>
      <c r="AO200" s="59">
        <f t="shared" si="205"/>
        <v>285.43250599232192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6.41378962420821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6.41378962420821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18.829999999999643</v>
      </c>
      <c r="BE200" s="13">
        <f>BD200*VLOOKUP('Données projet'!$B$11,Paramètres!$A$1:$I$89,3,0)*VLOOKUP('Données projet'!$B$11,Paramètres!$A$1:$I$89,5,0)</f>
        <v>19.093619999999639</v>
      </c>
      <c r="BF200" s="13">
        <f t="shared" si="167"/>
        <v>6.2423044268988592</v>
      </c>
      <c r="BG200" s="20">
        <f t="shared" si="168"/>
        <v>44.126735043514884</v>
      </c>
      <c r="BH200" s="59">
        <f t="shared" si="194"/>
        <v>334.54276756580367</v>
      </c>
      <c r="BI200" s="59">
        <f ca="1">AVERAGE(OFFSET($BH$3,0,0,'Données projet'!$E$11+1,1))-AVERAGE(OFFSET($H$3,0,0,'Données projet'!$E$11+1,1))</f>
        <v>565.65323074569903</v>
      </c>
      <c r="BJ200" s="59">
        <f t="shared" si="206"/>
        <v>253.00166490531203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123.1311628374569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123.1311628374569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751.76680944265104</v>
      </c>
      <c r="CD200" s="59">
        <f ca="1">AVERAGE(OFFSET($CC$3,0,0,'Données projet'!$E$12+1,1))-AVERAGE(OFFSET($H$3,0,0,'Données projet'!$E$12+1,1))</f>
        <v>323.01113210765487</v>
      </c>
      <c r="CE200" s="59">
        <f t="shared" si="207"/>
        <v>311.68541696405975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4.2761912195260852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4.2761912195260852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18.829999999999643</v>
      </c>
      <c r="CU200" s="17">
        <f>CT200*VLOOKUP('Données projet'!$B$13,Paramètres!$A$1:$I$89,3,0)*VLOOKUP('Données projet'!$B$13,Paramètres!$A$1:$I$89,5,0)</f>
        <v>12.631163999999762</v>
      </c>
      <c r="CV200" s="13">
        <f t="shared" si="173"/>
        <v>4.3329874394266437</v>
      </c>
      <c r="CW200" s="20">
        <f t="shared" si="174"/>
        <v>29.545897090334321</v>
      </c>
      <c r="CX200" s="59">
        <f t="shared" si="196"/>
        <v>319.96192961262312</v>
      </c>
      <c r="CY200" s="59">
        <f ca="1">AVERAGE(OFFSET($CX$3,0,0,'Données projet'!$E$13+1,1))-AVERAGE(OFFSET($H$3,0,0,'Données projet'!$E$13+1,1))</f>
        <v>402.93606094395136</v>
      </c>
      <c r="CZ200" s="59">
        <f t="shared" si="208"/>
        <v>187.62762320251036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100.3992558520802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100.3992558520802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210.25641025641013</v>
      </c>
      <c r="DP200" s="17">
        <f>DO200*VLOOKUP('Données projet'!$B$14,Paramètres!$A$1:$I$89,3,0)*VLOOKUP('Données projet'!$B$14,Paramètres!$A$1:$I$89,5,0)</f>
        <v>163.99999999999991</v>
      </c>
      <c r="DQ200" s="13">
        <f t="shared" si="176"/>
        <v>41.743425908362248</v>
      </c>
      <c r="DR200" s="20">
        <f t="shared" si="177"/>
        <v>358.33646679039742</v>
      </c>
      <c r="DS200" s="59">
        <f t="shared" si="197"/>
        <v>648.75249931268627</v>
      </c>
      <c r="DT200" s="59">
        <f ca="1">AVERAGE(OFFSET($DS$3,0,0,'Données projet'!$E$14+1,1))-AVERAGE(OFFSET($H$3,0,0,'Données projet'!$E$14+1,1))</f>
        <v>217.53602321474159</v>
      </c>
      <c r="DU200" s="59">
        <f t="shared" si="209"/>
        <v>215.75909414893025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2.559915135999896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2.559915135999896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404.00000000000017</v>
      </c>
      <c r="EK200" s="17">
        <f>EJ200*VLOOKUP('Données projet'!$B$15,Paramètres!$A$1:$I$89,3,0)*VLOOKUP('Données projet'!$B$15,Paramètres!$A$1:$I$89,5,0)</f>
        <v>346.63200000000018</v>
      </c>
      <c r="EL200" s="13">
        <f t="shared" si="179"/>
        <v>80.868615263336864</v>
      </c>
      <c r="EM200" s="20">
        <f t="shared" si="180"/>
        <v>744.56357158364528</v>
      </c>
      <c r="EN200" s="59">
        <f t="shared" si="198"/>
        <v>1034.979604105934</v>
      </c>
      <c r="EO200" s="59">
        <f ca="1">AVERAGE(OFFSET($EN$3,0,0,'Données projet'!$E$15+1,1))-AVERAGE(OFFSET($H$3,0,0,'Données projet'!$E$15+1,1))</f>
        <v>481.23392184981651</v>
      </c>
      <c r="EP200" s="59">
        <f t="shared" si="210"/>
        <v>275.88160405468193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21.754125895829809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21.754125895829809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204.00000000000017</v>
      </c>
      <c r="FF200" s="17">
        <f>FE200*VLOOKUP('Données projet'!$B$16,Paramètres!$A$1:$I$89,3,0)*VLOOKUP('Données projet'!$B$16,Paramètres!$A$1:$I$89,5,0)</f>
        <v>133.66080000000011</v>
      </c>
      <c r="FG200" s="13">
        <f t="shared" si="182"/>
        <v>34.840890682716783</v>
      </c>
      <c r="FH200" s="20">
        <f t="shared" si="183"/>
        <v>293.4737779390652</v>
      </c>
      <c r="FI200" s="59">
        <f t="shared" si="199"/>
        <v>583.88981046135405</v>
      </c>
      <c r="FJ200" s="59">
        <f ca="1">AVERAGE(OFFSET($FI$3,0,0,'Données projet'!$E$16+1,1))-AVERAGE(OFFSET($H$3,0,0,'Données projet'!$E$16+1,1))</f>
        <v>257.66104339896992</v>
      </c>
      <c r="FK200" s="59">
        <f t="shared" si="211"/>
        <v>254.79488636184996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4.7352845618930379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4.7352845618930379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18.829999999999643</v>
      </c>
      <c r="GA200" s="17">
        <f>FZ200*VLOOKUP('Données projet'!$B$17,Paramètres!$A$1:$I$89,3,0)*VLOOKUP('Données projet'!$B$17,Paramètres!$A$1:$I$89,5,0)</f>
        <v>17.918627999999661</v>
      </c>
      <c r="GB200" s="13">
        <f t="shared" si="185"/>
        <v>5.9016322671185755</v>
      </c>
      <c r="GC200" s="20">
        <f t="shared" si="186"/>
        <v>41.486953298564259</v>
      </c>
      <c r="GD200" s="59">
        <f t="shared" si="200"/>
        <v>331.90298582085302</v>
      </c>
      <c r="GE200" s="59">
        <f ca="1">AVERAGE(OFFSET($GD$3,0,0,'Données projet'!$E$17+1,1))-AVERAGE(OFFSET($H$3,0,0,'Données projet'!$E$17+1,1))</f>
        <v>536.1664221413339</v>
      </c>
      <c r="GF200" s="59">
        <f t="shared" si="212"/>
        <v>241.15939898336669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115.55386050899801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115.55386050899801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213.00000000000003</v>
      </c>
      <c r="GV200" s="17">
        <f>GU200*VLOOKUP('Données projet'!$B$18,Paramètres!$A$1:$I$89,3,0)*VLOOKUP('Données projet'!$B$18,Paramètres!$A$1:$I$89,5,0)</f>
        <v>186.07680000000005</v>
      </c>
      <c r="GW200" s="13">
        <f t="shared" si="188"/>
        <v>46.671538591528673</v>
      </c>
      <c r="GX200" s="20">
        <f t="shared" si="189"/>
        <v>405.37002304691242</v>
      </c>
      <c r="GY200" s="59">
        <f t="shared" si="201"/>
        <v>695.78605556920115</v>
      </c>
      <c r="GZ200" s="59">
        <f ca="1">AVERAGE(OFFSET($GY$3,0,0,'Données projet'!$E$18+1,1))-AVERAGE(OFFSET($H$3,0,0,'Données projet'!$E$18+1,1))</f>
        <v>285.8437404763045</v>
      </c>
      <c r="HA200" s="59">
        <f t="shared" si="213"/>
        <v>276.01618888357268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3.6275454711969171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3.6275454711969171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18.829999999999643</v>
      </c>
      <c r="O201" s="13">
        <f>N201*VLOOKUP('Données projet'!$B$9,Paramètres!$A$1:$I$89,3,0)*VLOOKUP('Données projet'!$B$9,Paramètres!$A$1:$I$89,5,0)</f>
        <v>17.037383999999676</v>
      </c>
      <c r="P201" s="13">
        <f t="shared" si="203"/>
        <v>5.644424624466958</v>
      </c>
      <c r="Q201" s="20">
        <f t="shared" si="162"/>
        <v>39.504150020946049</v>
      </c>
      <c r="R201" s="59">
        <f t="shared" si="191"/>
        <v>329.97079119019895</v>
      </c>
      <c r="S201" s="59">
        <f ca="1">AVERAGE(OFFSET($R$3,0,0,'Données projet'!$E$9+1,1))-AVERAGE(OFFSET($H$3,0,0,'Données projet'!$E$9+1,1))</f>
        <v>514.0255035951318</v>
      </c>
      <c r="T201" s="59">
        <f t="shared" si="204"/>
        <v>232.26614608014839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107.7163827466901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107.7163827466901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212.00000000000009</v>
      </c>
      <c r="AJ201" s="13">
        <f>AI201*VLOOKUP('Données projet'!$B$10,Paramètres!$A$1:$I$89,3,0)*VLOOKUP('Données projet'!$B$10,Paramètres!$A$1:$I$89,5,0)</f>
        <v>185.20320000000009</v>
      </c>
      <c r="AK201" s="13">
        <f t="shared" si="164"/>
        <v>46.477875402099386</v>
      </c>
      <c r="AL201" s="20">
        <f t="shared" si="165"/>
        <v>403.5112063253232</v>
      </c>
      <c r="AM201" s="59">
        <f t="shared" si="193"/>
        <v>693.97784749457605</v>
      </c>
      <c r="AN201" s="59">
        <f ca="1">AVERAGE(OFFSET($AM$3,0,0,'Données projet'!$E$10+1,1))-AVERAGE(OFFSET($H$3,0,0,'Données projet'!$E$10+1,1))</f>
        <v>330.58463337575432</v>
      </c>
      <c r="AO201" s="59">
        <f t="shared" si="205"/>
        <v>285.43250599232192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6.2880191217028774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6.2880191217028774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18.829999999999643</v>
      </c>
      <c r="BE201" s="13">
        <f>BD201*VLOOKUP('Données projet'!$B$11,Paramètres!$A$1:$I$89,3,0)*VLOOKUP('Données projet'!$B$11,Paramètres!$A$1:$I$89,5,0)</f>
        <v>19.093619999999639</v>
      </c>
      <c r="BF201" s="13">
        <f t="shared" si="167"/>
        <v>6.2423044268988592</v>
      </c>
      <c r="BG201" s="20">
        <f t="shared" si="168"/>
        <v>44.126735043514884</v>
      </c>
      <c r="BH201" s="59">
        <f t="shared" si="194"/>
        <v>334.59337621276779</v>
      </c>
      <c r="BI201" s="59">
        <f ca="1">AVERAGE(OFFSET($BH$3,0,0,'Données projet'!$E$11+1,1))-AVERAGE(OFFSET($H$3,0,0,'Données projet'!$E$11+1,1))</f>
        <v>565.65323074569903</v>
      </c>
      <c r="BJ201" s="59">
        <f t="shared" si="206"/>
        <v>253.00166490531203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120.71663583680794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120.71663583680794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751.81741808961522</v>
      </c>
      <c r="CD201" s="59">
        <f ca="1">AVERAGE(OFFSET($CC$3,0,0,'Données projet'!$E$12+1,1))-AVERAGE(OFFSET($H$3,0,0,'Données projet'!$E$12+1,1))</f>
        <v>323.01113210765487</v>
      </c>
      <c r="CE201" s="59">
        <f t="shared" si="207"/>
        <v>311.68541696405975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4.1923377179302825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4.1923377179302825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18.829999999999643</v>
      </c>
      <c r="CU201" s="17">
        <f>CT201*VLOOKUP('Données projet'!$B$13,Paramètres!$A$1:$I$89,3,0)*VLOOKUP('Données projet'!$B$13,Paramètres!$A$1:$I$89,5,0)</f>
        <v>12.631163999999762</v>
      </c>
      <c r="CV201" s="13">
        <f t="shared" si="173"/>
        <v>4.3329874394266437</v>
      </c>
      <c r="CW201" s="20">
        <f t="shared" si="174"/>
        <v>29.545897090334321</v>
      </c>
      <c r="CX201" s="59">
        <f t="shared" si="196"/>
        <v>320.01253825958725</v>
      </c>
      <c r="CY201" s="59">
        <f ca="1">AVERAGE(OFFSET($CX$3,0,0,'Données projet'!$E$13+1,1))-AVERAGE(OFFSET($H$3,0,0,'Données projet'!$E$13+1,1))</f>
        <v>402.93606094395136</v>
      </c>
      <c r="CZ201" s="59">
        <f t="shared" si="208"/>
        <v>187.62762320251036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98.430487682320276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98.430487682320276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210.25641025641013</v>
      </c>
      <c r="DP201" s="17">
        <f>DO201*VLOOKUP('Données projet'!$B$14,Paramètres!$A$1:$I$89,3,0)*VLOOKUP('Données projet'!$B$14,Paramètres!$A$1:$I$89,5,0)</f>
        <v>163.99999999999991</v>
      </c>
      <c r="DQ201" s="13">
        <f t="shared" si="176"/>
        <v>41.743425908362248</v>
      </c>
      <c r="DR201" s="20">
        <f t="shared" si="177"/>
        <v>358.33646679039742</v>
      </c>
      <c r="DS201" s="59">
        <f t="shared" si="197"/>
        <v>648.80310795965033</v>
      </c>
      <c r="DT201" s="59">
        <f ca="1">AVERAGE(OFFSET($DS$3,0,0,'Données projet'!$E$14+1,1))-AVERAGE(OFFSET($H$3,0,0,'Données projet'!$E$14+1,1))</f>
        <v>217.53602321474159</v>
      </c>
      <c r="DU201" s="59">
        <f t="shared" si="209"/>
        <v>215.75909414893025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2.5097167615769962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2.5097167615769962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404.00000000000017</v>
      </c>
      <c r="EK201" s="17">
        <f>EJ201*VLOOKUP('Données projet'!$B$15,Paramètres!$A$1:$I$89,3,0)*VLOOKUP('Données projet'!$B$15,Paramètres!$A$1:$I$89,5,0)</f>
        <v>346.63200000000018</v>
      </c>
      <c r="EL201" s="13">
        <f t="shared" si="179"/>
        <v>80.868615263336864</v>
      </c>
      <c r="EM201" s="20">
        <f t="shared" si="180"/>
        <v>744.56357158364528</v>
      </c>
      <c r="EN201" s="59">
        <f t="shared" si="198"/>
        <v>1035.0302127528983</v>
      </c>
      <c r="EO201" s="59">
        <f ca="1">AVERAGE(OFFSET($EN$3,0,0,'Données projet'!$E$15+1,1))-AVERAGE(OFFSET($H$3,0,0,'Données projet'!$E$15+1,1))</f>
        <v>481.23392184981651</v>
      </c>
      <c r="EP201" s="59">
        <f t="shared" si="210"/>
        <v>275.88160405468193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21.327540755719205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21.327540755719205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204.00000000000017</v>
      </c>
      <c r="FF201" s="17">
        <f>FE201*VLOOKUP('Données projet'!$B$16,Paramètres!$A$1:$I$89,3,0)*VLOOKUP('Données projet'!$B$16,Paramètres!$A$1:$I$89,5,0)</f>
        <v>133.66080000000011</v>
      </c>
      <c r="FG201" s="13">
        <f t="shared" si="182"/>
        <v>34.840890682716783</v>
      </c>
      <c r="FH201" s="20">
        <f t="shared" si="183"/>
        <v>293.4737779390652</v>
      </c>
      <c r="FI201" s="59">
        <f t="shared" si="199"/>
        <v>583.94041910831811</v>
      </c>
      <c r="FJ201" s="59">
        <f ca="1">AVERAGE(OFFSET($FI$3,0,0,'Données projet'!$E$16+1,1))-AVERAGE(OFFSET($H$3,0,0,'Données projet'!$E$16+1,1))</f>
        <v>257.66104339896992</v>
      </c>
      <c r="FK201" s="59">
        <f t="shared" si="211"/>
        <v>254.79488636184996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4.6424285198727082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4.6424285198727082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18.829999999999643</v>
      </c>
      <c r="GA201" s="17">
        <f>FZ201*VLOOKUP('Données projet'!$B$17,Paramètres!$A$1:$I$89,3,0)*VLOOKUP('Données projet'!$B$17,Paramètres!$A$1:$I$89,5,0)</f>
        <v>17.918627999999661</v>
      </c>
      <c r="GB201" s="13">
        <f t="shared" si="185"/>
        <v>5.9016322671185755</v>
      </c>
      <c r="GC201" s="20">
        <f t="shared" si="186"/>
        <v>41.486953298564259</v>
      </c>
      <c r="GD201" s="59">
        <f t="shared" si="200"/>
        <v>331.9535944678172</v>
      </c>
      <c r="GE201" s="59">
        <f ca="1">AVERAGE(OFFSET($GD$3,0,0,'Données projet'!$E$17+1,1))-AVERAGE(OFFSET($H$3,0,0,'Données projet'!$E$17+1,1))</f>
        <v>536.1664221413339</v>
      </c>
      <c r="GF201" s="59">
        <f t="shared" si="212"/>
        <v>241.15939898336669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113.28791978531206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113.28791978531206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213.00000000000003</v>
      </c>
      <c r="GV201" s="17">
        <f>GU201*VLOOKUP('Données projet'!$B$18,Paramètres!$A$1:$I$89,3,0)*VLOOKUP('Données projet'!$B$18,Paramètres!$A$1:$I$89,5,0)</f>
        <v>186.07680000000005</v>
      </c>
      <c r="GW201" s="13">
        <f t="shared" si="188"/>
        <v>46.671538591528673</v>
      </c>
      <c r="GX201" s="20">
        <f t="shared" si="189"/>
        <v>405.37002304691242</v>
      </c>
      <c r="GY201" s="59">
        <f t="shared" si="201"/>
        <v>695.83666421616533</v>
      </c>
      <c r="GZ201" s="59">
        <f ca="1">AVERAGE(OFFSET($GY$3,0,0,'Données projet'!$E$18+1,1))-AVERAGE(OFFSET($H$3,0,0,'Données projet'!$E$18+1,1))</f>
        <v>285.8437404763045</v>
      </c>
      <c r="HA201" s="59">
        <f t="shared" si="213"/>
        <v>276.01618888357268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3.5564115170910084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3.5564115170910084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18.829999999999643</v>
      </c>
      <c r="O202" s="13">
        <f>N202*VLOOKUP('Données projet'!$B$9,Paramètres!$A$1:$I$89,3,0)*VLOOKUP('Données projet'!$B$9,Paramètres!$A$1:$I$89,5,0)</f>
        <v>17.037383999999676</v>
      </c>
      <c r="P202" s="13">
        <f t="shared" si="203"/>
        <v>5.644424624466958</v>
      </c>
      <c r="Q202" s="20">
        <f t="shared" si="162"/>
        <v>39.504150020946049</v>
      </c>
      <c r="R202" s="59">
        <f t="shared" si="191"/>
        <v>330.02052189028217</v>
      </c>
      <c r="S202" s="59">
        <f ca="1">AVERAGE(OFFSET($R$3,0,0,'Données projet'!$E$9+1,1))-AVERAGE(OFFSET($H$3,0,0,'Données projet'!$E$9+1,1))</f>
        <v>514.0255035951318</v>
      </c>
      <c r="T202" s="59">
        <f t="shared" si="204"/>
        <v>232.26614608014839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105.60413018153359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105.60413018153359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212.00000000000009</v>
      </c>
      <c r="AJ202" s="13">
        <f>AI202*VLOOKUP('Données projet'!$B$10,Paramètres!$A$1:$I$89,3,0)*VLOOKUP('Données projet'!$B$10,Paramètres!$A$1:$I$89,5,0)</f>
        <v>185.20320000000009</v>
      </c>
      <c r="AK202" s="13">
        <f t="shared" si="164"/>
        <v>46.477875402099386</v>
      </c>
      <c r="AL202" s="20">
        <f t="shared" si="165"/>
        <v>403.5112063253232</v>
      </c>
      <c r="AM202" s="59">
        <f t="shared" si="193"/>
        <v>694.02757819465933</v>
      </c>
      <c r="AN202" s="59">
        <f ca="1">AVERAGE(OFFSET($AM$3,0,0,'Données projet'!$E$10+1,1))-AVERAGE(OFFSET($H$3,0,0,'Données projet'!$E$10+1,1))</f>
        <v>330.58463337575432</v>
      </c>
      <c r="AO202" s="59">
        <f t="shared" si="205"/>
        <v>285.43250599232192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6.1647149020392424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6.1647149020392424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18.829999999999643</v>
      </c>
      <c r="BE202" s="13">
        <f>BD202*VLOOKUP('Données projet'!$B$11,Paramètres!$A$1:$I$89,3,0)*VLOOKUP('Données projet'!$B$11,Paramètres!$A$1:$I$89,5,0)</f>
        <v>19.093619999999639</v>
      </c>
      <c r="BF202" s="13">
        <f t="shared" si="167"/>
        <v>6.2423044268988592</v>
      </c>
      <c r="BG202" s="20">
        <f t="shared" si="168"/>
        <v>44.126735043514884</v>
      </c>
      <c r="BH202" s="59">
        <f t="shared" si="194"/>
        <v>334.64310691285101</v>
      </c>
      <c r="BI202" s="59">
        <f ca="1">AVERAGE(OFFSET($BH$3,0,0,'Données projet'!$E$11+1,1))-AVERAGE(OFFSET($H$3,0,0,'Données projet'!$E$11+1,1))</f>
        <v>565.65323074569903</v>
      </c>
      <c r="BJ202" s="59">
        <f t="shared" si="206"/>
        <v>253.00166490531203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118.34945623792565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118.34945623792565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751.86714878969838</v>
      </c>
      <c r="CD202" s="59">
        <f ca="1">AVERAGE(OFFSET($CC$3,0,0,'Données projet'!$E$12+1,1))-AVERAGE(OFFSET($H$3,0,0,'Données projet'!$E$12+1,1))</f>
        <v>323.01113210765487</v>
      </c>
      <c r="CE202" s="59">
        <f t="shared" si="207"/>
        <v>311.68541696405975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4.1101285323551879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4.1101285323551879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18.829999999999643</v>
      </c>
      <c r="CU202" s="17">
        <f>CT202*VLOOKUP('Données projet'!$B$13,Paramètres!$A$1:$I$89,3,0)*VLOOKUP('Données projet'!$B$13,Paramètres!$A$1:$I$89,5,0)</f>
        <v>12.631163999999762</v>
      </c>
      <c r="CV202" s="13">
        <f t="shared" si="173"/>
        <v>4.3329874394266437</v>
      </c>
      <c r="CW202" s="20">
        <f t="shared" si="174"/>
        <v>29.545897090334321</v>
      </c>
      <c r="CX202" s="59">
        <f t="shared" si="196"/>
        <v>320.06226895967046</v>
      </c>
      <c r="CY202" s="59">
        <f ca="1">AVERAGE(OFFSET($CX$3,0,0,'Données projet'!$E$13+1,1))-AVERAGE(OFFSET($H$3,0,0,'Données projet'!$E$13+1,1))</f>
        <v>402.93606094395136</v>
      </c>
      <c r="CZ202" s="59">
        <f t="shared" si="208"/>
        <v>187.62762320251036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96.50032585553933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96.50032585553933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210.25641025641013</v>
      </c>
      <c r="DP202" s="17">
        <f>DO202*VLOOKUP('Données projet'!$B$14,Paramètres!$A$1:$I$89,3,0)*VLOOKUP('Données projet'!$B$14,Paramètres!$A$1:$I$89,5,0)</f>
        <v>163.99999999999991</v>
      </c>
      <c r="DQ202" s="13">
        <f t="shared" si="176"/>
        <v>41.743425908362248</v>
      </c>
      <c r="DR202" s="20">
        <f t="shared" si="177"/>
        <v>358.33646679039742</v>
      </c>
      <c r="DS202" s="59">
        <f t="shared" si="197"/>
        <v>648.85283865973361</v>
      </c>
      <c r="DT202" s="59">
        <f ca="1">AVERAGE(OFFSET($DS$3,0,0,'Données projet'!$E$14+1,1))-AVERAGE(OFFSET($H$3,0,0,'Données projet'!$E$14+1,1))</f>
        <v>217.53602321474159</v>
      </c>
      <c r="DU202" s="59">
        <f t="shared" si="209"/>
        <v>215.75909414893025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2.4605027466585443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2.4605027466585443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404.00000000000017</v>
      </c>
      <c r="EK202" s="17">
        <f>EJ202*VLOOKUP('Données projet'!$B$15,Paramètres!$A$1:$I$89,3,0)*VLOOKUP('Données projet'!$B$15,Paramètres!$A$1:$I$89,5,0)</f>
        <v>346.63200000000018</v>
      </c>
      <c r="EL202" s="13">
        <f t="shared" si="179"/>
        <v>80.868615263336864</v>
      </c>
      <c r="EM202" s="20">
        <f t="shared" si="180"/>
        <v>744.56357158364528</v>
      </c>
      <c r="EN202" s="59">
        <f t="shared" si="198"/>
        <v>1035.0799434529813</v>
      </c>
      <c r="EO202" s="59">
        <f ca="1">AVERAGE(OFFSET($EN$3,0,0,'Données projet'!$E$15+1,1))-AVERAGE(OFFSET($H$3,0,0,'Données projet'!$E$15+1,1))</f>
        <v>481.23392184981651</v>
      </c>
      <c r="EP202" s="59">
        <f t="shared" si="210"/>
        <v>275.88160405468193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20.90932069001493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20.90932069001493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204.00000000000017</v>
      </c>
      <c r="FF202" s="17">
        <f>FE202*VLOOKUP('Données projet'!$B$16,Paramètres!$A$1:$I$89,3,0)*VLOOKUP('Données projet'!$B$16,Paramètres!$A$1:$I$89,5,0)</f>
        <v>133.66080000000011</v>
      </c>
      <c r="FG202" s="13">
        <f t="shared" si="182"/>
        <v>34.840890682716783</v>
      </c>
      <c r="FH202" s="20">
        <f t="shared" si="183"/>
        <v>293.4737779390652</v>
      </c>
      <c r="FI202" s="59">
        <f t="shared" si="199"/>
        <v>583.99014980840138</v>
      </c>
      <c r="FJ202" s="59">
        <f ca="1">AVERAGE(OFFSET($FI$3,0,0,'Données projet'!$E$16+1,1))-AVERAGE(OFFSET($H$3,0,0,'Données projet'!$E$16+1,1))</f>
        <v>257.66104339896992</v>
      </c>
      <c r="FK202" s="59">
        <f t="shared" si="211"/>
        <v>254.79488636184996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4.5513933281998042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4.5513933281998042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18.829999999999643</v>
      </c>
      <c r="GA202" s="17">
        <f>FZ202*VLOOKUP('Données projet'!$B$17,Paramètres!$A$1:$I$89,3,0)*VLOOKUP('Données projet'!$B$17,Paramètres!$A$1:$I$89,5,0)</f>
        <v>17.918627999999661</v>
      </c>
      <c r="GB202" s="13">
        <f t="shared" si="185"/>
        <v>5.9016322671185755</v>
      </c>
      <c r="GC202" s="20">
        <f t="shared" si="186"/>
        <v>41.486953298564259</v>
      </c>
      <c r="GD202" s="59">
        <f t="shared" si="200"/>
        <v>332.00332516790036</v>
      </c>
      <c r="GE202" s="59">
        <f ca="1">AVERAGE(OFFSET($GD$3,0,0,'Données projet'!$E$17+1,1))-AVERAGE(OFFSET($H$3,0,0,'Données projet'!$E$17+1,1))</f>
        <v>536.1664221413339</v>
      </c>
      <c r="GF202" s="59">
        <f t="shared" si="212"/>
        <v>241.15939898336669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111.06641277713021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111.06641277713021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213.00000000000003</v>
      </c>
      <c r="GV202" s="17">
        <f>GU202*VLOOKUP('Données projet'!$B$18,Paramètres!$A$1:$I$89,3,0)*VLOOKUP('Données projet'!$B$18,Paramètres!$A$1:$I$89,5,0)</f>
        <v>186.07680000000005</v>
      </c>
      <c r="GW202" s="13">
        <f t="shared" si="188"/>
        <v>46.671538591528673</v>
      </c>
      <c r="GX202" s="20">
        <f t="shared" si="189"/>
        <v>405.37002304691242</v>
      </c>
      <c r="GY202" s="59">
        <f t="shared" si="201"/>
        <v>695.88639491624849</v>
      </c>
      <c r="GZ202" s="59">
        <f ca="1">AVERAGE(OFFSET($GY$3,0,0,'Données projet'!$E$18+1,1))-AVERAGE(OFFSET($H$3,0,0,'Données projet'!$E$18+1,1))</f>
        <v>285.8437404763045</v>
      </c>
      <c r="HA202" s="59">
        <f t="shared" si="213"/>
        <v>276.01618888357268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3.486672456437689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3.486672456437689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18.829999999999643</v>
      </c>
      <c r="O203" s="13">
        <f>N203*VLOOKUP('Données projet'!$B$9,Paramètres!$A$1:$I$89,3,0)*VLOOKUP('Données projet'!$B$9,Paramètres!$A$1:$I$89,5,0)</f>
        <v>17.037383999999676</v>
      </c>
      <c r="P203" s="13">
        <f t="shared" si="203"/>
        <v>5.644424624466958</v>
      </c>
      <c r="Q203" s="20">
        <f t="shared" si="162"/>
        <v>39.504150020946049</v>
      </c>
      <c r="R203" s="59">
        <f t="shared" si="191"/>
        <v>330.06938987390015</v>
      </c>
      <c r="S203" s="59">
        <f ca="1">AVERAGE(OFFSET($R$3,0,0,'Données projet'!$E$9+1,1))-AVERAGE(OFFSET($H$3,0,0,'Données projet'!$E$9+1,1))</f>
        <v>514.0255035951318</v>
      </c>
      <c r="T203" s="59">
        <f t="shared" si="204"/>
        <v>232.26614608014839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103.53329760083295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103.53329760083295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212.00000000000009</v>
      </c>
      <c r="AJ203" s="13">
        <f>AI203*VLOOKUP('Données projet'!$B$10,Paramètres!$A$1:$I$89,3,0)*VLOOKUP('Données projet'!$B$10,Paramètres!$A$1:$I$89,5,0)</f>
        <v>185.20320000000009</v>
      </c>
      <c r="AK203" s="13">
        <f t="shared" si="164"/>
        <v>46.477875402099386</v>
      </c>
      <c r="AL203" s="20">
        <f t="shared" si="165"/>
        <v>403.5112063253232</v>
      </c>
      <c r="AM203" s="59">
        <f t="shared" si="193"/>
        <v>694.07644617827737</v>
      </c>
      <c r="AN203" s="59">
        <f ca="1">AVERAGE(OFFSET($AM$3,0,0,'Données projet'!$E$10+1,1))-AVERAGE(OFFSET($H$3,0,0,'Données projet'!$E$10+1,1))</f>
        <v>330.58463337575432</v>
      </c>
      <c r="AO203" s="59">
        <f t="shared" si="205"/>
        <v>285.43250599232192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6.0438286029150632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6.0438286029150632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18.829999999999643</v>
      </c>
      <c r="BE203" s="13">
        <f>BD203*VLOOKUP('Données projet'!$B$11,Paramètres!$A$1:$I$89,3,0)*VLOOKUP('Données projet'!$B$11,Paramètres!$A$1:$I$89,5,0)</f>
        <v>19.093619999999639</v>
      </c>
      <c r="BF203" s="13">
        <f t="shared" si="167"/>
        <v>6.2423044268988592</v>
      </c>
      <c r="BG203" s="20">
        <f t="shared" si="168"/>
        <v>44.126735043514884</v>
      </c>
      <c r="BH203" s="59">
        <f t="shared" si="194"/>
        <v>334.69197489646899</v>
      </c>
      <c r="BI203" s="59">
        <f ca="1">AVERAGE(OFFSET($BH$3,0,0,'Données projet'!$E$11+1,1))-AVERAGE(OFFSET($H$3,0,0,'Données projet'!$E$11+1,1))</f>
        <v>565.65323074569903</v>
      </c>
      <c r="BJ203" s="59">
        <f t="shared" si="206"/>
        <v>253.00166490531203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116.02869558714045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116.02869558714045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751.91601677331641</v>
      </c>
      <c r="CD203" s="59">
        <f ca="1">AVERAGE(OFFSET($CC$3,0,0,'Données projet'!$E$12+1,1))-AVERAGE(OFFSET($H$3,0,0,'Données projet'!$E$12+1,1))</f>
        <v>323.01113210765487</v>
      </c>
      <c r="CE203" s="59">
        <f t="shared" si="207"/>
        <v>311.68541696405975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4.0295314187665685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4.0295314187665685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18.829999999999643</v>
      </c>
      <c r="CU203" s="17">
        <f>CT203*VLOOKUP('Données projet'!$B$13,Paramètres!$A$1:$I$89,3,0)*VLOOKUP('Données projet'!$B$13,Paramètres!$A$1:$I$89,5,0)</f>
        <v>12.631163999999762</v>
      </c>
      <c r="CV203" s="13">
        <f t="shared" si="173"/>
        <v>4.3329874394266437</v>
      </c>
      <c r="CW203" s="20">
        <f t="shared" si="174"/>
        <v>29.545897090334321</v>
      </c>
      <c r="CX203" s="59">
        <f t="shared" si="196"/>
        <v>320.11113694328844</v>
      </c>
      <c r="CY203" s="59">
        <f ca="1">AVERAGE(OFFSET($CX$3,0,0,'Données projet'!$E$13+1,1))-AVERAGE(OFFSET($H$3,0,0,'Données projet'!$E$13+1,1))</f>
        <v>402.93606094395136</v>
      </c>
      <c r="CZ203" s="59">
        <f t="shared" si="208"/>
        <v>187.62762320251036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94.60801332489909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94.60801332489909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210.25641025641013</v>
      </c>
      <c r="DP203" s="17">
        <f>DO203*VLOOKUP('Données projet'!$B$14,Paramètres!$A$1:$I$89,3,0)*VLOOKUP('Données projet'!$B$14,Paramètres!$A$1:$I$89,5,0)</f>
        <v>163.99999999999991</v>
      </c>
      <c r="DQ203" s="13">
        <f t="shared" si="176"/>
        <v>41.743425908362248</v>
      </c>
      <c r="DR203" s="20">
        <f t="shared" si="177"/>
        <v>358.33646679039742</v>
      </c>
      <c r="DS203" s="59">
        <f t="shared" si="197"/>
        <v>648.90170664335153</v>
      </c>
      <c r="DT203" s="59">
        <f ca="1">AVERAGE(OFFSET($DS$3,0,0,'Données projet'!$E$14+1,1))-AVERAGE(OFFSET($H$3,0,0,'Données projet'!$E$14+1,1))</f>
        <v>217.53602321474159</v>
      </c>
      <c r="DU203" s="59">
        <f t="shared" si="209"/>
        <v>215.75909414893025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2.4122537885550579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2.4122537885550579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404.00000000000017</v>
      </c>
      <c r="EK203" s="17">
        <f>EJ203*VLOOKUP('Données projet'!$B$15,Paramètres!$A$1:$I$89,3,0)*VLOOKUP('Données projet'!$B$15,Paramètres!$A$1:$I$89,5,0)</f>
        <v>346.63200000000018</v>
      </c>
      <c r="EL203" s="13">
        <f t="shared" si="179"/>
        <v>80.868615263336864</v>
      </c>
      <c r="EM203" s="20">
        <f t="shared" si="180"/>
        <v>744.56357158364528</v>
      </c>
      <c r="EN203" s="59">
        <f t="shared" si="198"/>
        <v>1035.1288114365993</v>
      </c>
      <c r="EO203" s="59">
        <f ca="1">AVERAGE(OFFSET($EN$3,0,0,'Données projet'!$E$15+1,1))-AVERAGE(OFFSET($H$3,0,0,'Données projet'!$E$15+1,1))</f>
        <v>481.23392184981651</v>
      </c>
      <c r="EP203" s="59">
        <f t="shared" si="210"/>
        <v>275.88160405468193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20.49930166471006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20.49930166471006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204.00000000000017</v>
      </c>
      <c r="FF203" s="17">
        <f>FE203*VLOOKUP('Données projet'!$B$16,Paramètres!$A$1:$I$89,3,0)*VLOOKUP('Données projet'!$B$16,Paramètres!$A$1:$I$89,5,0)</f>
        <v>133.66080000000011</v>
      </c>
      <c r="FG203" s="13">
        <f t="shared" si="182"/>
        <v>34.840890682716783</v>
      </c>
      <c r="FH203" s="20">
        <f t="shared" si="183"/>
        <v>293.4737779390652</v>
      </c>
      <c r="FI203" s="59">
        <f t="shared" si="199"/>
        <v>584.03901779201931</v>
      </c>
      <c r="FJ203" s="59">
        <f ca="1">AVERAGE(OFFSET($FI$3,0,0,'Données projet'!$E$16+1,1))-AVERAGE(OFFSET($H$3,0,0,'Données projet'!$E$16+1,1))</f>
        <v>257.66104339896992</v>
      </c>
      <c r="FK203" s="59">
        <f t="shared" si="211"/>
        <v>254.79488636184996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4.462143281109622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4.462143281109622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18.829999999999643</v>
      </c>
      <c r="GA203" s="17">
        <f>FZ203*VLOOKUP('Données projet'!$B$17,Paramètres!$A$1:$I$89,3,0)*VLOOKUP('Données projet'!$B$17,Paramètres!$A$1:$I$89,5,0)</f>
        <v>17.918627999999661</v>
      </c>
      <c r="GB203" s="13">
        <f t="shared" si="185"/>
        <v>5.9016322671185755</v>
      </c>
      <c r="GC203" s="20">
        <f t="shared" si="186"/>
        <v>41.486953298564259</v>
      </c>
      <c r="GD203" s="59">
        <f t="shared" si="200"/>
        <v>332.0521931515184</v>
      </c>
      <c r="GE203" s="59">
        <f ca="1">AVERAGE(OFFSET($GD$3,0,0,'Données projet'!$E$17+1,1))-AVERAGE(OFFSET($H$3,0,0,'Données projet'!$E$17+1,1))</f>
        <v>536.1664221413339</v>
      </c>
      <c r="GF203" s="59">
        <f t="shared" si="212"/>
        <v>241.15939898336669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108.88846816639334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108.88846816639334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213.00000000000003</v>
      </c>
      <c r="GV203" s="17">
        <f>GU203*VLOOKUP('Données projet'!$B$18,Paramètres!$A$1:$I$89,3,0)*VLOOKUP('Données projet'!$B$18,Paramètres!$A$1:$I$89,5,0)</f>
        <v>186.07680000000005</v>
      </c>
      <c r="GW203" s="13">
        <f t="shared" si="188"/>
        <v>46.671538591528673</v>
      </c>
      <c r="GX203" s="20">
        <f t="shared" si="189"/>
        <v>405.37002304691242</v>
      </c>
      <c r="GY203" s="59">
        <f t="shared" si="201"/>
        <v>695.93526289986653</v>
      </c>
      <c r="GZ203" s="59">
        <f ca="1">AVERAGE(OFFSET($GY$3,0,0,'Données projet'!$E$18+1,1))-AVERAGE(OFFSET($H$3,0,0,'Données projet'!$E$18+1,1))</f>
        <v>285.8437404763045</v>
      </c>
      <c r="HA203" s="59">
        <f t="shared" si="213"/>
        <v>276.01618888357268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3.4183009362271539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3.4183009362271539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1.1608269964394529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1.335141362540313</v>
      </c>
      <c r="BA205" s="81">
        <f>EXP(LN('Données projet'!B88)/'Données projet'!A88)</f>
        <v>1.1608269964394529</v>
      </c>
      <c r="BV205" s="81">
        <f>EXP(LN('Données projet'!B114)/'Données projet'!A114)</f>
        <v>1.2721747796233518</v>
      </c>
      <c r="CQ205" s="81">
        <f>EXP(LN('Données projet'!B140)/'Données projet'!A140)</f>
        <v>1.1608269964394529</v>
      </c>
      <c r="DL205" s="81">
        <f>EXP(LN('Données projet'!B166)/'Données projet'!A166)</f>
        <v>1.2414494093563335</v>
      </c>
      <c r="EG205" s="81">
        <f>EXP(LN('Données projet'!B192)/'Données projet'!A192)</f>
        <v>1.189207115002721</v>
      </c>
      <c r="FB205" s="81">
        <f>EXP(LN('Données projet'!B218)/'Données projet'!A218)</f>
        <v>1.2457309396155174</v>
      </c>
      <c r="FW205" s="81">
        <f>EXP(LN('Données projet'!B244)/'Données projet'!A244)</f>
        <v>1.1608269964394529</v>
      </c>
      <c r="GR205" s="81">
        <f>EXP(LN('Données projet'!B270)/'Données projet'!A270)</f>
        <v>1.1577536725165907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0.32658220499999996</v>
      </c>
      <c r="C6" s="145">
        <f ca="1">IF(OR('Données projet'!B9="",'Données projet'!C9="",'Données projet'!C9=0%),0,Calculateur!S3)</f>
        <v>514.0255035951318</v>
      </c>
      <c r="D6" s="145">
        <f>IF(OR('Données projet'!B9="",'Données projet'!C9="",'Données projet'!C9=0%),0,Calculateur!T3)</f>
        <v>232.26614608014839</v>
      </c>
      <c r="E6" s="145">
        <f ca="1">MIN(C6,D6)</f>
        <v>232.26614608014839</v>
      </c>
      <c r="F6" s="145">
        <f ca="1">E6*B6</f>
        <v>75.853990133706958</v>
      </c>
      <c r="G6" s="145">
        <f ca="1">F6*(100%-'Données projet'!$C$24)*(100%-'Données projet'!$C$25)*(100%-'Données projet'!$C$26)*(100%-'Données projet'!$C$27)</f>
        <v>68.268591120336268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68.268591120336268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rouge d'Amérique</v>
      </c>
      <c r="B7" s="152">
        <f>'Données projet'!D10</f>
        <v>0.32658220499999996</v>
      </c>
      <c r="C7" s="145">
        <f ca="1">IF(OR('Données projet'!B10="",'Données projet'!C10="",'Données projet'!C10=0%),0,Calculateur!AN3)</f>
        <v>330.58463337575432</v>
      </c>
      <c r="D7" s="145">
        <f>IF(OR('Données projet'!B10="",'Données projet'!C10="",'Données projet'!C10=0%),0,Calculateur!AO3)</f>
        <v>285.43250599232192</v>
      </c>
      <c r="E7" s="145">
        <f t="shared" ref="E7:E15" ca="1" si="0">MIN(C7,D7)</f>
        <v>285.43250599232192</v>
      </c>
      <c r="F7" s="145">
        <f t="shared" ref="F7:F15" ca="1" si="1">E7*B7</f>
        <v>93.217177185648197</v>
      </c>
      <c r="G7" s="145">
        <f ca="1">F7*(100%-'Données projet'!$C$24)*(100%-'Données projet'!$C$25)*(100%-'Données projet'!$C$26)*(100%-'Données projet'!$C$27)</f>
        <v>83.895459467083384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5.5518974849999996</v>
      </c>
      <c r="K7" s="149">
        <f>J7*(100%-'Données projet'!$C$24)*(100%-'Données projet'!$C$25)*(100%-'Données projet'!$C$26)*(100%-'Données projet'!$C$27)</f>
        <v>4.9967077364999994</v>
      </c>
      <c r="L7" s="150">
        <f t="shared" ref="L7:L15" ca="1" si="2">G7+I7+K7</f>
        <v>88.892167203583384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0.32658220499999996</v>
      </c>
      <c r="C8" s="145">
        <f ca="1">IF(OR('Données projet'!B11="",'Données projet'!C11="",'Données projet'!C11=0%),0,Calculateur!BI3)</f>
        <v>565.65323074569903</v>
      </c>
      <c r="D8" s="145">
        <f>IF(OR('Données projet'!B11="",'Données projet'!C11="",'Données projet'!C11=0%),0,Calculateur!BJ3)</f>
        <v>253.00166490531203</v>
      </c>
      <c r="E8" s="145">
        <f t="shared" ca="1" si="0"/>
        <v>253.00166490531203</v>
      </c>
      <c r="F8" s="145">
        <f t="shared" ca="1" si="1"/>
        <v>82.625841593447902</v>
      </c>
      <c r="G8" s="145">
        <f ca="1">F8*(100%-'Données projet'!$C$24)*(100%-'Données projet'!$C$25)*(100%-'Données projet'!$C$26)*(100%-'Données projet'!$C$27)</f>
        <v>74.363257434103119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74.363257434103119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0.16329120999999999</v>
      </c>
      <c r="C9" s="145">
        <f ca="1">IF(OR('Données projet'!B12="",'Données projet'!C12="",'Données projet'!C12=0%),0,Calculateur!CD3)</f>
        <v>323.01113210765487</v>
      </c>
      <c r="D9" s="145">
        <f>IF(OR('Données projet'!B12="",'Données projet'!C12="",'Données projet'!C12=0%),0,Calculateur!CE3)</f>
        <v>311.68541696405975</v>
      </c>
      <c r="E9" s="145">
        <f t="shared" ca="1" si="0"/>
        <v>311.68541696405975</v>
      </c>
      <c r="F9" s="145">
        <f t="shared" ca="1" si="1"/>
        <v>50.895488875415843</v>
      </c>
      <c r="G9" s="145">
        <f ca="1">F9*(100%-'Données projet'!$C$24)*(100%-'Données projet'!$C$25)*(100%-'Données projet'!$C$26)*(100%-'Données projet'!$C$27)</f>
        <v>45.805939987874261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4.0414574475</v>
      </c>
      <c r="K9" s="149">
        <f>J9*(100%-'Données projet'!$C$24)*(100%-'Données projet'!$C$25)*(100%-'Données projet'!$C$26)*(100%-'Données projet'!$C$27)</f>
        <v>3.6373117027499999</v>
      </c>
      <c r="L9" s="150">
        <f t="shared" ca="1" si="2"/>
        <v>49.443251690624258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Tilleul</v>
      </c>
      <c r="B10" s="152">
        <f>'Données projet'!D13</f>
        <v>0.16329120999999999</v>
      </c>
      <c r="C10" s="145">
        <f ca="1">IF(OR('Données projet'!B13="",'Données projet'!C13="",'Données projet'!C13=0%),0,Calculateur!CY3)</f>
        <v>402.93606094395136</v>
      </c>
      <c r="D10" s="145">
        <f>IF(OR('Données projet'!B13="",'Données projet'!C13="",'Données projet'!C13=0%),0,Calculateur!CZ3)</f>
        <v>187.62762320251036</v>
      </c>
      <c r="E10" s="145">
        <f t="shared" ca="1" si="0"/>
        <v>187.62762320251036</v>
      </c>
      <c r="F10" s="145">
        <f t="shared" ca="1" si="1"/>
        <v>30.637941622161989</v>
      </c>
      <c r="G10" s="145">
        <f ca="1">F10*(100%-'Données projet'!$C$24)*(100%-'Données projet'!$C$25)*(100%-'Données projet'!$C$26)*(100%-'Données projet'!$C$27)</f>
        <v>27.574147459945792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27.574147459945792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0.16329120999999999</v>
      </c>
      <c r="C11" s="145">
        <f ca="1">IF(OR('Données projet'!B14="",'Données projet'!C14="",'Données projet'!C14=0%),0,Calculateur!DT3)</f>
        <v>217.53602321474159</v>
      </c>
      <c r="D11" s="145">
        <f>IF(OR('Données projet'!B14="",'Données projet'!C14="",'Données projet'!C14=0%),0,Calculateur!DU3)</f>
        <v>215.75909414893025</v>
      </c>
      <c r="E11" s="145">
        <f t="shared" ca="1" si="0"/>
        <v>215.75909414893025</v>
      </c>
      <c r="F11" s="145">
        <f t="shared" ca="1" si="1"/>
        <v>35.23156355208274</v>
      </c>
      <c r="G11" s="145">
        <f ca="1">F11*(100%-'Données projet'!$C$24)*(100%-'Données projet'!$C$25)*(100%-'Données projet'!$C$26)*(100%-'Données projet'!$C$27)</f>
        <v>31.708407196874468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1.4392654727564103</v>
      </c>
      <c r="K11" s="149">
        <f>J11*(100%-'Données projet'!$C$24)*(100%-'Données projet'!$C$25)*(100%-'Données projet'!$C$26)*(100%-'Données projet'!$C$27)</f>
        <v>1.2953389254807692</v>
      </c>
      <c r="L11" s="150">
        <f t="shared" ca="1" si="2"/>
        <v>33.003746122355238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Hêtre</v>
      </c>
      <c r="B12" s="152">
        <f>'Données projet'!D15</f>
        <v>0.16329120999999999</v>
      </c>
      <c r="C12" s="145">
        <f ca="1">IF(OR('Données projet'!B15="",'Données projet'!C15="",'Données projet'!C15=0%),0,Calculateur!EO3)</f>
        <v>481.23392184981651</v>
      </c>
      <c r="D12" s="145">
        <f>IF(OR('Données projet'!B15="",'Données projet'!C15="",'Données projet'!C15=0%),0,Calculateur!EP3)</f>
        <v>275.88160405468193</v>
      </c>
      <c r="E12" s="145">
        <f t="shared" ca="1" si="0"/>
        <v>275.88160405468193</v>
      </c>
      <c r="F12" s="145">
        <f t="shared" ca="1" si="1"/>
        <v>45.049040942829919</v>
      </c>
      <c r="G12" s="145">
        <f ca="1">F12*(100%-'Données projet'!$C$24)*(100%-'Données projet'!$C$25)*(100%-'Données projet'!$C$26)*(100%-'Données projet'!$C$27)</f>
        <v>40.544136848546927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1.4287980874999999</v>
      </c>
      <c r="K12" s="149">
        <f>J12*(100%-'Données projet'!$C$24)*(100%-'Données projet'!$C$25)*(100%-'Données projet'!$C$26)*(100%-'Données projet'!$C$27)</f>
        <v>1.2859182787499999</v>
      </c>
      <c r="L12" s="150">
        <f t="shared" ca="1" si="2"/>
        <v>41.83005512729693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Aulne à feuilles en cœur</v>
      </c>
      <c r="B13" s="152">
        <f>'Données projet'!D16</f>
        <v>0.20864975999999999</v>
      </c>
      <c r="C13" s="145">
        <f ca="1">IF(OR('Données projet'!B16="",'Données projet'!C16="",'Données projet'!C16=0%),0,Calculateur!FJ3)</f>
        <v>257.66104339896992</v>
      </c>
      <c r="D13" s="145">
        <f>IF(OR('Données projet'!B16="",'Données projet'!C16="",'Données projet'!C16=0%),0,Calculateur!FK3)</f>
        <v>254.79488636184996</v>
      </c>
      <c r="E13" s="145">
        <f t="shared" ca="1" si="0"/>
        <v>254.79488636184996</v>
      </c>
      <c r="F13" s="145">
        <f t="shared" ca="1" si="1"/>
        <v>53.162891888627264</v>
      </c>
      <c r="G13" s="145">
        <f ca="1">F13*(100%-'Données projet'!$C$24)*(100%-'Données projet'!$C$25)*(100%-'Données projet'!$C$26)*(100%-'Données projet'!$C$27)</f>
        <v>47.846602699764539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2.6602844399999999</v>
      </c>
      <c r="K13" s="149">
        <f>J13*(100%-'Données projet'!$C$24)*(100%-'Données projet'!$C$25)*(100%-'Données projet'!$C$26)*(100%-'Données projet'!$C$27)</f>
        <v>2.3942559960000001</v>
      </c>
      <c r="L13" s="150">
        <f t="shared" ca="1" si="2"/>
        <v>50.240858695764537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Charme</v>
      </c>
      <c r="B14" s="152">
        <f>'Données projet'!D17</f>
        <v>0.20864975999999999</v>
      </c>
      <c r="C14" s="145">
        <f ca="1">IF(OR('Données projet'!B17="",'Données projet'!C17="",'Données projet'!C17=0%),0,Calculateur!GE3)</f>
        <v>536.1664221413339</v>
      </c>
      <c r="D14" s="145">
        <f>IF(OR('Données projet'!B17="",'Données projet'!C17="",'Données projet'!C17=0%),0,Calculateur!GF3)</f>
        <v>241.15939898336669</v>
      </c>
      <c r="E14" s="145">
        <f t="shared" ca="1" si="0"/>
        <v>241.15939898336669</v>
      </c>
      <c r="F14" s="145">
        <f t="shared" ca="1" si="1"/>
        <v>50.317850719623699</v>
      </c>
      <c r="G14" s="145">
        <f ca="1">F14*(100%-'Données projet'!$C$24)*(100%-'Données projet'!$C$25)*(100%-'Données projet'!$C$26)*(100%-'Données projet'!$C$27)</f>
        <v>45.286065647661331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ca="1" si="2"/>
        <v>45.286065647661331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Erable champêtre</v>
      </c>
      <c r="B15" s="155">
        <f>'Données projet'!D18</f>
        <v>9.9789025000000003E-2</v>
      </c>
      <c r="C15" s="156">
        <f ca="1">IF(OR('Données projet'!B18="",'Données projet'!C18="",'Données projet'!C18=0%),0,Calculateur!GZ3)</f>
        <v>285.8437404763045</v>
      </c>
      <c r="D15" s="156">
        <f>IF(OR('Données projet'!B18="",'Données projet'!C18="",'Données projet'!C18=0%),0,Calculateur!HA3)</f>
        <v>276.01618888357268</v>
      </c>
      <c r="E15" s="156">
        <f t="shared" ca="1" si="0"/>
        <v>276.01618888357268</v>
      </c>
      <c r="F15" s="157">
        <f t="shared" ca="1" si="1"/>
        <v>27.543386372907559</v>
      </c>
      <c r="G15" s="157">
        <f ca="1">F15*(100%-'Données projet'!$C$24)*(100%-'Données projet'!$C$25)*(100%-'Données projet'!$C$26)*(100%-'Données projet'!$C$27)</f>
        <v>24.789047735616805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1.5716771437500001</v>
      </c>
      <c r="K15" s="161">
        <f>J15*(100%-'Données projet'!$C$24)*(100%-'Données projet'!$C$25)*(100%-'Données projet'!$C$26)*(100%-'Données projet'!$C$27)</f>
        <v>1.4145094293750002</v>
      </c>
      <c r="L15" s="162">
        <f t="shared" ca="1" si="2"/>
        <v>26.203557164991807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544.53517288645196</v>
      </c>
      <c r="G16" s="164">
        <f t="shared" ca="1" si="3"/>
        <v>490.08165559780684</v>
      </c>
      <c r="H16" s="165">
        <f t="shared" si="3"/>
        <v>0</v>
      </c>
      <c r="I16" s="165">
        <f t="shared" si="3"/>
        <v>0</v>
      </c>
      <c r="J16" s="166">
        <f t="shared" si="3"/>
        <v>16.693380076506411</v>
      </c>
      <c r="K16" s="166">
        <f t="shared" si="3"/>
        <v>15.024042068855769</v>
      </c>
      <c r="L16" s="167">
        <f t="shared" ca="1" si="3"/>
        <v>505.10569766666265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Charme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Erable champêtre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8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2982.9856517502812</v>
      </c>
      <c r="U10" s="176">
        <f>'Données projet'!D9</f>
        <v>0.32658220499999996</v>
      </c>
      <c r="V10" s="175">
        <f>U10*T10</f>
        <v>974.19003163196885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rouge d'Amérique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-1281.9457518954127</v>
      </c>
      <c r="U11" s="176">
        <f>'Données projet'!D10</f>
        <v>0.32658220499999996</v>
      </c>
      <c r="V11" s="175">
        <f t="shared" ref="V11" si="0">U11*T11</f>
        <v>-418.66067034438674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2878.3256517502814</v>
      </c>
      <c r="U12" s="176">
        <f>'Données projet'!D11</f>
        <v>0.32658220499999996</v>
      </c>
      <c r="V12" s="175">
        <f t="shared" ref="V12:V19" si="1">U12*T12</f>
        <v>940.00993805666894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-1513.2640370585748</v>
      </c>
      <c r="U13" s="176">
        <f>'Données projet'!D12</f>
        <v>0.16329120999999999</v>
      </c>
      <c r="V13" s="175">
        <f t="shared" si="1"/>
        <v>-247.1027156607795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Tilleul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-1940.5688900158923</v>
      </c>
      <c r="U14" s="176">
        <f>'Données projet'!D13</f>
        <v>0.16329120999999999</v>
      </c>
      <c r="V14" s="175">
        <f t="shared" si="1"/>
        <v>-316.87784213905195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-2104.8326759129177</v>
      </c>
      <c r="U15" s="176">
        <f>'Données projet'!D14</f>
        <v>0.16329120999999999</v>
      </c>
      <c r="V15" s="175">
        <f t="shared" si="1"/>
        <v>-343.70067449735819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Hêtre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-655.15154433479995</v>
      </c>
      <c r="U16" s="176">
        <f>'Données projet'!D15</f>
        <v>0.16329120999999999</v>
      </c>
      <c r="V16" s="175">
        <f t="shared" si="1"/>
        <v>-106.98048840779812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3186.88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Aulne à feuilles en cœur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-847.17379394287991</v>
      </c>
      <c r="U17" s="176">
        <f>'Données projet'!D16</f>
        <v>0.20864975999999999</v>
      </c>
      <c r="V17" s="175">
        <f t="shared" si="1"/>
        <v>-176.76260878447133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>Charme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-1091.6088900158913</v>
      </c>
      <c r="U18" s="176">
        <f>'Données projet'!D17</f>
        <v>0.20864975999999999</v>
      </c>
      <c r="V18" s="175">
        <f t="shared" si="1"/>
        <v>-227.76393291568212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>Erable champêtre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-1731.0883175171205</v>
      </c>
      <c r="U19" s="176">
        <f>'Données projet'!D18</f>
        <v>9.9789025000000003E-2</v>
      </c>
      <c r="V19" s="175">
        <f t="shared" si="1"/>
        <v>-172.74361539392387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5084.55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-11028.175078454813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44</v>
      </c>
      <c r="B24" s="179">
        <f>'Données projet'!D37</f>
        <v>74.010000000000005</v>
      </c>
      <c r="C24" s="191">
        <v>235</v>
      </c>
      <c r="D24" s="180">
        <f t="shared" ref="D24:D42" si="2">B24*C24</f>
        <v>17392.350000000002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7145.3767265401839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51</v>
      </c>
      <c r="B25" s="179">
        <f>'Données projet'!D38</f>
        <v>46.13</v>
      </c>
      <c r="C25" s="191">
        <v>235</v>
      </c>
      <c r="D25" s="180">
        <f t="shared" si="2"/>
        <v>10840.550000000001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150</v>
      </c>
      <c r="Q25" s="232"/>
      <c r="R25" s="23"/>
      <c r="S25" s="184" t="s">
        <v>266</v>
      </c>
      <c r="T25" s="312">
        <f ca="1">T23-T24</f>
        <v>-18173.551804994997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59</v>
      </c>
      <c r="B26" s="179">
        <f>'Données projet'!D39</f>
        <v>48.96</v>
      </c>
      <c r="C26" s="191">
        <v>235</v>
      </c>
      <c r="D26" s="180">
        <f t="shared" si="2"/>
        <v>11505.6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67</v>
      </c>
      <c r="B27" s="179">
        <f>'Données projet'!D40</f>
        <v>40.630000000000003</v>
      </c>
      <c r="C27" s="191">
        <v>235</v>
      </c>
      <c r="D27" s="180">
        <f t="shared" si="2"/>
        <v>9548.0500000000011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75</v>
      </c>
      <c r="B28" s="179">
        <f>'Données projet'!D41</f>
        <v>39.54</v>
      </c>
      <c r="C28" s="191">
        <v>235</v>
      </c>
      <c r="D28" s="180">
        <f t="shared" si="2"/>
        <v>9291.9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44.89</v>
      </c>
      <c r="C29" s="191">
        <v>235</v>
      </c>
      <c r="D29" s="180">
        <f t="shared" si="2"/>
        <v>10549.15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93</v>
      </c>
      <c r="B30" s="179">
        <f>'Données projet'!D43</f>
        <v>38.57</v>
      </c>
      <c r="C30" s="191">
        <v>235</v>
      </c>
      <c r="D30" s="180">
        <f t="shared" si="2"/>
        <v>9063.9500000000007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3323.4310356000856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103</v>
      </c>
      <c r="B31" s="179">
        <f>'Données projet'!D44</f>
        <v>50.51</v>
      </c>
      <c r="C31" s="191">
        <v>235</v>
      </c>
      <c r="D31" s="180">
        <f t="shared" si="2"/>
        <v>11869.85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113</v>
      </c>
      <c r="B32" s="179">
        <f>'Données projet'!D45</f>
        <v>40.479999999999997</v>
      </c>
      <c r="C32" s="191">
        <v>235</v>
      </c>
      <c r="D32" s="180">
        <f t="shared" si="2"/>
        <v>9512.7999999999993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125</v>
      </c>
      <c r="B33" s="179">
        <f>'Données projet'!D46</f>
        <v>61.5</v>
      </c>
      <c r="C33" s="191">
        <v>235</v>
      </c>
      <c r="D33" s="180">
        <f t="shared" si="2"/>
        <v>14452.5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150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137</v>
      </c>
      <c r="B34" s="179">
        <f>'Données projet'!D47</f>
        <v>65.53</v>
      </c>
      <c r="C34" s="191">
        <v>235</v>
      </c>
      <c r="D34" s="180">
        <f t="shared" si="2"/>
        <v>15399.550000000001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143.54066985645935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149</v>
      </c>
      <c r="B35" s="179">
        <f>'Données projet'!D48</f>
        <v>153.56</v>
      </c>
      <c r="C35" s="191">
        <v>235</v>
      </c>
      <c r="D35" s="180">
        <f t="shared" si="2"/>
        <v>36086.6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137.35949268560705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153</v>
      </c>
      <c r="B36" s="179">
        <f>'Données projet'!D49</f>
        <v>89.29</v>
      </c>
      <c r="C36" s="191">
        <v>235</v>
      </c>
      <c r="D36" s="180">
        <f t="shared" si="2"/>
        <v>20983.15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131.44449060823641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157</v>
      </c>
      <c r="B37" s="179">
        <f>'Données projet'!D50</f>
        <v>57.95</v>
      </c>
      <c r="C37" s="191">
        <v>235</v>
      </c>
      <c r="D37" s="180">
        <f t="shared" si="2"/>
        <v>13618.25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125.78420153898223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161</v>
      </c>
      <c r="B38" s="179">
        <f>'Données projet'!D51</f>
        <v>115.43</v>
      </c>
      <c r="C38" s="191">
        <v>235</v>
      </c>
      <c r="D38" s="180">
        <f t="shared" si="2"/>
        <v>27126.050000000003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120.36765697510262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115.18436074172502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110.22426865236844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105.47776904532867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100.93566415820926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96.589152304506499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92.429810817709566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rouge d'Amérique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88.449579729865633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84.640746152981464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80.995929332996624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2744.96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77.508066347365187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74.170398418531306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70.976457816776374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67.920055327058748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64.995268255558614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62.196428952687683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59.518113830323131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56.955132851983883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29</v>
      </c>
      <c r="C56" s="189">
        <v>20</v>
      </c>
      <c r="D56" s="177">
        <f t="shared" si="4"/>
        <v>580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54.502519475582659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19</v>
      </c>
      <c r="C57" s="189">
        <v>20</v>
      </c>
      <c r="D57" s="177">
        <f t="shared" si="4"/>
        <v>380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52.155521029265714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20</v>
      </c>
      <c r="C58" s="189">
        <v>20</v>
      </c>
      <c r="D58" s="177">
        <f t="shared" si="4"/>
        <v>400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49.90958950168968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20</v>
      </c>
      <c r="C59" s="189">
        <v>55</v>
      </c>
      <c r="D59" s="177">
        <f t="shared" si="4"/>
        <v>1100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47.760372728889656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20</v>
      </c>
      <c r="C60" s="189">
        <v>55</v>
      </c>
      <c r="D60" s="177">
        <f t="shared" si="4"/>
        <v>1100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45.70370596065996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19</v>
      </c>
      <c r="C61" s="189">
        <v>55</v>
      </c>
      <c r="D61" s="177">
        <f t="shared" si="4"/>
        <v>1045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43.735603790105237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18</v>
      </c>
      <c r="C62" s="189">
        <v>55</v>
      </c>
      <c r="D62" s="177">
        <f t="shared" si="4"/>
        <v>990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41.852252430722707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17</v>
      </c>
      <c r="C63" s="189">
        <v>55</v>
      </c>
      <c r="D63" s="177">
        <f t="shared" si="4"/>
        <v>935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40.050002326050453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16</v>
      </c>
      <c r="C64" s="189">
        <v>55</v>
      </c>
      <c r="D64" s="177">
        <f t="shared" si="4"/>
        <v>880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38.325361077560231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15</v>
      </c>
      <c r="C65" s="189">
        <v>55</v>
      </c>
      <c r="D65" s="177">
        <f t="shared" si="4"/>
        <v>825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36.674986677091148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14</v>
      </c>
      <c r="C66" s="189">
        <v>55</v>
      </c>
      <c r="D66" s="177">
        <f t="shared" si="4"/>
        <v>770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35.095681030709244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12</v>
      </c>
      <c r="C67" s="189">
        <v>55</v>
      </c>
      <c r="D67" s="177">
        <f t="shared" si="4"/>
        <v>660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33.584383761444251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11</v>
      </c>
      <c r="C68" s="189">
        <v>55</v>
      </c>
      <c r="D68" s="177">
        <f t="shared" si="4"/>
        <v>605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32.138166278894019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10</v>
      </c>
      <c r="C69" s="189">
        <v>55</v>
      </c>
      <c r="D69" s="177">
        <f t="shared" si="4"/>
        <v>550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30.754226104204811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10</v>
      </c>
      <c r="C70" s="189">
        <v>55</v>
      </c>
      <c r="D70" s="177">
        <f t="shared" si="4"/>
        <v>550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29.429881439430442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95</v>
      </c>
      <c r="B71" s="179">
        <f>'Données projet'!D79</f>
        <v>11</v>
      </c>
      <c r="C71" s="189">
        <v>55</v>
      </c>
      <c r="D71" s="177">
        <f t="shared" si="4"/>
        <v>605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28.16256597074684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100</v>
      </c>
      <c r="B72" s="179">
        <f>'Données projet'!D80</f>
        <v>11</v>
      </c>
      <c r="C72" s="189">
        <v>55</v>
      </c>
      <c r="D72" s="177">
        <f t="shared" si="4"/>
        <v>605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26.949823895451523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25.789305163111511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24.678760921637814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23.616039159462026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22.599080535370359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21.625914387914221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20.694654916664327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3291.54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19.803497527908451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18.950715337711436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18.13465582556119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17.353737632115969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16.606447494847824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15.891337315643849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15.207021354683112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44</v>
      </c>
      <c r="B86" s="179">
        <f>'Données projet'!D89</f>
        <v>74.010000000000005</v>
      </c>
      <c r="C86" s="189">
        <v>235</v>
      </c>
      <c r="D86" s="177">
        <f t="shared" ref="D86:D104" si="6">B86*C86</f>
        <v>17392.350000000002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14.552173545151303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51</v>
      </c>
      <c r="B87" s="179">
        <f>'Données projet'!D90</f>
        <v>46.13</v>
      </c>
      <c r="C87" s="189">
        <v>235</v>
      </c>
      <c r="D87" s="177">
        <f t="shared" si="6"/>
        <v>10840.550000000001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13.925524923589769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59</v>
      </c>
      <c r="B88" s="179">
        <f>'Données projet'!D91</f>
        <v>48.96</v>
      </c>
      <c r="C88" s="189">
        <v>235</v>
      </c>
      <c r="D88" s="177">
        <f t="shared" si="6"/>
        <v>11505.6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13.3258611708993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67</v>
      </c>
      <c r="B89" s="179">
        <f>'Données projet'!D92</f>
        <v>40.630000000000003</v>
      </c>
      <c r="C89" s="189">
        <v>235</v>
      </c>
      <c r="D89" s="177">
        <f t="shared" si="6"/>
        <v>9548.0500000000011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12.752020259233783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75</v>
      </c>
      <c r="B90" s="179">
        <f>'Données projet'!D93</f>
        <v>39.54</v>
      </c>
      <c r="C90" s="189">
        <v>235</v>
      </c>
      <c r="D90" s="177">
        <f t="shared" si="6"/>
        <v>9291.9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12.202890200223717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44.89</v>
      </c>
      <c r="C91" s="189">
        <v>235</v>
      </c>
      <c r="D91" s="177">
        <f t="shared" si="6"/>
        <v>10549.15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11.677406890166239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93</v>
      </c>
      <c r="B92" s="179">
        <f>'Données projet'!D95</f>
        <v>38.57</v>
      </c>
      <c r="C92" s="189">
        <v>235</v>
      </c>
      <c r="D92" s="177">
        <f t="shared" si="6"/>
        <v>9063.9500000000007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11.174552048005971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103</v>
      </c>
      <c r="B93" s="179">
        <f>'Données projet'!D96</f>
        <v>50.51</v>
      </c>
      <c r="C93" s="189">
        <v>235</v>
      </c>
      <c r="D93" s="177">
        <f t="shared" si="6"/>
        <v>11869.85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10.693351242110978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113</v>
      </c>
      <c r="B94" s="179">
        <f>'Données projet'!D97</f>
        <v>40.479999999999997</v>
      </c>
      <c r="C94" s="189">
        <v>235</v>
      </c>
      <c r="D94" s="177">
        <f t="shared" si="6"/>
        <v>9512.7999999999993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10.232872002020073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125</v>
      </c>
      <c r="B95" s="179">
        <f>'Données projet'!D98</f>
        <v>61.5</v>
      </c>
      <c r="C95" s="189">
        <v>235</v>
      </c>
      <c r="D95" s="177">
        <f t="shared" si="6"/>
        <v>14452.5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9.7922220115024654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137</v>
      </c>
      <c r="B96" s="179">
        <f>'Données projet'!D99</f>
        <v>65.53</v>
      </c>
      <c r="C96" s="189">
        <v>235</v>
      </c>
      <c r="D96" s="177">
        <f t="shared" si="6"/>
        <v>15399.550000000001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9.3705473794281957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149</v>
      </c>
      <c r="B97" s="179">
        <f>'Données projet'!D100</f>
        <v>153.56</v>
      </c>
      <c r="C97" s="189">
        <v>235</v>
      </c>
      <c r="D97" s="177">
        <f t="shared" si="6"/>
        <v>36086.6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8.9670309850987575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153</v>
      </c>
      <c r="B98" s="179">
        <f>'Données projet'!D101</f>
        <v>89.29</v>
      </c>
      <c r="C98" s="189">
        <v>235</v>
      </c>
      <c r="D98" s="177">
        <f t="shared" si="6"/>
        <v>20983.15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8.5808908948313452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157</v>
      </c>
      <c r="B99" s="179">
        <f>'Données projet'!D102</f>
        <v>57.95</v>
      </c>
      <c r="C99" s="189">
        <v>235</v>
      </c>
      <c r="D99" s="177">
        <f t="shared" si="6"/>
        <v>13618.25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8.2113788467285627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161</v>
      </c>
      <c r="B100" s="179">
        <f>'Données projet'!D103</f>
        <v>115.43</v>
      </c>
      <c r="C100" s="189">
        <v>235</v>
      </c>
      <c r="D100" s="177">
        <f t="shared" si="6"/>
        <v>27126.050000000003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7.8577788006971891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7.5194055509064022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7.1956033979965577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3303.17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20</v>
      </c>
      <c r="D116" s="177">
        <f>B116*C116</f>
        <v>300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20</v>
      </c>
      <c r="D117" s="177">
        <f t="shared" ref="D117:D135" si="8">B117*C117</f>
        <v>560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20</v>
      </c>
      <c r="D118" s="177">
        <f t="shared" si="8"/>
        <v>560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20</v>
      </c>
      <c r="D119" s="177">
        <f t="shared" si="8"/>
        <v>560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>
        <v>55</v>
      </c>
      <c r="D120" s="177">
        <f t="shared" si="8"/>
        <v>1540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>
        <v>55</v>
      </c>
      <c r="D121" s="177">
        <f t="shared" si="8"/>
        <v>1540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>
        <v>55</v>
      </c>
      <c r="D122" s="177">
        <f t="shared" si="8"/>
        <v>1210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>
        <v>55</v>
      </c>
      <c r="D123" s="177">
        <f t="shared" si="8"/>
        <v>935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>
        <v>55</v>
      </c>
      <c r="D124" s="177">
        <f t="shared" si="8"/>
        <v>715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>
        <v>55</v>
      </c>
      <c r="D125" s="177">
        <f t="shared" si="8"/>
        <v>660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>
        <v>55</v>
      </c>
      <c r="D126" s="177">
        <f t="shared" si="8"/>
        <v>605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>
        <v>55</v>
      </c>
      <c r="D127" s="177">
        <f t="shared" si="8"/>
        <v>550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>
        <v>55</v>
      </c>
      <c r="D128" s="177">
        <f t="shared" si="8"/>
        <v>495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>
        <v>55</v>
      </c>
      <c r="D129" s="177">
        <f t="shared" si="8"/>
        <v>440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Tilleul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3384.58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44</v>
      </c>
      <c r="B148" s="173">
        <f>'Données projet'!D141</f>
        <v>74.010000000000005</v>
      </c>
      <c r="C148" s="189">
        <v>55</v>
      </c>
      <c r="D148" s="180">
        <f t="shared" ref="D148:D166" si="10">B148*C148</f>
        <v>4070.55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51</v>
      </c>
      <c r="B149" s="173">
        <f>'Données projet'!D142</f>
        <v>46.13</v>
      </c>
      <c r="C149" s="189">
        <v>55</v>
      </c>
      <c r="D149" s="180">
        <f t="shared" si="10"/>
        <v>2537.15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59</v>
      </c>
      <c r="B150" s="173">
        <f>'Données projet'!D143</f>
        <v>48.96</v>
      </c>
      <c r="C150" s="189">
        <v>55</v>
      </c>
      <c r="D150" s="180">
        <f t="shared" si="10"/>
        <v>2692.8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67</v>
      </c>
      <c r="B151" s="173">
        <f>'Données projet'!D144</f>
        <v>40.630000000000003</v>
      </c>
      <c r="C151" s="189">
        <v>55</v>
      </c>
      <c r="D151" s="180">
        <f t="shared" si="10"/>
        <v>2234.65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3">
        <f>'Données projet'!D145</f>
        <v>39.54</v>
      </c>
      <c r="C152" s="189">
        <v>55</v>
      </c>
      <c r="D152" s="180">
        <f t="shared" si="10"/>
        <v>2174.6999999999998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3">
        <f>'Données projet'!D146</f>
        <v>44.89</v>
      </c>
      <c r="C153" s="189">
        <v>55</v>
      </c>
      <c r="D153" s="180">
        <f t="shared" si="10"/>
        <v>2468.9499999999998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93</v>
      </c>
      <c r="B154" s="173">
        <f>'Données projet'!D147</f>
        <v>38.57</v>
      </c>
      <c r="C154" s="189">
        <v>55</v>
      </c>
      <c r="D154" s="180">
        <f t="shared" si="10"/>
        <v>2121.35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103</v>
      </c>
      <c r="B155" s="173">
        <f>'Données projet'!D148</f>
        <v>50.51</v>
      </c>
      <c r="C155" s="189">
        <v>55</v>
      </c>
      <c r="D155" s="180">
        <f t="shared" si="10"/>
        <v>2778.0499999999997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113</v>
      </c>
      <c r="B156" s="173">
        <f>'Données projet'!D149</f>
        <v>40.479999999999997</v>
      </c>
      <c r="C156" s="189">
        <v>55</v>
      </c>
      <c r="D156" s="180">
        <f t="shared" si="10"/>
        <v>2226.3999999999996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125</v>
      </c>
      <c r="B157" s="173">
        <f>'Données projet'!D150</f>
        <v>61.5</v>
      </c>
      <c r="C157" s="189">
        <v>55</v>
      </c>
      <c r="D157" s="180">
        <f t="shared" si="10"/>
        <v>3382.5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137</v>
      </c>
      <c r="B158" s="173">
        <f>'Données projet'!D151</f>
        <v>65.53</v>
      </c>
      <c r="C158" s="189">
        <v>55</v>
      </c>
      <c r="D158" s="180">
        <f t="shared" si="10"/>
        <v>3604.15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149</v>
      </c>
      <c r="B159" s="173">
        <f>'Données projet'!D152</f>
        <v>153.56</v>
      </c>
      <c r="C159" s="189">
        <v>55</v>
      </c>
      <c r="D159" s="180">
        <f t="shared" si="10"/>
        <v>8445.7999999999993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153</v>
      </c>
      <c r="B160" s="173">
        <f>'Données projet'!D153</f>
        <v>89.29</v>
      </c>
      <c r="C160" s="189">
        <v>55</v>
      </c>
      <c r="D160" s="180">
        <f t="shared" si="10"/>
        <v>4910.9500000000007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157</v>
      </c>
      <c r="B161" s="173">
        <f>'Données projet'!D154</f>
        <v>57.95</v>
      </c>
      <c r="C161" s="189">
        <v>55</v>
      </c>
      <c r="D161" s="180">
        <f t="shared" si="10"/>
        <v>3187.25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161</v>
      </c>
      <c r="B162" s="173">
        <f>'Données projet'!D155</f>
        <v>115.43</v>
      </c>
      <c r="C162" s="189">
        <v>55</v>
      </c>
      <c r="D162" s="180">
        <f t="shared" si="10"/>
        <v>6348.6500000000005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3454.36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1.9230769230769229</v>
      </c>
      <c r="C178" s="191">
        <v>20</v>
      </c>
      <c r="D178" s="177">
        <f>B178*C178</f>
        <v>38.46153846153846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16.025641025641026</v>
      </c>
      <c r="C179" s="191">
        <v>20</v>
      </c>
      <c r="D179" s="177">
        <f t="shared" ref="D179:D197" si="11">B179*C179</f>
        <v>320.5128205128205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17.307692307692307</v>
      </c>
      <c r="C180" s="191">
        <v>20</v>
      </c>
      <c r="D180" s="177">
        <f t="shared" si="11"/>
        <v>346.15384615384613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31</v>
      </c>
      <c r="B181" s="179">
        <f>'Données projet'!D169</f>
        <v>23.076923076923077</v>
      </c>
      <c r="C181" s="191">
        <v>55</v>
      </c>
      <c r="D181" s="177">
        <f t="shared" si="11"/>
        <v>1269.2307692307693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37</v>
      </c>
      <c r="B182" s="179">
        <f>'Données projet'!D170</f>
        <v>23.076923076923077</v>
      </c>
      <c r="C182" s="191">
        <v>55</v>
      </c>
      <c r="D182" s="177">
        <f t="shared" si="11"/>
        <v>1269.2307692307693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44</v>
      </c>
      <c r="B183" s="179">
        <f>'Données projet'!D171</f>
        <v>27.564102564102562</v>
      </c>
      <c r="C183" s="191">
        <v>55</v>
      </c>
      <c r="D183" s="177">
        <f t="shared" si="11"/>
        <v>1516.0256410256409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52</v>
      </c>
      <c r="B184" s="179">
        <f>'Données projet'!D172</f>
        <v>30.769230769230766</v>
      </c>
      <c r="C184" s="191">
        <v>55</v>
      </c>
      <c r="D184" s="177">
        <f t="shared" si="11"/>
        <v>1692.3076923076922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60</v>
      </c>
      <c r="B185" s="179">
        <f>'Données projet'!D173</f>
        <v>30.128205128205128</v>
      </c>
      <c r="C185" s="191">
        <v>55</v>
      </c>
      <c r="D185" s="177">
        <f t="shared" si="11"/>
        <v>1657.051282051282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69</v>
      </c>
      <c r="B186" s="179">
        <f>'Données projet'!D174</f>
        <v>0</v>
      </c>
      <c r="C186" s="191">
        <v>55</v>
      </c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Hêtre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2465.85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20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25</v>
      </c>
      <c r="B210" s="179">
        <f>'Données projet'!D193</f>
        <v>7</v>
      </c>
      <c r="C210" s="191">
        <v>20</v>
      </c>
      <c r="D210" s="177">
        <f t="shared" ref="D210:D228" si="12">B210*C210</f>
        <v>140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30</v>
      </c>
      <c r="B211" s="179">
        <f>'Données projet'!D194</f>
        <v>28</v>
      </c>
      <c r="C211" s="191">
        <v>20</v>
      </c>
      <c r="D211" s="177">
        <f t="shared" si="12"/>
        <v>560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35</v>
      </c>
      <c r="B212" s="179">
        <f>'Données projet'!D195</f>
        <v>28</v>
      </c>
      <c r="C212" s="191">
        <v>55</v>
      </c>
      <c r="D212" s="177">
        <f t="shared" si="12"/>
        <v>1540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40</v>
      </c>
      <c r="B213" s="179">
        <f>'Données projet'!D196</f>
        <v>28</v>
      </c>
      <c r="C213" s="191">
        <v>55</v>
      </c>
      <c r="D213" s="177">
        <f t="shared" si="12"/>
        <v>1540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45</v>
      </c>
      <c r="B214" s="179">
        <f>'Données projet'!D197</f>
        <v>28</v>
      </c>
      <c r="C214" s="191">
        <v>55</v>
      </c>
      <c r="D214" s="177">
        <f t="shared" si="12"/>
        <v>1540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50</v>
      </c>
      <c r="B215" s="179">
        <f>'Données projet'!D198</f>
        <v>28</v>
      </c>
      <c r="C215" s="191">
        <v>55</v>
      </c>
      <c r="D215" s="177">
        <f t="shared" si="12"/>
        <v>1540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55</v>
      </c>
      <c r="B216" s="179">
        <f>'Données projet'!D199</f>
        <v>28</v>
      </c>
      <c r="C216" s="191">
        <v>55</v>
      </c>
      <c r="D216" s="177">
        <f t="shared" si="12"/>
        <v>1540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60</v>
      </c>
      <c r="B217" s="179">
        <f>'Données projet'!D200</f>
        <v>28</v>
      </c>
      <c r="C217" s="191">
        <v>55</v>
      </c>
      <c r="D217" s="177">
        <f t="shared" si="12"/>
        <v>1540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65</v>
      </c>
      <c r="B218" s="179">
        <f>'Données projet'!D201</f>
        <v>28</v>
      </c>
      <c r="C218" s="191">
        <v>55</v>
      </c>
      <c r="D218" s="177">
        <f t="shared" si="12"/>
        <v>1540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70</v>
      </c>
      <c r="B219" s="179">
        <f>'Données projet'!D202</f>
        <v>28</v>
      </c>
      <c r="C219" s="191">
        <v>55</v>
      </c>
      <c r="D219" s="177">
        <f t="shared" si="12"/>
        <v>1540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75</v>
      </c>
      <c r="B220" s="179">
        <f>'Données projet'!D203</f>
        <v>28</v>
      </c>
      <c r="C220" s="191">
        <v>55</v>
      </c>
      <c r="D220" s="177">
        <f t="shared" si="12"/>
        <v>1540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80</v>
      </c>
      <c r="B221" s="179">
        <f>'Données projet'!D204</f>
        <v>28</v>
      </c>
      <c r="C221" s="191">
        <v>55</v>
      </c>
      <c r="D221" s="177">
        <f t="shared" si="12"/>
        <v>1540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85</v>
      </c>
      <c r="B222" s="179">
        <f>'Données projet'!D205</f>
        <v>27</v>
      </c>
      <c r="C222" s="191">
        <v>55</v>
      </c>
      <c r="D222" s="177">
        <f t="shared" si="12"/>
        <v>1485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90</v>
      </c>
      <c r="B223" s="179">
        <f>'Données projet'!D206</f>
        <v>26</v>
      </c>
      <c r="C223" s="191">
        <v>55</v>
      </c>
      <c r="D223" s="177">
        <f t="shared" si="12"/>
        <v>1430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95</v>
      </c>
      <c r="B224" s="179">
        <f>'Données projet'!D207</f>
        <v>25</v>
      </c>
      <c r="C224" s="191">
        <v>55</v>
      </c>
      <c r="D224" s="177">
        <f t="shared" si="12"/>
        <v>1375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100</v>
      </c>
      <c r="B225" s="179">
        <f>'Données projet'!D208</f>
        <v>24</v>
      </c>
      <c r="C225" s="191">
        <v>55</v>
      </c>
      <c r="D225" s="177">
        <f t="shared" si="12"/>
        <v>1320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105</v>
      </c>
      <c r="B226" s="179">
        <f>'Données projet'!D209</f>
        <v>23</v>
      </c>
      <c r="C226" s="191">
        <v>55</v>
      </c>
      <c r="D226" s="177">
        <f t="shared" si="12"/>
        <v>1265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110</v>
      </c>
      <c r="B227" s="179">
        <f>'Données projet'!D210</f>
        <v>22</v>
      </c>
      <c r="C227" s="191">
        <v>55</v>
      </c>
      <c r="D227" s="177">
        <f t="shared" si="12"/>
        <v>1210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115</v>
      </c>
      <c r="B228" s="179">
        <f>'Données projet'!D211</f>
        <v>22</v>
      </c>
      <c r="C228" s="191">
        <v>55</v>
      </c>
      <c r="D228" s="177">
        <f t="shared" si="12"/>
        <v>1210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Aulne à feuilles en cœur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2303.0300000000002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10</v>
      </c>
      <c r="B240" s="179">
        <f>'Données projet'!D218</f>
        <v>1</v>
      </c>
      <c r="C240" s="191">
        <v>20</v>
      </c>
      <c r="D240" s="177">
        <f>B240*C240</f>
        <v>20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15</v>
      </c>
      <c r="B241" s="179">
        <f>'Données projet'!D219</f>
        <v>3</v>
      </c>
      <c r="C241" s="191">
        <v>20</v>
      </c>
      <c r="D241" s="177">
        <f t="shared" ref="D241:D259" si="13">B241*C241</f>
        <v>60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20</v>
      </c>
      <c r="B242" s="179">
        <f>'Données projet'!D220</f>
        <v>9</v>
      </c>
      <c r="C242" s="191">
        <v>20</v>
      </c>
      <c r="D242" s="177">
        <f t="shared" si="13"/>
        <v>180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25</v>
      </c>
      <c r="B243" s="179">
        <f>'Données projet'!D221</f>
        <v>18</v>
      </c>
      <c r="C243" s="191">
        <v>20</v>
      </c>
      <c r="D243" s="177">
        <f t="shared" si="13"/>
        <v>360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30</v>
      </c>
      <c r="B244" s="179">
        <f>'Données projet'!D222</f>
        <v>20</v>
      </c>
      <c r="C244" s="191">
        <v>20</v>
      </c>
      <c r="D244" s="177">
        <f t="shared" si="13"/>
        <v>400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35</v>
      </c>
      <c r="B245" s="179">
        <f>'Données projet'!D223</f>
        <v>21</v>
      </c>
      <c r="C245" s="191">
        <v>55</v>
      </c>
      <c r="D245" s="177">
        <f t="shared" si="13"/>
        <v>1155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40</v>
      </c>
      <c r="B246" s="179">
        <f>'Données projet'!D224</f>
        <v>22</v>
      </c>
      <c r="C246" s="191">
        <v>55</v>
      </c>
      <c r="D246" s="177">
        <f t="shared" si="13"/>
        <v>1210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45</v>
      </c>
      <c r="B247" s="179">
        <f>'Données projet'!D225</f>
        <v>22</v>
      </c>
      <c r="C247" s="191">
        <v>55</v>
      </c>
      <c r="D247" s="177">
        <f t="shared" si="13"/>
        <v>1210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50</v>
      </c>
      <c r="B248" s="179">
        <f>'Données projet'!D226</f>
        <v>21</v>
      </c>
      <c r="C248" s="191">
        <v>55</v>
      </c>
      <c r="D248" s="177">
        <f t="shared" si="13"/>
        <v>1155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55</v>
      </c>
      <c r="B249" s="179">
        <f>'Données projet'!D227</f>
        <v>20</v>
      </c>
      <c r="C249" s="191">
        <v>55</v>
      </c>
      <c r="D249" s="177">
        <f t="shared" si="13"/>
        <v>1100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60</v>
      </c>
      <c r="B250" s="179">
        <f>'Données projet'!D228</f>
        <v>19</v>
      </c>
      <c r="C250" s="191">
        <v>55</v>
      </c>
      <c r="D250" s="177">
        <f t="shared" si="13"/>
        <v>1045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65</v>
      </c>
      <c r="B251" s="179">
        <f>'Données projet'!D229</f>
        <v>18</v>
      </c>
      <c r="C251" s="191">
        <v>55</v>
      </c>
      <c r="D251" s="177">
        <f t="shared" si="13"/>
        <v>990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70</v>
      </c>
      <c r="B252" s="179">
        <f>'Données projet'!D230</f>
        <v>17</v>
      </c>
      <c r="C252" s="191">
        <v>55</v>
      </c>
      <c r="D252" s="177">
        <f t="shared" si="13"/>
        <v>935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75</v>
      </c>
      <c r="B253" s="179">
        <f>'Données projet'!D231</f>
        <v>16</v>
      </c>
      <c r="C253" s="191">
        <v>55</v>
      </c>
      <c r="D253" s="177">
        <f t="shared" si="13"/>
        <v>880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80</v>
      </c>
      <c r="B254" s="179">
        <f>'Données projet'!D232</f>
        <v>15</v>
      </c>
      <c r="C254" s="191">
        <v>55</v>
      </c>
      <c r="D254" s="177">
        <f t="shared" si="13"/>
        <v>825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85</v>
      </c>
      <c r="B255" s="179">
        <f>'Données projet'!D233</f>
        <v>14</v>
      </c>
      <c r="C255" s="191">
        <v>55</v>
      </c>
      <c r="D255" s="177">
        <f t="shared" si="13"/>
        <v>770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90</v>
      </c>
      <c r="B256" s="179">
        <f>'Données projet'!D234</f>
        <v>13</v>
      </c>
      <c r="C256" s="191">
        <v>55</v>
      </c>
      <c r="D256" s="177">
        <f t="shared" si="13"/>
        <v>715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Charme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2535.62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30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44</v>
      </c>
      <c r="B272" s="179">
        <f>'Données projet'!D245</f>
        <v>74.010000000000005</v>
      </c>
      <c r="C272" s="191">
        <v>55</v>
      </c>
      <c r="D272" s="177">
        <f t="shared" ref="D272:D290" si="14">B272*C272</f>
        <v>4070.55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51</v>
      </c>
      <c r="B273" s="179">
        <f>'Données projet'!D246</f>
        <v>46.13</v>
      </c>
      <c r="C273" s="191">
        <v>55</v>
      </c>
      <c r="D273" s="177">
        <f t="shared" si="14"/>
        <v>2537.15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59</v>
      </c>
      <c r="B274" s="179">
        <f>'Données projet'!D247</f>
        <v>48.96</v>
      </c>
      <c r="C274" s="191">
        <v>55</v>
      </c>
      <c r="D274" s="177">
        <f t="shared" si="14"/>
        <v>2692.8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67</v>
      </c>
      <c r="B275" s="179">
        <f>'Données projet'!D248</f>
        <v>40.630000000000003</v>
      </c>
      <c r="C275" s="191">
        <v>55</v>
      </c>
      <c r="D275" s="177">
        <f t="shared" si="14"/>
        <v>2234.65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75</v>
      </c>
      <c r="B276" s="179">
        <f>'Données projet'!D249</f>
        <v>39.54</v>
      </c>
      <c r="C276" s="191">
        <v>55</v>
      </c>
      <c r="D276" s="177">
        <f t="shared" si="14"/>
        <v>2174.6999999999998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84</v>
      </c>
      <c r="B277" s="179">
        <f>'Données projet'!D250</f>
        <v>44.89</v>
      </c>
      <c r="C277" s="191">
        <v>55</v>
      </c>
      <c r="D277" s="177">
        <f t="shared" si="14"/>
        <v>2468.9499999999998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93</v>
      </c>
      <c r="B278" s="179">
        <f>'Données projet'!D251</f>
        <v>38.57</v>
      </c>
      <c r="C278" s="191">
        <v>55</v>
      </c>
      <c r="D278" s="177">
        <f t="shared" si="14"/>
        <v>2121.35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103</v>
      </c>
      <c r="B279" s="179">
        <f>'Données projet'!D252</f>
        <v>50.51</v>
      </c>
      <c r="C279" s="191">
        <v>55</v>
      </c>
      <c r="D279" s="177">
        <f t="shared" si="14"/>
        <v>2778.0499999999997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113</v>
      </c>
      <c r="B280" s="179">
        <f>'Données projet'!D253</f>
        <v>40.479999999999997</v>
      </c>
      <c r="C280" s="191">
        <v>55</v>
      </c>
      <c r="D280" s="177">
        <f t="shared" si="14"/>
        <v>2226.3999999999996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125</v>
      </c>
      <c r="B281" s="179">
        <f>'Données projet'!D254</f>
        <v>61.5</v>
      </c>
      <c r="C281" s="191">
        <v>55</v>
      </c>
      <c r="D281" s="177">
        <f t="shared" si="14"/>
        <v>3382.5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137</v>
      </c>
      <c r="B282" s="179">
        <f>'Données projet'!D255</f>
        <v>65.53</v>
      </c>
      <c r="C282" s="191">
        <v>55</v>
      </c>
      <c r="D282" s="177">
        <f t="shared" si="14"/>
        <v>3604.15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149</v>
      </c>
      <c r="B283" s="179">
        <f>'Données projet'!D256</f>
        <v>153.56</v>
      </c>
      <c r="C283" s="191">
        <v>55</v>
      </c>
      <c r="D283" s="177">
        <f t="shared" si="14"/>
        <v>8445.7999999999993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153</v>
      </c>
      <c r="B284" s="179">
        <f>'Données projet'!D257</f>
        <v>89.29</v>
      </c>
      <c r="C284" s="191">
        <v>55</v>
      </c>
      <c r="D284" s="177">
        <f t="shared" si="14"/>
        <v>4910.9500000000007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157</v>
      </c>
      <c r="B285" s="179">
        <f>'Données projet'!D258</f>
        <v>57.95</v>
      </c>
      <c r="C285" s="191">
        <v>55</v>
      </c>
      <c r="D285" s="177">
        <f t="shared" si="14"/>
        <v>3187.25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161</v>
      </c>
      <c r="B286" s="179">
        <f>'Données projet'!D259</f>
        <v>115.43</v>
      </c>
      <c r="C286" s="191">
        <v>55</v>
      </c>
      <c r="D286" s="177">
        <f t="shared" si="14"/>
        <v>6348.6500000000005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Erable champêtre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2803.1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15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20</v>
      </c>
      <c r="B303" s="179">
        <f>'Données projet'!D271</f>
        <v>21</v>
      </c>
      <c r="C303" s="189">
        <v>20</v>
      </c>
      <c r="D303" s="180">
        <f t="shared" ref="D303:D321" si="15">B303*C303</f>
        <v>420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25</v>
      </c>
      <c r="B304" s="179">
        <f>'Données projet'!D272</f>
        <v>21</v>
      </c>
      <c r="C304" s="189">
        <v>20</v>
      </c>
      <c r="D304" s="180">
        <f t="shared" si="15"/>
        <v>420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30</v>
      </c>
      <c r="B305" s="179">
        <f>'Données projet'!D273</f>
        <v>21</v>
      </c>
      <c r="C305" s="189">
        <v>20</v>
      </c>
      <c r="D305" s="180">
        <f t="shared" si="15"/>
        <v>420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35</v>
      </c>
      <c r="B306" s="179">
        <f>'Données projet'!D274</f>
        <v>21</v>
      </c>
      <c r="C306" s="189">
        <v>55</v>
      </c>
      <c r="D306" s="180">
        <f t="shared" si="15"/>
        <v>1155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40</v>
      </c>
      <c r="B307" s="179">
        <f>'Données projet'!D275</f>
        <v>21</v>
      </c>
      <c r="C307" s="189">
        <v>55</v>
      </c>
      <c r="D307" s="180">
        <f t="shared" si="15"/>
        <v>1155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45</v>
      </c>
      <c r="B308" s="179">
        <f>'Données projet'!D276</f>
        <v>18</v>
      </c>
      <c r="C308" s="189">
        <v>55</v>
      </c>
      <c r="D308" s="180">
        <f t="shared" si="15"/>
        <v>990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50</v>
      </c>
      <c r="B309" s="179">
        <f>'Données projet'!D277</f>
        <v>13</v>
      </c>
      <c r="C309" s="189">
        <v>55</v>
      </c>
      <c r="D309" s="180">
        <f t="shared" si="15"/>
        <v>715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55</v>
      </c>
      <c r="B310" s="179">
        <f>'Données projet'!D278</f>
        <v>11</v>
      </c>
      <c r="C310" s="189">
        <v>55</v>
      </c>
      <c r="D310" s="180">
        <f t="shared" si="15"/>
        <v>605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60</v>
      </c>
      <c r="B311" s="179">
        <f>'Données projet'!D279</f>
        <v>9</v>
      </c>
      <c r="C311" s="189">
        <v>55</v>
      </c>
      <c r="D311" s="180">
        <f t="shared" si="15"/>
        <v>495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65</v>
      </c>
      <c r="B312" s="179">
        <f>'Données projet'!D280</f>
        <v>8</v>
      </c>
      <c r="C312" s="189">
        <v>55</v>
      </c>
      <c r="D312" s="180">
        <f t="shared" si="15"/>
        <v>440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70</v>
      </c>
      <c r="B313" s="179">
        <f>'Données projet'!D281</f>
        <v>8</v>
      </c>
      <c r="C313" s="189">
        <v>55</v>
      </c>
      <c r="D313" s="180">
        <f t="shared" si="15"/>
        <v>440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75</v>
      </c>
      <c r="B314" s="179">
        <f>'Données projet'!D282</f>
        <v>7</v>
      </c>
      <c r="C314" s="189">
        <v>55</v>
      </c>
      <c r="D314" s="180">
        <f t="shared" si="15"/>
        <v>385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80</v>
      </c>
      <c r="B315" s="179">
        <f>'Données projet'!D283</f>
        <v>6</v>
      </c>
      <c r="C315" s="189">
        <v>55</v>
      </c>
      <c r="D315" s="180">
        <f t="shared" si="15"/>
        <v>330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2025-01-07T14:38:24Z</dcterms:modified>
</cp:coreProperties>
</file>