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3_SCEA Domaine de la Flaguerie - Jean Petrich 2\Dossier d_instruction\"/>
    </mc:Choice>
  </mc:AlternateContent>
  <xr:revisionPtr revIDLastSave="0" documentId="13_ncr:1_{79FDCAE6-77CD-4211-813A-57F00D4F7F23}" xr6:coauthVersionLast="47" xr6:coauthVersionMax="47" xr10:uidLastSave="{00000000-0000-0000-0000-000000000000}"/>
  <bookViews>
    <workbookView xWindow="-108" yWindow="-108" windowWidth="23256" windowHeight="12576" tabRatio="723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I140" i="5" l="1"/>
  <c r="F86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<sst xmlns="http://schemas.openxmlformats.org/spreadsheetml/2006/main" count="900" uniqueCount="352">
  <si>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</si>
  <si>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</si>
  <si>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</si>
  <si>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</si>
  <si>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</si>
  <si>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</si>
  <si>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</si>
  <si>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</si>
  <si>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</si>
  <si>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</si>
  <si>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</si>
  <si>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</si>
  <si>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</si>
  <si>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</si>
  <si>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</si>
  <si>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</si>
  <si>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</si>
  <si>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</si>
  <si>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</si>
  <si>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</si>
  <si>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</si>
  <si>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</si>
  <si>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</si>
  <si>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</si>
  <si>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</si>
  <si>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</si>
  <si>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</si>
  <si>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</si>
  <si>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</si>
  <si>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</si>
  <si>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</si>
  <si>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</si>
  <si>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</si>
  <si>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</si>
  <si>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</si>
  <si>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</si>
  <si>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</si>
  <si>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</si>
  <si>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</si>
  <si>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</si>
  <si>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</si>
  <si>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</si>
  <si>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</si>
  <si>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</si>
  <si>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</si>
  <si>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</si>
  <si>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</si>
  <si>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</si>
  <si>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</si>
  <si>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</si>
  <si>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</si>
  <si>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</si>
  <si>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</si>
  <si>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</si>
  <si>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</si>
  <si>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</si>
  <si>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</si>
  <si>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</si>
  <si>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</si>
  <si>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</si>
  <si>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</si>
  <si>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</si>
  <si>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</si>
  <si>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</si>
  <si>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</si>
  <si>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</si>
  <si>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</si>
  <si>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</si>
  <si>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</si>
  <si>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</si>
  <si>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</si>
  <si>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</si>
  <si>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</si>
  <si>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</si>
  <si>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</si>
  <si>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</si>
  <si>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</si>
  <si>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</si>
  <si>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</si>
  <si>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</si>
  <si>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</si>
  <si>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</si>
  <si>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</si>
  <si>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</si>
  <si>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</si>
  <si>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</si>
  <si>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</si>
  <si>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</si>
  <si>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</si>
  <si>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</si>
  <si>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</si>
  <si>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</si>
  <si>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</si>
  <si>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</si>
  <si>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</si>
  <si>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</si>
  <si>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</si>
  <si>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</si>
  <si>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</si>
  <si>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</si>
  <si>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</si>
  <si>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</si>
  <si>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</si>
  <si>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</si>
  <si>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</si>
  <si>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</si>
  <si>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</si>
  <si>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</si>
  <si>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</si>
  <si>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</si>
  <si>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</si>
  <si>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</si>
  <si>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</si>
  <si>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</si>
  <si>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</si>
  <si>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</si>
  <si>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</si>
  <si>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</si>
  <si>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</si>
  <si>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</si>
  <si>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</si>
  <si>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</si>
  <si>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</si>
  <si>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</si>
  <si>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</si>
  <si>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</si>
  <si>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</si>
  <si>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</si>
  <si>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</si>
  <si>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</si>
  <si>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</si>
  <si>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</si>
  <si>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</si>
  <si>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</si>
  <si>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</si>
  <si>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</si>
  <si>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</si>
  <si>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</si>
  <si>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</si>
  <si>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</si>
  <si>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</si>
  <si>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</si>
  <si>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</si>
  <si>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</si>
  <si>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</si>
  <si>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</si>
  <si>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</si>
  <si>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</si>
  <si>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</si>
  <si>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</si>
  <si>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</si>
  <si>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</si>
  <si>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</si>
  <si>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</si>
  <si>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</si>
  <si>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</si>
  <si>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</si>
  <si>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</si>
  <si>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</si>
  <si>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</si>
  <si>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</si>
  <si>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</si>
  <si>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</si>
  <si>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</si>
  <si>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</si>
  <si>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</si>
  <si>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</si>
  <si>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</si>
  <si>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</si>
  <si>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</si>
  <si>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</si>
  <si>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</si>
  <si>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</si>
  <si>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</si>
  <si>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</si>
  <si>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</si>
  <si>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</si>
  <si>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</si>
  <si>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</si>
  <si>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</si>
  <si>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</si>
  <si>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</si>
  <si>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</si>
  <si>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</si>
  <si>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</si>
  <si>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</si>
  <si>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</si>
  <si>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</si>
  <si>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</si>
  <si>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</si>
  <si>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</si>
  <si>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</si>
  <si>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</si>
  <si>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</si>
  <si>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</si>
  <si>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</si>
  <si>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</si>
  <si>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</si>
  <si>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</si>
  <si>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</si>
  <si>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</si>
  <si>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</si>
  <si>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</si>
  <si>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</si>
  <si>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</si>
  <si>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</si>
  <si>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</si>
  <si>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</si>
  <si>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</si>
  <si>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</si>
  <si>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</si>
  <si>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</si>
  <si>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</si>
  <si>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</si>
  <si>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</si>
  <si>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</si>
  <si>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</si>
  <si>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</si>
  <si>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</si>
  <si>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</si>
  <si>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</si>
  <si>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</si>
  <si>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</si>
  <si>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</si>
  <si>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</si>
  <si>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</si>
  <si>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</si>
  <si>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</si>
  <si>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</si>
  <si>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</si>
  <si>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</si>
  <si>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</si>
  <si>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</si>
  <si>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</si>
  <si>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</si>
  <si>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</si>
  <si>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</si>
  <si>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</si>
  <si>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</si>
  <si>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</si>
  <si>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</si>
  <si>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</si>
  <si>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</si>
  <si>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</si>
  <si>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</si>
  <si>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</si>
  <si>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</si>
  <si>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</si>
  <si>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</si>
  <si>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</si>
  <si>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</si>
  <si>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</si>
  <si>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</si>
  <si>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</si>
  <si>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</si>
  <si>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</si>
  <si>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</si>
  <si>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</si>
  <si>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</si>
  <si>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</si>
  <si>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</si>
  <si>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</si>
  <si>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</si>
  <si>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</si>
  <si>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</si>
  <si>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</si>
  <si>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</si>
  <si>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</si>
  <si>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</si>
  <si>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</si>
  <si>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</si>
  <si>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</si>
  <si>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</si>
  <si>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</si>
  <si>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</si>
  <si>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</si>
  <si>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</si>
  <si>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</si>
  <si>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</si>
  <si>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</si>
  <si>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</si>
  <si>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</si>
  <si>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</si>
  <si>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</si>
  <si>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</si>
  <si>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</si>
  <si>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</si>
  <si>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</si>
  <si>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</si>
  <si>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</si>
  <si>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</si>
  <si>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</si>
  <si>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</si>
  <si>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</si>
  <si>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</si>
  <si>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</si>
  <si>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</si>
  <si>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</si>
  <si>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</si>
  <si>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</si>
  <si>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</si>
  <si>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</si>
  <si>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</si>
  <si>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</si>
  <si>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</si>
  <si>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</si>
  <si>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</si>
  <si>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</si>
  <si>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</si>
  <si>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</si>
  <si>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</si>
  <si>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</si>
  <si>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</si>
  <si>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</si>
  <si>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</si>
  <si>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</si>
  <si>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</si>
  <si>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</si>
  <si>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</si>
  <si>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</si>
  <si>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</si>
  <si>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</si>
  <si>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</si>
  <si>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</si>
  <si>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</si>
  <si>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</si>
  <si>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</si>
  <si>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</si>
  <si>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</si>
  <si>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</si>
  <si>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</si>
  <si>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</si>
  <si>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</si>
  <si>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</si>
  <si>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</si>
  <si>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</si>
  <si>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</si>
  <si>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</si>
  <si>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</si>
  <si>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</si>
  <si>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</si>
  <si>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</si>
  <si>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</si>
  <si>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</si>
  <si>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</si>
  <si>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</si>
  <si>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</si>
  <si>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</si>
  <si>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</si>
  <si>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</si>
  <si>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</si>
  <si>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Audrieu 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</si>
</sst>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0" zoomScale="80" zoomScaleNormal="8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2.1</v>
      </c>
      <c r="C8" s="25">
        <v>1.4</v>
      </c>
      <c r="D8" s="25"/>
      <c r="E8" s="25"/>
      <c r="F8" s="25"/>
      <c r="G8" s="25"/>
      <c r="H8" s="25"/>
      <c r="I8" s="25"/>
      <c r="J8" s="25"/>
      <c r="K8" s="25"/>
      <c r="L8" s="88">
        <f>SUM(B8:K8)</f>
        <v>3.5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50</v>
      </c>
      <c r="C9" s="1" t="s">
        <v>50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700</v>
      </c>
      <c r="C12" s="1">
        <v>700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0.9</v>
      </c>
      <c r="C15" s="28">
        <v>0.9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105</v>
      </c>
      <c r="C17" s="1" t="s">
        <v>105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 t="s">
        <v>105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105</v>
      </c>
      <c r="C19" s="1" t="s">
        <v>78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(33.13+36.1+32.53)/3</f>
        <v>33.92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32.53+3.5</f>
        <v>36.03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Gobelet</v>
      </c>
      <c r="C26" s="10" t="str">
        <f t="shared" si="0"/>
        <v>Pommier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300</v>
      </c>
      <c r="C27" s="11">
        <f>IF(C12="","",VLOOKUP(C26,'(ne pas modifier) BDD_REF'!$C$21:$D$42,2,FALSE))</f>
        <v>300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29.414000000000001</v>
      </c>
      <c r="C36" s="44">
        <f>RECant_sol!D9</f>
        <v>19.609333333333332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49.023333333333333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86.13000000000001</v>
      </c>
      <c r="C37" s="45">
        <f>RECant_biom!D28</f>
        <v>57.419999999999995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143.55000000000001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115.54400000000001</v>
      </c>
      <c r="C38" s="45">
        <f t="shared" si="3"/>
        <v>77.029333333333327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192.57333333333332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2.6693222828499996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2.6693222828499996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5.3386445656999992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-28.027883969925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-18.685255979949996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-46.713139949875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80" zoomScaleNormal="80" workbookViewId="0">
      <selection activeCell="F17" sqref="F1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2.6693222828499996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2.6693222828499996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5.3386445656999992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>
        <v>34</v>
      </c>
      <c r="D8" s="80">
        <v>34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68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0.20400000000000001</v>
      </c>
      <c r="D10" s="39">
        <f>D7*'(ne pas modifier) BDD_REF'!$B$207 + (D8+D9)*'(ne pas modifier) BDD_REF'!$B$208</f>
        <v>0.20400000000000001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0.40800000000000003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7.1400000000000005E-2</v>
      </c>
      <c r="D11" s="39">
        <f>((D7*'(ne pas modifier) BDD_REF'!$B$220)+('RECeff + REIamont (2)'!D8+'RECeff + REIamont (2)'!D9)*'(ne pas modifier) BDD_REF'!$B$221)*'(ne pas modifier) BDD_REF'!$B$209</f>
        <v>7.1400000000000005E-2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0.14280000000000001</v>
      </c>
    </row>
    <row r="12" spans="1:15" x14ac:dyDescent="0.3">
      <c r="B12" s="19" t="s">
        <v>330</v>
      </c>
      <c r="C12" s="39">
        <f>(C7+C8+C9)*'(ne pas modifier) BDD_REF'!$B$222*'(ne pas modifier) BDD_REF'!$B$210</f>
        <v>8.9759999999999993E-2</v>
      </c>
      <c r="D12" s="39">
        <f>(D7+D8+D9)*'(ne pas modifier) BDD_REF'!$B$222*'(ne pas modifier) BDD_REF'!$B$210</f>
        <v>8.9759999999999993E-2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0.17951999999999999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200</v>
      </c>
      <c r="D14" s="80">
        <v>200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400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0.61419999999999997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0.61419999999999997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1.2283999999999999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0.61419999999999997</v>
      </c>
      <c r="D22" s="81">
        <f t="shared" ref="D22:L22" si="1">D19+D21</f>
        <v>0.61419999999999997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1.2283999999999999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34</v>
      </c>
      <c r="D23" s="80">
        <v>34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68</v>
      </c>
    </row>
    <row r="24" spans="1:108" x14ac:dyDescent="0.3">
      <c r="B24" s="7" t="s">
        <v>323</v>
      </c>
      <c r="C24" s="80">
        <v>23</v>
      </c>
      <c r="D24" s="80">
        <v>23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46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6.5629999999999994E-2</v>
      </c>
      <c r="D25" s="39">
        <f>(D7*'(ne pas modifier) BDD_REF'!$B$212+'RECeff + REIamont (2)'!D23*'(ne pas modifier) BDD_REF'!$B$213+'RECeff + REIamont (2)'!D24*'(ne pas modifier) BDD_REF'!$B$214)/1000</f>
        <v>6.5629999999999994E-2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0.13125999999999999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6.5629999999999994E-2</v>
      </c>
      <c r="D32" s="81">
        <f t="shared" ref="D32:L32" si="2">D25+D26+D31</f>
        <v>6.5629999999999994E-2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0.13125999999999999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0.83189305714285711</v>
      </c>
      <c r="D33" s="20">
        <f>((D10+D11+D12)/1000*44/28*'(ne pas modifier) BDD_REF'!$B$232)+'RECeff + REIamont (2)'!D22+'RECeff + REIamont (2)'!D32</f>
        <v>0.83189305714285711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1.6637861142857142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>
        <v>40.799999999999997</v>
      </c>
      <c r="D35" s="80">
        <v>40.799999999999997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81.599999999999994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0.24479999999999999</v>
      </c>
      <c r="D37" s="39">
        <f>D34*'(ne pas modifier) BDD_REF'!$B$207 + (D35+D36)*'(ne pas modifier) BDD_REF'!$B$208</f>
        <v>0.24479999999999999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0.48959999999999998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8.5679999999999992E-2</v>
      </c>
      <c r="D38" s="39">
        <f>((D34*'(ne pas modifier) BDD_REF'!$B$220)+('RECeff + REIamont (2)'!D35+'RECeff + REIamont (2)'!D36)*'(ne pas modifier) BDD_REF'!$B$221)*'(ne pas modifier) BDD_REF'!$B$209</f>
        <v>8.5679999999999992E-2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0.17135999999999998</v>
      </c>
    </row>
    <row r="39" spans="1:108" x14ac:dyDescent="0.3">
      <c r="B39" s="19" t="s">
        <v>330</v>
      </c>
      <c r="C39" s="39">
        <f>(C34+C35+C36)*'(ne pas modifier) BDD_REF'!$B$222*'(ne pas modifier) BDD_REF'!$B$210</f>
        <v>0.10771199999999999</v>
      </c>
      <c r="D39" s="39">
        <f>(D34+D35+D36)*'(ne pas modifier) BDD_REF'!$B$222*'(ne pas modifier) BDD_REF'!$B$210</f>
        <v>0.10771199999999999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0.21542399999999998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120</v>
      </c>
      <c r="D41" s="80">
        <v>120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240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0.36851999999999996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0.36851999999999996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0.73703999999999992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0.36851999999999996</v>
      </c>
      <c r="D49" s="81">
        <f t="shared" ref="D49:L49" si="4">D46+D48</f>
        <v>0.36851999999999996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0.73703999999999992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40.799999999999997</v>
      </c>
      <c r="D50" s="80">
        <v>40.799999999999997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81.599999999999994</v>
      </c>
    </row>
    <row r="51" spans="1:108" x14ac:dyDescent="0.3">
      <c r="B51" s="7" t="s">
        <v>323</v>
      </c>
      <c r="C51" s="80">
        <v>27.6</v>
      </c>
      <c r="D51" s="80">
        <v>27.6</v>
      </c>
      <c r="E51" s="80"/>
      <c r="F51" s="80"/>
      <c r="G51" s="80"/>
      <c r="H51" s="80"/>
      <c r="I51" s="80"/>
      <c r="J51" s="80"/>
      <c r="K51" s="80"/>
      <c r="L51" s="80"/>
      <c r="M51" s="39">
        <f>SUM(C51:L51)</f>
        <v>55.2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7.8756000000000007E-2</v>
      </c>
      <c r="D52" s="39">
        <f>(D34*'(ne pas modifier) BDD_REF'!$B$212+'RECeff + REIamont (2)'!D50*'(ne pas modifier) BDD_REF'!$B$213+'RECeff + REIamont (2)'!D51*'(ne pas modifier) BDD_REF'!$B$214)/1000</f>
        <v>7.8756000000000007E-2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0.15751200000000001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7.8756000000000007E-2</v>
      </c>
      <c r="D59" s="81">
        <f t="shared" ref="D59:L59" si="5">D52+D53+D58</f>
        <v>7.8756000000000007E-2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0.15751200000000001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0.62975166857142861</v>
      </c>
      <c r="D60" s="20">
        <f>((D37+D38+D39)/1000*44/28*'(ne pas modifier) BDD_REF'!$B$232)+'RECeff + REIamont (2)'!D49+'RECeff + REIamont (2)'!D59</f>
        <v>0.62975166857142861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1.2595033371428572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>
        <v>47.6</v>
      </c>
      <c r="D62" s="80">
        <v>47.6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95.2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0.28560000000000002</v>
      </c>
      <c r="D64" s="39">
        <f>D61*'(ne pas modifier) BDD_REF'!$B$207 + (D62+D63)*'(ne pas modifier) BDD_REF'!$B$208</f>
        <v>0.28560000000000002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0.57120000000000004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9.9960000000000007E-2</v>
      </c>
      <c r="D65" s="39">
        <f>((D61*'(ne pas modifier) BDD_REF'!$B$220)+('RECeff + REIamont (2)'!D62+'RECeff + REIamont (2)'!D63)*'(ne pas modifier) BDD_REF'!$B$221)*'(ne pas modifier) BDD_REF'!$B$209</f>
        <v>9.9960000000000007E-2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0.19992000000000001</v>
      </c>
    </row>
    <row r="66" spans="1:108" x14ac:dyDescent="0.3">
      <c r="B66" s="19" t="s">
        <v>330</v>
      </c>
      <c r="C66" s="39">
        <f>(C61+C62+C63)*'(ne pas modifier) BDD_REF'!$B$222*'(ne pas modifier) BDD_REF'!$B$210</f>
        <v>0.125664</v>
      </c>
      <c r="D66" s="39">
        <f>(D61+D62+D63)*'(ne pas modifier) BDD_REF'!$B$222*'(ne pas modifier) BDD_REF'!$B$210</f>
        <v>0.125664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0.251328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120</v>
      </c>
      <c r="D68" s="80">
        <v>120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240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0.36851999999999996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0.36851999999999996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0.73703999999999992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0.36851999999999996</v>
      </c>
      <c r="D76" s="81">
        <f t="shared" ref="D76:L76" si="7">D73+D75</f>
        <v>0.36851999999999996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0.73703999999999992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47.6</v>
      </c>
      <c r="D77" s="80">
        <v>47.6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95.2</v>
      </c>
    </row>
    <row r="78" spans="1:108" x14ac:dyDescent="0.3">
      <c r="B78" s="7" t="s">
        <v>323</v>
      </c>
      <c r="C78" s="80">
        <v>32.200000000000003</v>
      </c>
      <c r="D78" s="80">
        <v>32.200000000000003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64.400000000000006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9.1882000000000005E-2</v>
      </c>
      <c r="D79" s="39">
        <f>(D61*'(ne pas modifier) BDD_REF'!$B$212+'RECeff + REIamont (2)'!D77*'(ne pas modifier) BDD_REF'!$B$213+'RECeff + REIamont (2)'!D78*'(ne pas modifier) BDD_REF'!$B$214)/1000</f>
        <v>9.1882000000000005E-2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0.18376400000000001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9.1882000000000005E-2</v>
      </c>
      <c r="D86" s="81">
        <f t="shared" ref="D86:L86" si="8">D79+D80+D85</f>
        <v>9.1882000000000005E-2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0.18376400000000001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0.67329028000000002</v>
      </c>
      <c r="D87" s="20">
        <f>((D64+D65+D66)/1000*44/28*'(ne pas modifier) BDD_REF'!$B$232)+'RECeff + REIamont (2)'!D76+'RECeff + REIamont (2)'!D86</f>
        <v>0.67329028000000002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1.34658056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>
        <v>51</v>
      </c>
      <c r="D89" s="80">
        <v>51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102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0.30599999999999999</v>
      </c>
      <c r="D91" s="39">
        <f>D88*'(ne pas modifier) BDD_REF'!$B$207 + (D89+D90)*'(ne pas modifier) BDD_REF'!$B$208</f>
        <v>0.30599999999999999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0.61199999999999999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0.10709999999999999</v>
      </c>
      <c r="D92" s="39">
        <f>((D88*'(ne pas modifier) BDD_REF'!$B$220)+('RECeff + REIamont (2)'!D89+'RECeff + REIamont (2)'!D90)*'(ne pas modifier) BDD_REF'!$B$221)*'(ne pas modifier) BDD_REF'!$B$209</f>
        <v>0.10709999999999999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0.21419999999999997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0.13463999999999998</v>
      </c>
      <c r="D93" s="39">
        <f>(D88+D89+D90)*'(ne pas modifier) BDD_REF'!$B$222*'(ne pas modifier) BDD_REF'!$B$210</f>
        <v>0.13463999999999998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0.26927999999999996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120</v>
      </c>
      <c r="D95" s="80">
        <v>120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240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0.36851999999999996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0.36851999999999996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0.73703999999999992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0.36851999999999996</v>
      </c>
      <c r="D103" s="81">
        <f t="shared" ref="D103:L103" si="9">D100+D102</f>
        <v>0.36851999999999996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0.73703999999999992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51</v>
      </c>
      <c r="D104" s="80">
        <v>51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102</v>
      </c>
    </row>
    <row r="105" spans="1:108" x14ac:dyDescent="0.3">
      <c r="B105" s="7" t="s">
        <v>323</v>
      </c>
      <c r="C105" s="80">
        <v>34.5</v>
      </c>
      <c r="D105" s="80">
        <v>34.5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69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9.8444999999999991E-2</v>
      </c>
      <c r="D106" s="39">
        <f>(D88*'(ne pas modifier) BDD_REF'!$B$212+'RECeff + REIamont (2)'!D104*'(ne pas modifier) BDD_REF'!$B$213+'RECeff + REIamont (2)'!D105*'(ne pas modifier) BDD_REF'!$B$214)/1000</f>
        <v>9.8444999999999991E-2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0.19688999999999998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9.8444999999999991E-2</v>
      </c>
      <c r="D113" s="81">
        <f t="shared" ref="D113:L113" si="11">D106+D107+D112</f>
        <v>9.8444999999999991E-2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0.19688999999999998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0.69505958571428561</v>
      </c>
      <c r="D114" s="20">
        <f>((D91+D92+D93)/1000*44/28*'(ne pas modifier) BDD_REF'!$B$232)+'RECeff + REIamont (2)'!D103+'RECeff + REIamont (2)'!D113</f>
        <v>0.69505958571428561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1.3901191714285712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>
        <v>68</v>
      </c>
      <c r="D116" s="80">
        <v>68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136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0.40800000000000003</v>
      </c>
      <c r="D118" s="39">
        <f>D115*'(ne pas modifier) BDD_REF'!$B$207 + (D116+D117)*'(ne pas modifier) BDD_REF'!$B$208</f>
        <v>0.40800000000000003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0.81600000000000006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0.14280000000000001</v>
      </c>
      <c r="D119" s="39">
        <f>((D115*'(ne pas modifier) BDD_REF'!$B$220)+('RECeff + REIamont (2)'!D116+'RECeff + REIamont (2)'!D117)*'(ne pas modifier) BDD_REF'!$B$221)*'(ne pas modifier) BDD_REF'!$B$209</f>
        <v>0.14280000000000001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0.28560000000000002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0.17951999999999999</v>
      </c>
      <c r="D120" s="39">
        <f>(D115+D116+D117)*'(ne pas modifier) BDD_REF'!$B$222*'(ne pas modifier) BDD_REF'!$B$210</f>
        <v>0.17951999999999999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0.35903999999999997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150</v>
      </c>
      <c r="D122" s="80">
        <v>150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300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0.46065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0.46065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0.92130000000000001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0.46065</v>
      </c>
      <c r="D130" s="81">
        <f t="shared" ref="D130:L130" si="12">D127+D129</f>
        <v>0.46065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0.92130000000000001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68</v>
      </c>
      <c r="D131" s="80">
        <v>68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136</v>
      </c>
    </row>
    <row r="132" spans="1:108" x14ac:dyDescent="0.3">
      <c r="B132" s="7" t="s">
        <v>323</v>
      </c>
      <c r="C132" s="80">
        <v>46</v>
      </c>
      <c r="D132" s="80">
        <v>46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92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0.13125999999999999</v>
      </c>
      <c r="D133" s="39">
        <f>(D115*'(ne pas modifier) BDD_REF'!$B$212+'RECeff + REIamont (2)'!D131*'(ne pas modifier) BDD_REF'!$B$213+'RECeff + REIamont (2)'!D132*'(ne pas modifier) BDD_REF'!$B$214)/1000</f>
        <v>0.13125999999999999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0.26251999999999998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0.13125999999999999</v>
      </c>
      <c r="D140" s="81">
        <f t="shared" ref="D140:L140" si="14">D133+D134+D139</f>
        <v>0.13125999999999999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0.26251999999999998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0.89603611428571428</v>
      </c>
      <c r="D141" s="20">
        <f>((D118+D119+D120)/1000*44/28*'(ne pas modifier) BDD_REF'!$B$232)+'RECeff + REIamont (2)'!D130+'RECeff + REIamont (2)'!D140</f>
        <v>0.89603611428571428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1.7920722285714286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3.7260307057142854</v>
      </c>
      <c r="D142" s="71">
        <f t="shared" ref="D142:L142" si="15">D33+D60+D87+D114+D141</f>
        <v>3.7260307057142854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7.4520614114285708</v>
      </c>
    </row>
    <row r="143" spans="1:108" x14ac:dyDescent="0.3">
      <c r="B143" s="71" t="s">
        <v>222</v>
      </c>
      <c r="C143" s="71">
        <f>(C142-C5*5)</f>
        <v>-9.620580708535714</v>
      </c>
      <c r="D143" s="71">
        <f t="shared" ref="D143:L143" si="16">(D142-D5*5)</f>
        <v>-9.620580708535714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-20.203219487925001</v>
      </c>
      <c r="D144" s="21">
        <f>D143*Eligibilité_projet!C8</f>
        <v>-13.468812991949999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-33.672032479875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86.13000000000001</v>
      </c>
      <c r="D28" s="24">
        <f>((D25/D27)-D26)*Eligibilité_projet!C8*44/12</f>
        <v>57.419999999999995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143.55000000000001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0.9</v>
      </c>
      <c r="D7" s="22">
        <f>Eligibilité_projet!C15</f>
        <v>0.9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1.8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29.414000000000001</v>
      </c>
      <c r="D9" s="21">
        <f>((D6-D5)+('(ne pas modifier) BDD_REF'!$B$276*D7*D8))*Eligibilité_projet!C8*44/12</f>
        <v>19.609333333333332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49.023333333333333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2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-33.672032479875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143.55000000000001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49.023333333333333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226.24536581320834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-33.672032479875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129.19500000000002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49.023333333333333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160.39650000000003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194.06853247987505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2024-12-26T16:40:04Z</dcterms:modified>
</cp:coreProperties>
</file>