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LIGNAN DE BDX (33) - Chateau Seguin\Dossier à déposé\"/>
    </mc:Choice>
  </mc:AlternateContent>
  <xr:revisionPtr revIDLastSave="0" documentId="13_ncr:1_{30A41888-737C-4507-8B72-A41E32B0B003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6" l="1"/>
  <c r="I20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BR4" i="2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I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G22" i="2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B28" i="2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EX38" i="2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V64" i="2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ED155" i="2" s="1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B156" i="2" l="1"/>
  <c r="A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HG158" i="2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B161" i="2"/>
  <c r="ED160" i="2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EB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EB163" i="2"/>
  <c r="EA163" i="2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DH164" i="2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DG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DI167" i="2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B172" i="2" l="1"/>
  <c r="HG172" i="2"/>
  <c r="EW172" i="2"/>
  <c r="EC172" i="2"/>
  <c r="ED172" i="2" s="1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B175" i="2" l="1"/>
  <c r="ED174" i="2"/>
  <c r="AA175" i="2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H179" i="2" l="1"/>
  <c r="EV179" i="2"/>
  <c r="DF179" i="2"/>
  <c r="EA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B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HH186" i="2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EC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D189" i="2" l="1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D192" i="2" l="1"/>
  <c r="DI192" i="2"/>
  <c r="EA193" i="2"/>
  <c r="EX193" i="2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ED193" i="2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EA199" i="2"/>
  <c r="HG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 l="1"/>
  <c r="ED200" i="2"/>
  <c r="EB201" i="2"/>
  <c r="EA201" i="2"/>
  <c r="HH201" i="2"/>
  <c r="HG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126" i="2" a="1"/>
  <c r="BC126" i="2" s="1"/>
  <c r="BC65" i="2" a="1"/>
  <c r="BC65" i="2" s="1"/>
  <c r="BC181" i="2" a="1"/>
  <c r="BC181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AH199" i="2" a="1"/>
  <c r="AH199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CS134" i="2" l="1" a="1"/>
  <c r="CS134" i="2" s="1"/>
  <c r="CS116" i="2" a="1"/>
  <c r="CS116" i="2" s="1"/>
  <c r="CS120" i="2" a="1"/>
  <c r="CS120" i="2" s="1"/>
  <c r="CS114" i="2" a="1"/>
  <c r="CS114" i="2" s="1"/>
  <c r="CS56" i="2" a="1"/>
  <c r="CS56" i="2" s="1"/>
  <c r="CS72" i="2" a="1"/>
  <c r="CS72" i="2" s="1"/>
  <c r="CS66" i="2" a="1"/>
  <c r="CS66" i="2" s="1"/>
  <c r="CS185" i="2" a="1"/>
  <c r="CS185" i="2" s="1"/>
  <c r="CS38" i="2" a="1"/>
  <c r="CS38" i="2" s="1"/>
  <c r="CS105" i="2" a="1"/>
  <c r="CS105" i="2" s="1"/>
  <c r="CS161" i="2" a="1"/>
  <c r="CS161" i="2" s="1"/>
  <c r="CS24" i="2" a="1"/>
  <c r="CS24" i="2" s="1"/>
  <c r="CS77" i="2" a="1"/>
  <c r="CS77" i="2" s="1"/>
  <c r="BC68" i="2" a="1"/>
  <c r="BC68" i="2" s="1"/>
  <c r="BC117" i="2" a="1"/>
  <c r="BC117" i="2" s="1"/>
  <c r="BC114" i="2" a="1"/>
  <c r="BC114" i="2" s="1"/>
  <c r="BC55" i="2" a="1"/>
  <c r="BC55" i="2" s="1"/>
  <c r="BC82" i="2" a="1"/>
  <c r="BC82" i="2" s="1"/>
  <c r="BC47" i="2" a="1"/>
  <c r="BC47" i="2" s="1"/>
  <c r="BC151" i="2" a="1"/>
  <c r="BC151" i="2" s="1"/>
  <c r="BC58" i="2" a="1"/>
  <c r="BC58" i="2" s="1"/>
  <c r="BC7" i="2" a="1"/>
  <c r="BC7" i="2" s="1"/>
  <c r="BC34" i="2" a="1"/>
  <c r="BC34" i="2" s="1"/>
  <c r="BC185" i="2" a="1"/>
  <c r="BC185" i="2" s="1"/>
  <c r="BC143" i="2" a="1"/>
  <c r="BC143" i="2" s="1"/>
  <c r="BX107" i="2" a="1"/>
  <c r="BX107" i="2" s="1"/>
  <c r="AH19" i="2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<sst xmlns="http://schemas.openxmlformats.org/spreadsheetml/2006/main" count="1174" uniqueCount="324">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</sst>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314.07191886152788</c:v>
                </c:pt>
                <c:pt idx="42">
                  <c:v>335.29560709579107</c:v>
                </c:pt>
                <c:pt idx="43">
                  <c:v>356.48971133078379</c:v>
                </c:pt>
                <c:pt idx="44">
                  <c:v>377.65623675733735</c:v>
                </c:pt>
                <c:pt idx="45">
                  <c:v>398.79694553728103</c:v>
                </c:pt>
                <c:pt idx="46">
                  <c:v>353.42725333031763</c:v>
                </c:pt>
                <c:pt idx="47">
                  <c:v>375.61724038320648</c:v>
                </c:pt>
                <c:pt idx="48">
                  <c:v>397.77868431648454</c:v>
                </c:pt>
                <c:pt idx="49">
                  <c:v>419.91339784568589</c:v>
                </c:pt>
                <c:pt idx="50">
                  <c:v>442.02298709837555</c:v>
                </c:pt>
                <c:pt idx="51">
                  <c:v>397.04677419414202</c:v>
                </c:pt>
                <c:pt idx="52">
                  <c:v>419.46841203373424</c:v>
                </c:pt>
                <c:pt idx="53">
                  <c:v>441.86423995233059</c:v>
                </c:pt>
                <c:pt idx="54">
                  <c:v>464.2357490458092</c:v>
                </c:pt>
                <c:pt idx="55">
                  <c:v>486.58427507999835</c:v>
                </c:pt>
                <c:pt idx="56">
                  <c:v>508.9110212072971</c:v>
                </c:pt>
                <c:pt idx="57">
                  <c:v>531.21707649038069</c:v>
                </c:pt>
                <c:pt idx="58">
                  <c:v>553.50343115388478</c:v>
                </c:pt>
                <c:pt idx="59">
                  <c:v>475.80905293653558</c:v>
                </c:pt>
                <c:pt idx="60">
                  <c:v>496.87938425766248</c:v>
                </c:pt>
                <c:pt idx="61">
                  <c:v>517.93079633437981</c:v>
                </c:pt>
                <c:pt idx="62">
                  <c:v>538.96416569474195</c:v>
                </c:pt>
                <c:pt idx="63">
                  <c:v>559.98029493096897</c:v>
                </c:pt>
                <c:pt idx="64">
                  <c:v>580.97992153281746</c:v>
                </c:pt>
                <c:pt idx="65">
                  <c:v>601.96372537813886</c:v>
                </c:pt>
                <c:pt idx="66">
                  <c:v>622.932335125348</c:v>
                </c:pt>
                <c:pt idx="67">
                  <c:v>557.13698805350487</c:v>
                </c:pt>
                <c:pt idx="68">
                  <c:v>573.40296810840198</c:v>
                </c:pt>
                <c:pt idx="69">
                  <c:v>589.65931608140193</c:v>
                </c:pt>
                <c:pt idx="70">
                  <c:v>605.90633475563175</c:v>
                </c:pt>
                <c:pt idx="71">
                  <c:v>622.14430936278279</c:v>
                </c:pt>
                <c:pt idx="72">
                  <c:v>638.37350904146251</c:v>
                </c:pt>
                <c:pt idx="73">
                  <c:v>654.59418813963009</c:v>
                </c:pt>
                <c:pt idx="74">
                  <c:v>670.80658738130876</c:v>
                </c:pt>
                <c:pt idx="75">
                  <c:v>635.38042145276233</c:v>
                </c:pt>
                <c:pt idx="76">
                  <c:v>646.56363932443753</c:v>
                </c:pt>
                <c:pt idx="77">
                  <c:v>657.74286732996552</c:v>
                </c:pt>
                <c:pt idx="78">
                  <c:v>668.91818281738085</c:v>
                </c:pt>
                <c:pt idx="79">
                  <c:v>680.08966034049365</c:v>
                </c:pt>
                <c:pt idx="80">
                  <c:v>691.25737180503893</c:v>
                </c:pt>
                <c:pt idx="81">
                  <c:v>702.42138660489547</c:v>
                </c:pt>
                <c:pt idx="82">
                  <c:v>713.58177174919865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1.4510163117544339</c:v>
                </c:pt>
                <c:pt idx="2">
                  <c:v>1.7182720127011295</c:v>
                </c:pt>
                <c:pt idx="3">
                  <c:v>2.0349393412568815</c:v>
                </c:pt>
                <c:pt idx="4">
                  <c:v>2.4101865717740352</c:v>
                </c:pt>
                <c:pt idx="5">
                  <c:v>2.8548888689670626</c:v>
                </c:pt>
                <c:pt idx="6">
                  <c:v>3.3819470622862799</c:v>
                </c:pt>
                <c:pt idx="7">
                  <c:v>4.0066661265715924</c:v>
                </c:pt>
                <c:pt idx="8">
                  <c:v>4.7472045818179396</c:v>
                </c:pt>
                <c:pt idx="9">
                  <c:v>5.6251081358022832</c:v>
                </c:pt>
                <c:pt idx="10">
                  <c:v>6.66594340252517</c:v>
                </c:pt>
                <c:pt idx="11">
                  <c:v>7.9000505122077564</c:v>
                </c:pt>
                <c:pt idx="12">
                  <c:v>9.3634369745195816</c:v>
                </c:pt>
                <c:pt idx="13">
                  <c:v>11.098839372322871</c:v>
                </c:pt>
                <c:pt idx="14">
                  <c:v>13.156984475223274</c:v>
                </c:pt>
                <c:pt idx="15">
                  <c:v>15.598087321351393</c:v>
                </c:pt>
                <c:pt idx="16">
                  <c:v>18.493630901380524</c:v>
                </c:pt>
                <c:pt idx="17">
                  <c:v>21.928480504136356</c:v>
                </c:pt>
                <c:pt idx="18">
                  <c:v>26.003395802062048</c:v>
                </c:pt>
                <c:pt idx="19">
                  <c:v>30.838015669207337</c:v>
                </c:pt>
                <c:pt idx="20">
                  <c:v>36.574404893556029</c:v>
                </c:pt>
                <c:pt idx="21">
                  <c:v>43.381268796828387</c:v>
                </c:pt>
                <c:pt idx="22">
                  <c:v>51.458961816982743</c:v>
                </c:pt>
                <c:pt idx="23">
                  <c:v>61.045439946672957</c:v>
                </c:pt>
                <c:pt idx="24">
                  <c:v>72.423335275022851</c:v>
                </c:pt>
                <c:pt idx="25">
                  <c:v>85.928364607203278</c:v>
                </c:pt>
                <c:pt idx="26">
                  <c:v>101.95932425623626</c:v>
                </c:pt>
                <c:pt idx="27">
                  <c:v>120.98997082782786</c:v>
                </c:pt>
                <c:pt idx="28">
                  <c:v>143.58314459619342</c:v>
                </c:pt>
                <c:pt idx="29">
                  <c:v>170.40755961577079</c:v>
                </c:pt>
                <c:pt idx="30">
                  <c:v>202.25776507632233</c:v>
                </c:pt>
                <c:pt idx="31">
                  <c:v>219.43455992571219</c:v>
                </c:pt>
                <c:pt idx="32">
                  <c:v>236.58047440215805</c:v>
                </c:pt>
                <c:pt idx="33">
                  <c:v>253.69806161385125</c:v>
                </c:pt>
                <c:pt idx="34">
                  <c:v>270.78950182200458</c:v>
                </c:pt>
                <c:pt idx="35">
                  <c:v>287.85667749117107</c:v>
                </c:pt>
                <c:pt idx="36">
                  <c:v>307.47751968587681</c:v>
                </c:pt>
                <c:pt idx="37">
                  <c:v>327.07055190951706</c:v>
                </c:pt>
                <c:pt idx="38">
                  <c:v>346.63767379575575</c:v>
                </c:pt>
                <c:pt idx="39">
                  <c:v>366.18055305066923</c:v>
                </c:pt>
                <c:pt idx="40">
                  <c:v>385.70066489261848</c:v>
                </c:pt>
                <c:pt idx="41">
                  <c:v>405.19932308802726</c:v>
                </c:pt>
                <c:pt idx="42">
                  <c:v>424.67770470015256</c:v>
                </c:pt>
                <c:pt idx="43">
                  <c:v>263.75488986167073</c:v>
                </c:pt>
                <c:pt idx="44">
                  <c:v>281.33374857482306</c:v>
                </c:pt>
                <c:pt idx="45">
                  <c:v>298.88799440275955</c:v>
                </c:pt>
                <c:pt idx="46">
                  <c:v>316.41927606814937</c:v>
                </c:pt>
                <c:pt idx="47">
                  <c:v>333.92904467751265</c:v>
                </c:pt>
                <c:pt idx="48">
                  <c:v>351.41858674477544</c:v>
                </c:pt>
                <c:pt idx="49">
                  <c:v>368.88905029363542</c:v>
                </c:pt>
                <c:pt idx="50">
                  <c:v>285.84997848413349</c:v>
                </c:pt>
                <c:pt idx="51">
                  <c:v>302.89711380319778</c:v>
                </c:pt>
                <c:pt idx="52">
                  <c:v>319.92290747907685</c:v>
                </c:pt>
                <c:pt idx="53">
                  <c:v>336.92865492077641</c:v>
                </c:pt>
                <c:pt idx="54">
                  <c:v>353.91551010384433</c:v>
                </c:pt>
                <c:pt idx="55">
                  <c:v>370.8845072011041</c:v>
                </c:pt>
                <c:pt idx="56">
                  <c:v>387.83657804664409</c:v>
                </c:pt>
                <c:pt idx="57">
                  <c:v>323.92601839985667</c:v>
                </c:pt>
                <c:pt idx="58">
                  <c:v>340.5940472434072</c:v>
                </c:pt>
                <c:pt idx="59">
                  <c:v>357.24414130207191</c:v>
                </c:pt>
                <c:pt idx="60">
                  <c:v>373.87725393504792</c:v>
                </c:pt>
                <c:pt idx="61">
                  <c:v>390.49424676672476</c:v>
                </c:pt>
                <c:pt idx="62">
                  <c:v>407.09590212284866</c:v>
                </c:pt>
                <c:pt idx="63">
                  <c:v>423.68293333202695</c:v>
                </c:pt>
                <c:pt idx="64">
                  <c:v>360.90485169292782</c:v>
                </c:pt>
                <c:pt idx="65">
                  <c:v>377.01195254107012</c:v>
                </c:pt>
                <c:pt idx="66">
                  <c:v>393.10407505348206</c:v>
                </c:pt>
                <c:pt idx="67">
                  <c:v>409.18191855919605</c:v>
                </c:pt>
                <c:pt idx="68">
                  <c:v>425.24612295883844</c:v>
                </c:pt>
                <c:pt idx="69">
                  <c:v>441.29727587562394</c:v>
                </c:pt>
                <c:pt idx="70">
                  <c:v>457.33591871178055</c:v>
                </c:pt>
                <c:pt idx="71">
                  <c:v>473.36255181121805</c:v>
                </c:pt>
                <c:pt idx="72">
                  <c:v>397.80082102983096</c:v>
                </c:pt>
                <c:pt idx="73">
                  <c:v>412.87929311615432</c:v>
                </c:pt>
                <c:pt idx="74">
                  <c:v>427.9458868443873</c:v>
                </c:pt>
                <c:pt idx="75">
                  <c:v>443.00107921654762</c:v>
                </c:pt>
                <c:pt idx="76">
                  <c:v>458.04531217587032</c:v>
                </c:pt>
                <c:pt idx="77">
                  <c:v>473.07899627438695</c:v>
                </c:pt>
                <c:pt idx="78">
                  <c:v>488.10251385009468</c:v>
                </c:pt>
                <c:pt idx="79">
                  <c:v>503.11622179266891</c:v>
                </c:pt>
                <c:pt idx="80">
                  <c:v>430.64528450788265</c:v>
                </c:pt>
                <c:pt idx="81">
                  <c:v>444.70474213522584</c:v>
                </c:pt>
                <c:pt idx="82">
                  <c:v>458.75468217404813</c:v>
                </c:pt>
                <c:pt idx="83">
                  <c:v>472.79543711904148</c:v>
                </c:pt>
                <c:pt idx="84">
                  <c:v>486.82731810980704</c:v>
                </c:pt>
                <c:pt idx="85">
                  <c:v>500.85061689127627</c:v>
                </c:pt>
                <c:pt idx="86">
                  <c:v>514.86560754318418</c:v>
                </c:pt>
                <c:pt idx="87">
                  <c:v>528.87254801147901</c:v>
                </c:pt>
                <c:pt idx="88">
                  <c:v>454.4981093621966</c:v>
                </c:pt>
                <c:pt idx="89">
                  <c:v>467.40712233198633</c:v>
                </c:pt>
                <c:pt idx="90">
                  <c:v>480.30853891265838</c:v>
                </c:pt>
                <c:pt idx="91">
                  <c:v>493.20259187340326</c:v>
                </c:pt>
                <c:pt idx="92">
                  <c:v>506.08950082174624</c:v>
                </c:pt>
                <c:pt idx="93">
                  <c:v>518.96947327099576</c:v>
                </c:pt>
                <c:pt idx="94">
                  <c:v>531.84270559622928</c:v>
                </c:pt>
                <c:pt idx="95">
                  <c:v>544.70938389292303</c:v>
                </c:pt>
                <c:pt idx="96">
                  <c:v>287.85667749117147</c:v>
                </c:pt>
                <c:pt idx="97">
                  <c:v>296.43738794697089</c:v>
                </c:pt>
                <c:pt idx="98">
                  <c:v>305.01256073997416</c:v>
                </c:pt>
                <c:pt idx="99">
                  <c:v>313.58237364476804</c:v>
                </c:pt>
                <c:pt idx="100">
                  <c:v>322.14699391797217</c:v>
                </c:pt>
                <c:pt idx="101">
                  <c:v>330.70657918974769</c:v>
                </c:pt>
                <c:pt idx="102">
                  <c:v>339.2612782581262</c:v>
                </c:pt>
                <c:pt idx="103">
                  <c:v>347.81123179898628</c:v>
                </c:pt>
                <c:pt idx="104">
                  <c:v>356.35657300253342</c:v>
                </c:pt>
                <c:pt idx="105">
                  <c:v>364.89742814550806</c:v>
                </c:pt>
                <c:pt idx="106">
                  <c:v>4.2330868906469593E-12</c:v>
                </c:pt>
                <c:pt idx="107">
                  <c:v>4.2330868906469593E-12</c:v>
                </c:pt>
                <c:pt idx="108">
                  <c:v>4.2330868906469593E-12</c:v>
                </c:pt>
                <c:pt idx="109">
                  <c:v>4.2330868906469593E-12</c:v>
                </c:pt>
                <c:pt idx="110">
                  <c:v>4.2330868906469593E-12</c:v>
                </c:pt>
                <c:pt idx="111">
                  <c:v>4.2330868906469593E-12</c:v>
                </c:pt>
                <c:pt idx="112">
                  <c:v>4.2330868906469593E-12</c:v>
                </c:pt>
                <c:pt idx="113">
                  <c:v>4.2330868906469593E-12</c:v>
                </c:pt>
                <c:pt idx="114">
                  <c:v>4.2330868906469593E-12</c:v>
                </c:pt>
                <c:pt idx="115">
                  <c:v>4.2330868906469593E-12</c:v>
                </c:pt>
                <c:pt idx="116">
                  <c:v>4.2330868906469593E-12</c:v>
                </c:pt>
                <c:pt idx="117">
                  <c:v>4.2330868906469593E-12</c:v>
                </c:pt>
                <c:pt idx="118">
                  <c:v>4.2330868906469593E-12</c:v>
                </c:pt>
                <c:pt idx="119">
                  <c:v>4.2330868906469593E-12</c:v>
                </c:pt>
                <c:pt idx="120">
                  <c:v>4.2330868906469593E-12</c:v>
                </c:pt>
                <c:pt idx="121">
                  <c:v>4.2330868906469593E-12</c:v>
                </c:pt>
                <c:pt idx="122">
                  <c:v>4.2330868906469593E-12</c:v>
                </c:pt>
                <c:pt idx="123">
                  <c:v>4.2330868906469593E-12</c:v>
                </c:pt>
                <c:pt idx="124">
                  <c:v>4.2330868906469593E-12</c:v>
                </c:pt>
                <c:pt idx="125">
                  <c:v>4.2330868906469593E-12</c:v>
                </c:pt>
                <c:pt idx="126">
                  <c:v>4.2330868906469593E-12</c:v>
                </c:pt>
                <c:pt idx="127">
                  <c:v>4.2330868906469593E-12</c:v>
                </c:pt>
                <c:pt idx="128">
                  <c:v>4.2330868906469593E-12</c:v>
                </c:pt>
                <c:pt idx="129">
                  <c:v>4.2330868906469593E-12</c:v>
                </c:pt>
                <c:pt idx="130">
                  <c:v>4.2330868906469593E-12</c:v>
                </c:pt>
                <c:pt idx="131">
                  <c:v>4.2330868906469593E-12</c:v>
                </c:pt>
                <c:pt idx="132">
                  <c:v>4.2330868906469593E-12</c:v>
                </c:pt>
                <c:pt idx="133">
                  <c:v>4.2330868906469593E-12</c:v>
                </c:pt>
                <c:pt idx="134">
                  <c:v>4.2330868906469593E-12</c:v>
                </c:pt>
                <c:pt idx="135">
                  <c:v>4.2330868906469593E-12</c:v>
                </c:pt>
                <c:pt idx="136">
                  <c:v>4.2330868906469593E-12</c:v>
                </c:pt>
                <c:pt idx="137">
                  <c:v>4.2330868906469593E-12</c:v>
                </c:pt>
                <c:pt idx="138">
                  <c:v>4.2330868906469593E-12</c:v>
                </c:pt>
                <c:pt idx="139">
                  <c:v>4.2330868906469593E-12</c:v>
                </c:pt>
                <c:pt idx="140">
                  <c:v>4.2330868906469593E-12</c:v>
                </c:pt>
                <c:pt idx="141">
                  <c:v>4.2330868906469593E-12</c:v>
                </c:pt>
                <c:pt idx="142">
                  <c:v>4.2330868906469593E-12</c:v>
                </c:pt>
                <c:pt idx="143">
                  <c:v>4.2330868906469593E-12</c:v>
                </c:pt>
                <c:pt idx="144">
                  <c:v>4.2330868906469593E-12</c:v>
                </c:pt>
                <c:pt idx="145">
                  <c:v>4.2330868906469593E-12</c:v>
                </c:pt>
                <c:pt idx="146">
                  <c:v>4.2330868906469593E-12</c:v>
                </c:pt>
                <c:pt idx="147">
                  <c:v>4.2330868906469593E-12</c:v>
                </c:pt>
                <c:pt idx="148">
                  <c:v>4.2330868906469593E-12</c:v>
                </c:pt>
                <c:pt idx="149">
                  <c:v>4.2330868906469593E-12</c:v>
                </c:pt>
                <c:pt idx="150">
                  <c:v>4.2330868906469593E-12</c:v>
                </c:pt>
                <c:pt idx="151">
                  <c:v>4.2330868906469593E-12</c:v>
                </c:pt>
                <c:pt idx="152">
                  <c:v>4.2330868906469593E-12</c:v>
                </c:pt>
                <c:pt idx="153">
                  <c:v>4.2330868906469593E-12</c:v>
                </c:pt>
                <c:pt idx="154">
                  <c:v>4.2330868906469593E-12</c:v>
                </c:pt>
                <c:pt idx="155">
                  <c:v>4.2330868906469593E-12</c:v>
                </c:pt>
                <c:pt idx="156">
                  <c:v>4.2330868906469593E-12</c:v>
                </c:pt>
                <c:pt idx="157">
                  <c:v>4.2330868906469593E-12</c:v>
                </c:pt>
                <c:pt idx="158">
                  <c:v>4.2330868906469593E-12</c:v>
                </c:pt>
                <c:pt idx="159">
                  <c:v>4.2330868906469593E-12</c:v>
                </c:pt>
                <c:pt idx="160">
                  <c:v>4.2330868906469593E-12</c:v>
                </c:pt>
                <c:pt idx="161">
                  <c:v>4.2330868906469593E-12</c:v>
                </c:pt>
                <c:pt idx="162">
                  <c:v>4.2330868906469593E-12</c:v>
                </c:pt>
                <c:pt idx="163">
                  <c:v>4.2330868906469593E-12</c:v>
                </c:pt>
                <c:pt idx="164">
                  <c:v>4.2330868906469593E-12</c:v>
                </c:pt>
                <c:pt idx="165">
                  <c:v>4.2330868906469593E-12</c:v>
                </c:pt>
                <c:pt idx="166">
                  <c:v>4.2330868906469593E-12</c:v>
                </c:pt>
                <c:pt idx="167">
                  <c:v>4.2330868906469593E-12</c:v>
                </c:pt>
                <c:pt idx="168">
                  <c:v>4.2330868906469593E-12</c:v>
                </c:pt>
                <c:pt idx="169">
                  <c:v>4.2330868906469593E-12</c:v>
                </c:pt>
                <c:pt idx="170">
                  <c:v>4.2330868906469593E-12</c:v>
                </c:pt>
                <c:pt idx="171">
                  <c:v>4.2330868906469593E-12</c:v>
                </c:pt>
                <c:pt idx="172">
                  <c:v>4.2330868906469593E-12</c:v>
                </c:pt>
                <c:pt idx="173">
                  <c:v>4.2330868906469593E-12</c:v>
                </c:pt>
                <c:pt idx="174">
                  <c:v>4.2330868906469593E-12</c:v>
                </c:pt>
                <c:pt idx="175">
                  <c:v>4.2330868906469593E-12</c:v>
                </c:pt>
                <c:pt idx="176">
                  <c:v>4.2330868906469593E-12</c:v>
                </c:pt>
                <c:pt idx="177">
                  <c:v>4.2330868906469593E-12</c:v>
                </c:pt>
                <c:pt idx="178">
                  <c:v>4.2330868906469593E-12</c:v>
                </c:pt>
                <c:pt idx="179">
                  <c:v>4.2330868906469593E-12</c:v>
                </c:pt>
                <c:pt idx="180">
                  <c:v>4.2330868906469593E-12</c:v>
                </c:pt>
                <c:pt idx="181">
                  <c:v>4.2330868906469593E-12</c:v>
                </c:pt>
                <c:pt idx="182">
                  <c:v>4.2330868906469593E-12</c:v>
                </c:pt>
                <c:pt idx="183">
                  <c:v>4.2330868906469593E-12</c:v>
                </c:pt>
                <c:pt idx="184">
                  <c:v>4.2330868906469593E-12</c:v>
                </c:pt>
                <c:pt idx="185">
                  <c:v>4.2330868906469593E-12</c:v>
                </c:pt>
                <c:pt idx="186">
                  <c:v>4.2330868906469593E-12</c:v>
                </c:pt>
                <c:pt idx="187">
                  <c:v>4.2330868906469593E-12</c:v>
                </c:pt>
                <c:pt idx="188">
                  <c:v>4.2330868906469593E-12</c:v>
                </c:pt>
                <c:pt idx="189">
                  <c:v>4.2330868906469593E-12</c:v>
                </c:pt>
                <c:pt idx="190">
                  <c:v>4.2330868906469593E-12</c:v>
                </c:pt>
                <c:pt idx="191">
                  <c:v>4.2330868906469593E-12</c:v>
                </c:pt>
                <c:pt idx="192">
                  <c:v>4.2330868906469593E-12</c:v>
                </c:pt>
                <c:pt idx="193">
                  <c:v>4.2330868906469593E-12</c:v>
                </c:pt>
                <c:pt idx="194">
                  <c:v>4.2330868906469593E-12</c:v>
                </c:pt>
                <c:pt idx="195">
                  <c:v>4.2330868906469593E-12</c:v>
                </c:pt>
                <c:pt idx="196">
                  <c:v>4.2330868906469593E-12</c:v>
                </c:pt>
                <c:pt idx="197">
                  <c:v>4.2330868906469593E-12</c:v>
                </c:pt>
                <c:pt idx="198">
                  <c:v>4.2330868906469593E-12</c:v>
                </c:pt>
                <c:pt idx="199">
                  <c:v>4.2330868906469593E-12</c:v>
                </c:pt>
                <c:pt idx="200">
                  <c:v>4.2330868906469593E-12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601.51251958281716</c:v>
                </c:pt>
                <c:pt idx="92">
                  <c:v>612.96467697950186</c:v>
                </c:pt>
                <c:pt idx="93">
                  <c:v>624.41239729750214</c:v>
                </c:pt>
                <c:pt idx="94">
                  <c:v>635.85577332565333</c:v>
                </c:pt>
                <c:pt idx="95">
                  <c:v>647.29489424172459</c:v>
                </c:pt>
                <c:pt idx="96">
                  <c:v>604.94863836746197</c:v>
                </c:pt>
                <c:pt idx="97">
                  <c:v>616.01783234795482</c:v>
                </c:pt>
                <c:pt idx="98">
                  <c:v>627.08290360699959</c:v>
                </c:pt>
                <c:pt idx="99">
                  <c:v>638.14393512535923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608.38435179268674</c:v>
                </c:pt>
                <c:pt idx="112">
                  <c:v>617.16268463508527</c:v>
                </c:pt>
                <c:pt idx="113">
                  <c:v>625.93842978897146</c:v>
                </c:pt>
                <c:pt idx="114">
                  <c:v>634.71162864696146</c:v>
                </c:pt>
                <c:pt idx="115">
                  <c:v>643.48232136416652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672.39385739452007</c:v>
                </c:pt>
                <c:pt idx="92">
                  <c:v>685.19868466154992</c:v>
                </c:pt>
                <c:pt idx="93">
                  <c:v>697.99860485695478</c:v>
                </c:pt>
                <c:pt idx="94">
                  <c:v>710.79372059813079</c:v>
                </c:pt>
                <c:pt idx="95">
                  <c:v>723.58413050890977</c:v>
                </c:pt>
                <c:pt idx="96">
                  <c:v>676.23582709036771</c:v>
                </c:pt>
                <c:pt idx="97">
                  <c:v>688.61247220601751</c:v>
                </c:pt>
                <c:pt idx="98">
                  <c:v>700.98455790524156</c:v>
                </c:pt>
                <c:pt idx="99">
                  <c:v>713.3521759584537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680.07734848952111</c:v>
                </c:pt>
                <c:pt idx="112">
                  <c:v>689.89255298185071</c:v>
                </c:pt>
                <c:pt idx="113">
                  <c:v>699.70489568745631</c:v>
                </c:pt>
                <c:pt idx="114">
                  <c:v>709.51442238342361</c:v>
                </c:pt>
                <c:pt idx="115">
                  <c:v>719.32117747825214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3.3988447655877327</c:v>
                </c:pt>
                <c:pt idx="2">
                  <c:v>4.0063178504214578</c:v>
                </c:pt>
                <c:pt idx="3">
                  <c:v>4.7227575716915684</c:v>
                </c:pt>
                <c:pt idx="4">
                  <c:v>5.5677765638419956</c:v>
                </c:pt>
                <c:pt idx="5">
                  <c:v>6.5645287036091462</c:v>
                </c:pt>
                <c:pt idx="6">
                  <c:v>7.74035039721337</c:v>
                </c:pt>
                <c:pt idx="7">
                  <c:v>9.1275183141814384</c:v>
                </c:pt>
                <c:pt idx="8">
                  <c:v>10.7641447651161</c:v>
                </c:pt>
                <c:pt idx="9">
                  <c:v>12.695235788134896</c:v>
                </c:pt>
                <c:pt idx="10">
                  <c:v>14.973941583161505</c:v>
                </c:pt>
                <c:pt idx="11">
                  <c:v>17.663034344276738</c:v>
                </c:pt>
                <c:pt idx="12">
                  <c:v>20.83665494119186</c:v>
                </c:pt>
                <c:pt idx="13">
                  <c:v>24.582377472990316</c:v>
                </c:pt>
                <c:pt idx="14">
                  <c:v>29.003649675287779</c:v>
                </c:pt>
                <c:pt idx="15">
                  <c:v>34.222677759995427</c:v>
                </c:pt>
                <c:pt idx="16">
                  <c:v>40.383836805712463</c:v>
                </c:pt>
                <c:pt idx="17">
                  <c:v>47.657702652443085</c:v>
                </c:pt>
                <c:pt idx="18">
                  <c:v>56.245818808260594</c:v>
                </c:pt>
                <c:pt idx="19">
                  <c:v>66.386332646599115</c:v>
                </c:pt>
                <c:pt idx="20">
                  <c:v>78.360659751606121</c:v>
                </c:pt>
                <c:pt idx="21">
                  <c:v>92.501364354563762</c:v>
                </c:pt>
                <c:pt idx="22">
                  <c:v>109.20147822446989</c:v>
                </c:pt>
                <c:pt idx="23">
                  <c:v>128.9255211103534</c:v>
                </c:pt>
                <c:pt idx="24">
                  <c:v>152.22253404193577</c:v>
                </c:pt>
                <c:pt idx="25">
                  <c:v>179.7414938524295</c:v>
                </c:pt>
                <c:pt idx="26">
                  <c:v>177.27333024872806</c:v>
                </c:pt>
                <c:pt idx="27">
                  <c:v>194.53421785197463</c:v>
                </c:pt>
                <c:pt idx="28">
                  <c:v>211.75950715739978</c:v>
                </c:pt>
                <c:pt idx="29">
                  <c:v>228.952501957349</c:v>
                </c:pt>
                <c:pt idx="30">
                  <c:v>246.11596889508897</c:v>
                </c:pt>
                <c:pt idx="31">
                  <c:v>213.72599909690823</c:v>
                </c:pt>
                <c:pt idx="32">
                  <c:v>232.87809260519506</c:v>
                </c:pt>
                <c:pt idx="33">
                  <c:v>251.99422148253385</c:v>
                </c:pt>
                <c:pt idx="34">
                  <c:v>271.07749746879057</c:v>
                </c:pt>
                <c:pt idx="35">
                  <c:v>290.13055823222999</c:v>
                </c:pt>
                <c:pt idx="36">
                  <c:v>259.33767759130296</c:v>
                </c:pt>
                <c:pt idx="37">
                  <c:v>279.87482760648737</c:v>
                </c:pt>
                <c:pt idx="38">
                  <c:v>300.37818946266395</c:v>
                </c:pt>
                <c:pt idx="39">
                  <c:v>320.8503929815983</c:v>
                </c:pt>
                <c:pt idx="40">
                  <c:v>341.29370500183649</c:v>
                </c:pt>
                <c:pt idx="41">
                  <c:v>310.61803673581045</c:v>
                </c:pt>
                <c:pt idx="42">
                  <c:v>331.07553091004479</c:v>
                </c:pt>
                <c:pt idx="43">
                  <c:v>351.50515324795106</c:v>
                </c:pt>
                <c:pt idx="44">
                  <c:v>371.90875069809857</c:v>
                </c:pt>
                <c:pt idx="45">
                  <c:v>392.28795108310914</c:v>
                </c:pt>
                <c:pt idx="46">
                  <c:v>361.71009867648337</c:v>
                </c:pt>
                <c:pt idx="47">
                  <c:v>382.10130629614451</c:v>
                </c:pt>
                <c:pt idx="48">
                  <c:v>402.46886024158624</c:v>
                </c:pt>
                <c:pt idx="49">
                  <c:v>422.81412521128323</c:v>
                </c:pt>
                <c:pt idx="50">
                  <c:v>443.1383239214918</c:v>
                </c:pt>
                <c:pt idx="51">
                  <c:v>411.67535507613934</c:v>
                </c:pt>
                <c:pt idx="52">
                  <c:v>431.04305967702021</c:v>
                </c:pt>
                <c:pt idx="53">
                  <c:v>450.39207405650882</c:v>
                </c:pt>
                <c:pt idx="54">
                  <c:v>469.72331365057767</c:v>
                </c:pt>
                <c:pt idx="55">
                  <c:v>489.03761244496371</c:v>
                </c:pt>
                <c:pt idx="56">
                  <c:v>456.19327286423237</c:v>
                </c:pt>
                <c:pt idx="57">
                  <c:v>474.07047968953492</c:v>
                </c:pt>
                <c:pt idx="58">
                  <c:v>491.93334412983972</c:v>
                </c:pt>
                <c:pt idx="59">
                  <c:v>509.78245999620441</c:v>
                </c:pt>
                <c:pt idx="60">
                  <c:v>527.61837615010927</c:v>
                </c:pt>
                <c:pt idx="61">
                  <c:v>494.34617766082982</c:v>
                </c:pt>
                <c:pt idx="62">
                  <c:v>511.71129412952865</c:v>
                </c:pt>
                <c:pt idx="63">
                  <c:v>529.06396873094207</c:v>
                </c:pt>
                <c:pt idx="64">
                  <c:v>546.40466675747416</c:v>
                </c:pt>
                <c:pt idx="65">
                  <c:v>563.73382157834374</c:v>
                </c:pt>
                <c:pt idx="66">
                  <c:v>529.54581443344262</c:v>
                </c:pt>
                <c:pt idx="67">
                  <c:v>545.92313850649077</c:v>
                </c:pt>
                <c:pt idx="68">
                  <c:v>562.29015617795403</c:v>
                </c:pt>
                <c:pt idx="69">
                  <c:v>578.64720951981633</c:v>
                </c:pt>
                <c:pt idx="70">
                  <c:v>594.99461969957758</c:v>
                </c:pt>
                <c:pt idx="71">
                  <c:v>559.88387470132386</c:v>
                </c:pt>
                <c:pt idx="72">
                  <c:v>575.28037945503661</c:v>
                </c:pt>
                <c:pt idx="73">
                  <c:v>590.66828519192734</c:v>
                </c:pt>
                <c:pt idx="74">
                  <c:v>606.04784736226065</c:v>
                </c:pt>
                <c:pt idx="75">
                  <c:v>621.41930740164844</c:v>
                </c:pt>
                <c:pt idx="76">
                  <c:v>585.37964629167152</c:v>
                </c:pt>
                <c:pt idx="77">
                  <c:v>599.80089073891179</c:v>
                </c:pt>
                <c:pt idx="78">
                  <c:v>614.21492950597724</c:v>
                </c:pt>
                <c:pt idx="79">
                  <c:v>628.62195542698873</c:v>
                </c:pt>
                <c:pt idx="80">
                  <c:v>643.02215178129484</c:v>
                </c:pt>
                <c:pt idx="81">
                  <c:v>606.04784736226065</c:v>
                </c:pt>
                <c:pt idx="82">
                  <c:v>619.49831005268175</c:v>
                </c:pt>
                <c:pt idx="83">
                  <c:v>632.94272333646688</c:v>
                </c:pt>
                <c:pt idx="84">
                  <c:v>646.3812337541533</c:v>
                </c:pt>
                <c:pt idx="85">
                  <c:v>659.81398125926046</c:v>
                </c:pt>
                <c:pt idx="86">
                  <c:v>622.37975992032568</c:v>
                </c:pt>
                <c:pt idx="87">
                  <c:v>635.3428861503254</c:v>
                </c:pt>
                <c:pt idx="88">
                  <c:v>648.30054732947394</c:v>
                </c:pt>
                <c:pt idx="89">
                  <c:v>661.25286802950598</c:v>
                </c:pt>
                <c:pt idx="90">
                  <c:v>674.19996754655403</c:v>
                </c:pt>
                <c:pt idx="91">
                  <c:v>635.82289619917935</c:v>
                </c:pt>
                <c:pt idx="92">
                  <c:v>647.82072993888221</c:v>
                </c:pt>
                <c:pt idx="93">
                  <c:v>659.81398125926</c:v>
                </c:pt>
                <c:pt idx="94">
                  <c:v>671.80274515801261</c:v>
                </c:pt>
                <c:pt idx="95">
                  <c:v>683.78711296727249</c:v>
                </c:pt>
                <c:pt idx="96">
                  <c:v>644.94167141936043</c:v>
                </c:pt>
                <c:pt idx="97">
                  <c:v>656.45632723772906</c:v>
                </c:pt>
                <c:pt idx="98">
                  <c:v>667.96682330576868</c:v>
                </c:pt>
                <c:pt idx="99">
                  <c:v>679.4732413797783</c:v>
                </c:pt>
                <c:pt idx="100">
                  <c:v>690.97566022245337</c:v>
                </c:pt>
                <c:pt idx="101">
                  <c:v>651.17929806084999</c:v>
                </c:pt>
                <c:pt idx="102">
                  <c:v>661.73248262190066</c:v>
                </c:pt>
                <c:pt idx="103">
                  <c:v>672.28220367940514</c:v>
                </c:pt>
                <c:pt idx="104">
                  <c:v>682.82852322779843</c:v>
                </c:pt>
                <c:pt idx="105">
                  <c:v>693.37150119100806</c:v>
                </c:pt>
                <c:pt idx="106">
                  <c:v>655.49693261541245</c:v>
                </c:pt>
                <c:pt idx="107">
                  <c:v>665.56914225443347</c:v>
                </c:pt>
                <c:pt idx="108">
                  <c:v>675.63821687718735</c:v>
                </c:pt>
                <c:pt idx="109">
                  <c:v>685.70420977768742</c:v>
                </c:pt>
                <c:pt idx="110">
                  <c:v>695.76717255815322</c:v>
                </c:pt>
                <c:pt idx="111">
                  <c:v>659.33433798500698</c:v>
                </c:pt>
                <c:pt idx="112">
                  <c:v>668.44633825452308</c:v>
                </c:pt>
                <c:pt idx="113">
                  <c:v>677.5557848496743</c:v>
                </c:pt>
                <c:pt idx="114">
                  <c:v>686.66271693662009</c:v>
                </c:pt>
                <c:pt idx="115">
                  <c:v>695.76717255815345</c:v>
                </c:pt>
                <c:pt idx="116">
                  <c:v>661.25286802950575</c:v>
                </c:pt>
                <c:pt idx="117">
                  <c:v>669.88484068221362</c:v>
                </c:pt>
                <c:pt idx="118">
                  <c:v>678.51452702253539</c:v>
                </c:pt>
                <c:pt idx="119">
                  <c:v>687.14196022370061</c:v>
                </c:pt>
                <c:pt idx="120">
                  <c:v>695.76717255815367</c:v>
                </c:pt>
                <c:pt idx="121">
                  <c:v>3.5126381983529106E-12</c:v>
                </c:pt>
                <c:pt idx="122">
                  <c:v>3.5126381983529106E-12</c:v>
                </c:pt>
                <c:pt idx="123">
                  <c:v>3.5126381983529106E-12</c:v>
                </c:pt>
                <c:pt idx="124">
                  <c:v>3.5126381983529106E-12</c:v>
                </c:pt>
                <c:pt idx="125">
                  <c:v>3.5126381983529106E-12</c:v>
                </c:pt>
                <c:pt idx="126">
                  <c:v>3.5126381983529106E-12</c:v>
                </c:pt>
                <c:pt idx="127">
                  <c:v>3.5126381983529106E-12</c:v>
                </c:pt>
                <c:pt idx="128">
                  <c:v>3.5126381983529106E-12</c:v>
                </c:pt>
                <c:pt idx="129">
                  <c:v>3.5126381983529106E-12</c:v>
                </c:pt>
                <c:pt idx="130">
                  <c:v>3.5126381983529106E-12</c:v>
                </c:pt>
                <c:pt idx="131">
                  <c:v>3.5126381983529106E-12</c:v>
                </c:pt>
                <c:pt idx="132">
                  <c:v>3.5126381983529106E-12</c:v>
                </c:pt>
                <c:pt idx="133">
                  <c:v>3.5126381983529106E-12</c:v>
                </c:pt>
                <c:pt idx="134">
                  <c:v>3.5126381983529106E-12</c:v>
                </c:pt>
                <c:pt idx="135">
                  <c:v>3.5126381983529106E-12</c:v>
                </c:pt>
                <c:pt idx="136">
                  <c:v>3.5126381983529106E-12</c:v>
                </c:pt>
                <c:pt idx="137">
                  <c:v>3.5126381983529106E-12</c:v>
                </c:pt>
                <c:pt idx="138">
                  <c:v>3.5126381983529106E-12</c:v>
                </c:pt>
                <c:pt idx="139">
                  <c:v>3.5126381983529106E-12</c:v>
                </c:pt>
                <c:pt idx="140">
                  <c:v>3.5126381983529106E-12</c:v>
                </c:pt>
                <c:pt idx="141">
                  <c:v>3.5126381983529106E-12</c:v>
                </c:pt>
                <c:pt idx="142">
                  <c:v>3.5126381983529106E-12</c:v>
                </c:pt>
                <c:pt idx="143">
                  <c:v>3.5126381983529106E-12</c:v>
                </c:pt>
                <c:pt idx="144">
                  <c:v>3.5126381983529106E-12</c:v>
                </c:pt>
                <c:pt idx="145">
                  <c:v>3.5126381983529106E-12</c:v>
                </c:pt>
                <c:pt idx="146">
                  <c:v>3.5126381983529106E-12</c:v>
                </c:pt>
                <c:pt idx="147">
                  <c:v>3.5126381983529106E-12</c:v>
                </c:pt>
                <c:pt idx="148">
                  <c:v>3.5126381983529106E-12</c:v>
                </c:pt>
                <c:pt idx="149">
                  <c:v>3.5126381983529106E-12</c:v>
                </c:pt>
                <c:pt idx="150">
                  <c:v>3.5126381983529106E-12</c:v>
                </c:pt>
                <c:pt idx="151">
                  <c:v>3.5126381983529106E-12</c:v>
                </c:pt>
                <c:pt idx="152">
                  <c:v>3.5126381983529106E-12</c:v>
                </c:pt>
                <c:pt idx="153">
                  <c:v>3.5126381983529106E-12</c:v>
                </c:pt>
                <c:pt idx="154">
                  <c:v>3.5126381983529106E-12</c:v>
                </c:pt>
                <c:pt idx="155">
                  <c:v>3.5126381983529106E-12</c:v>
                </c:pt>
                <c:pt idx="156">
                  <c:v>3.5126381983529106E-12</c:v>
                </c:pt>
                <c:pt idx="157">
                  <c:v>3.5126381983529106E-12</c:v>
                </c:pt>
                <c:pt idx="158">
                  <c:v>3.5126381983529106E-12</c:v>
                </c:pt>
                <c:pt idx="159">
                  <c:v>3.5126381983529106E-12</c:v>
                </c:pt>
                <c:pt idx="160">
                  <c:v>3.5126381983529106E-12</c:v>
                </c:pt>
                <c:pt idx="161">
                  <c:v>3.5126381983529106E-12</c:v>
                </c:pt>
                <c:pt idx="162">
                  <c:v>3.5126381983529106E-12</c:v>
                </c:pt>
                <c:pt idx="163">
                  <c:v>3.5126381983529106E-12</c:v>
                </c:pt>
                <c:pt idx="164">
                  <c:v>3.5126381983529106E-12</c:v>
                </c:pt>
                <c:pt idx="165">
                  <c:v>3.5126381983529106E-12</c:v>
                </c:pt>
                <c:pt idx="166">
                  <c:v>3.5126381983529106E-12</c:v>
                </c:pt>
                <c:pt idx="167">
                  <c:v>3.5126381983529106E-12</c:v>
                </c:pt>
                <c:pt idx="168">
                  <c:v>3.5126381983529106E-12</c:v>
                </c:pt>
                <c:pt idx="169">
                  <c:v>3.5126381983529106E-12</c:v>
                </c:pt>
                <c:pt idx="170">
                  <c:v>3.5126381983529106E-12</c:v>
                </c:pt>
                <c:pt idx="171">
                  <c:v>3.5126381983529106E-12</c:v>
                </c:pt>
                <c:pt idx="172">
                  <c:v>3.5126381983529106E-12</c:v>
                </c:pt>
                <c:pt idx="173">
                  <c:v>3.5126381983529106E-12</c:v>
                </c:pt>
                <c:pt idx="174">
                  <c:v>3.5126381983529106E-12</c:v>
                </c:pt>
                <c:pt idx="175">
                  <c:v>3.5126381983529106E-12</c:v>
                </c:pt>
                <c:pt idx="176">
                  <c:v>3.5126381983529106E-12</c:v>
                </c:pt>
                <c:pt idx="177">
                  <c:v>3.5126381983529106E-12</c:v>
                </c:pt>
                <c:pt idx="178">
                  <c:v>3.5126381983529106E-12</c:v>
                </c:pt>
                <c:pt idx="179">
                  <c:v>3.5126381983529106E-12</c:v>
                </c:pt>
                <c:pt idx="180">
                  <c:v>3.5126381983529106E-12</c:v>
                </c:pt>
                <c:pt idx="181">
                  <c:v>3.5126381983529106E-12</c:v>
                </c:pt>
                <c:pt idx="182">
                  <c:v>3.5126381983529106E-12</c:v>
                </c:pt>
                <c:pt idx="183">
                  <c:v>3.5126381983529106E-12</c:v>
                </c:pt>
                <c:pt idx="184">
                  <c:v>3.5126381983529106E-12</c:v>
                </c:pt>
                <c:pt idx="185">
                  <c:v>3.5126381983529106E-12</c:v>
                </c:pt>
                <c:pt idx="186">
                  <c:v>3.5126381983529106E-12</c:v>
                </c:pt>
                <c:pt idx="187">
                  <c:v>3.5126381983529106E-12</c:v>
                </c:pt>
                <c:pt idx="188">
                  <c:v>3.5126381983529106E-12</c:v>
                </c:pt>
                <c:pt idx="189">
                  <c:v>3.5126381983529106E-12</c:v>
                </c:pt>
                <c:pt idx="190">
                  <c:v>3.5126381983529106E-12</c:v>
                </c:pt>
                <c:pt idx="191">
                  <c:v>3.5126381983529106E-12</c:v>
                </c:pt>
                <c:pt idx="192">
                  <c:v>3.5126381983529106E-12</c:v>
                </c:pt>
                <c:pt idx="193">
                  <c:v>3.5126381983529106E-12</c:v>
                </c:pt>
                <c:pt idx="194">
                  <c:v>3.5126381983529106E-12</c:v>
                </c:pt>
                <c:pt idx="195">
                  <c:v>3.5126381983529106E-12</c:v>
                </c:pt>
                <c:pt idx="196">
                  <c:v>3.5126381983529106E-12</c:v>
                </c:pt>
                <c:pt idx="197">
                  <c:v>3.5126381983529106E-12</c:v>
                </c:pt>
                <c:pt idx="198">
                  <c:v>3.5126381983529106E-12</c:v>
                </c:pt>
                <c:pt idx="199">
                  <c:v>3.5126381983529106E-12</c:v>
                </c:pt>
                <c:pt idx="200">
                  <c:v>3.5126381983529106E-12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2.8586063665938393</c:v>
                </c:pt>
                <c:pt idx="2">
                  <c:v>3.3692250562130952</c:v>
                </c:pt>
                <c:pt idx="3">
                  <c:v>3.9713865449024204</c:v>
                </c:pt>
                <c:pt idx="4">
                  <c:v>4.6815589010240446</c:v>
                </c:pt>
                <c:pt idx="5">
                  <c:v>5.5191822284241638</c:v>
                </c:pt>
                <c:pt idx="6">
                  <c:v>6.5072066365845567</c:v>
                </c:pt>
                <c:pt idx="7">
                  <c:v>7.6727278569617399</c:v>
                </c:pt>
                <c:pt idx="8">
                  <c:v>9.0477382738626684</c:v>
                </c:pt>
                <c:pt idx="9">
                  <c:v>10.670014378902303</c:v>
                </c:pt>
                <c:pt idx="10">
                  <c:v>12.584165491079425</c:v>
                </c:pt>
                <c:pt idx="11">
                  <c:v>14.842873118250367</c:v>
                </c:pt>
                <c:pt idx="12">
                  <c:v>17.508355698627614</c:v>
                </c:pt>
                <c:pt idx="13">
                  <c:v>20.654099804781278</c:v>
                </c:pt>
                <c:pt idx="14">
                  <c:v>24.366906397252794</c:v>
                </c:pt>
                <c:pt idx="15">
                  <c:v>28.749309593076038</c:v>
                </c:pt>
                <c:pt idx="16">
                  <c:v>33.922435918081874</c:v>
                </c:pt>
                <c:pt idx="17">
                  <c:v>40.029384438924232</c:v>
                </c:pt>
                <c:pt idx="18">
                  <c:v>47.239222874149483</c:v>
                </c:pt>
                <c:pt idx="19">
                  <c:v>55.7517121809976</c:v>
                </c:pt>
                <c:pt idx="20">
                  <c:v>65.802892700384845</c:v>
                </c:pt>
                <c:pt idx="21">
                  <c:v>77.671689301955368</c:v>
                </c:pt>
                <c:pt idx="22">
                  <c:v>91.68772179707679</c:v>
                </c:pt>
                <c:pt idx="23">
                  <c:v>108.24054100047216</c:v>
                </c:pt>
                <c:pt idx="24">
                  <c:v>127.79055119195162</c:v>
                </c:pt>
                <c:pt idx="25">
                  <c:v>150.88192750819914</c:v>
                </c:pt>
                <c:pt idx="26">
                  <c:v>148.81093286135922</c:v>
                </c:pt>
                <c:pt idx="27">
                  <c:v>163.29402328311821</c:v>
                </c:pt>
                <c:pt idx="28">
                  <c:v>177.74673882318049</c:v>
                </c:pt>
                <c:pt idx="29">
                  <c:v>192.17189850121227</c:v>
                </c:pt>
                <c:pt idx="30">
                  <c:v>206.57186300486069</c:v>
                </c:pt>
                <c:pt idx="31">
                  <c:v>179.3966751689608</c:v>
                </c:pt>
                <c:pt idx="32">
                  <c:v>195.46546278658749</c:v>
                </c:pt>
                <c:pt idx="33">
                  <c:v>211.50356294225205</c:v>
                </c:pt>
                <c:pt idx="34">
                  <c:v>227.51363078342158</c:v>
                </c:pt>
                <c:pt idx="35">
                  <c:v>243.49791694752571</c:v>
                </c:pt>
                <c:pt idx="36">
                  <c:v>217.66446793584763</c:v>
                </c:pt>
                <c:pt idx="37">
                  <c:v>234.89407374203213</c:v>
                </c:pt>
                <c:pt idx="38">
                  <c:v>252.09484919970498</c:v>
                </c:pt>
                <c:pt idx="39">
                  <c:v>269.26903825113021</c:v>
                </c:pt>
                <c:pt idx="40">
                  <c:v>286.41857511667479</c:v>
                </c:pt>
                <c:pt idx="41">
                  <c:v>260.68513965168</c:v>
                </c:pt>
                <c:pt idx="42">
                  <c:v>277.84677769273577</c:v>
                </c:pt>
                <c:pt idx="43">
                  <c:v>294.98463359298847</c:v>
                </c:pt>
                <c:pt idx="44">
                  <c:v>312.10028329420305</c:v>
                </c:pt>
                <c:pt idx="45">
                  <c:v>329.1951157650264</c:v>
                </c:pt>
                <c:pt idx="46">
                  <c:v>303.54514342437113</c:v>
                </c:pt>
                <c:pt idx="47">
                  <c:v>320.65022128203435</c:v>
                </c:pt>
                <c:pt idx="48">
                  <c:v>337.73511622084794</c:v>
                </c:pt>
                <c:pt idx="49">
                  <c:v>354.80099269409396</c:v>
                </c:pt>
                <c:pt idx="50">
                  <c:v>371.84889400619704</c:v>
                </c:pt>
                <c:pt idx="51">
                  <c:v>345.45768426289419</c:v>
                </c:pt>
                <c:pt idx="52">
                  <c:v>361.70344390352284</c:v>
                </c:pt>
                <c:pt idx="53">
                  <c:v>377.93325577983654</c:v>
                </c:pt>
                <c:pt idx="54">
                  <c:v>394.14790100388433</c:v>
                </c:pt>
                <c:pt idx="55">
                  <c:v>410.34809118885141</c:v>
                </c:pt>
                <c:pt idx="56">
                  <c:v>382.79920820719053</c:v>
                </c:pt>
                <c:pt idx="57">
                  <c:v>397.79418001862905</c:v>
                </c:pt>
                <c:pt idx="58">
                  <c:v>412.77691393459969</c:v>
                </c:pt>
                <c:pt idx="59">
                  <c:v>427.74791663496512</c:v>
                </c:pt>
                <c:pt idx="60">
                  <c:v>442.70765644555962</c:v>
                </c:pt>
                <c:pt idx="61">
                  <c:v>414.80069721135357</c:v>
                </c:pt>
                <c:pt idx="62">
                  <c:v>429.36572078685407</c:v>
                </c:pt>
                <c:pt idx="63">
                  <c:v>443.92012811747753</c:v>
                </c:pt>
                <c:pt idx="64">
                  <c:v>458.46431622225526</c:v>
                </c:pt>
                <c:pt idx="65">
                  <c:v>472.99865488119281</c:v>
                </c:pt>
                <c:pt idx="66">
                  <c:v>444.3242695635808</c:v>
                </c:pt>
                <c:pt idx="67">
                  <c:v>458.06044564731354</c:v>
                </c:pt>
                <c:pt idx="68">
                  <c:v>471.78782761031516</c:v>
                </c:pt>
                <c:pt idx="69">
                  <c:v>485.50670733159899</c:v>
                </c:pt>
                <c:pt idx="70">
                  <c:v>499.21735885305549</c:v>
                </c:pt>
                <c:pt idx="71">
                  <c:v>469.76963499064965</c:v>
                </c:pt>
                <c:pt idx="72">
                  <c:v>482.6829134841858</c:v>
                </c:pt>
                <c:pt idx="73">
                  <c:v>495.58885471345201</c:v>
                </c:pt>
                <c:pt idx="74">
                  <c:v>508.48767664593657</c:v>
                </c:pt>
                <c:pt idx="75">
                  <c:v>521.37958529087587</c:v>
                </c:pt>
                <c:pt idx="76">
                  <c:v>491.15325117467404</c:v>
                </c:pt>
                <c:pt idx="77">
                  <c:v>503.24837540475659</c:v>
                </c:pt>
                <c:pt idx="78">
                  <c:v>515.33735125988164</c:v>
                </c:pt>
                <c:pt idx="79">
                  <c:v>527.42034327919737</c:v>
                </c:pt>
                <c:pt idx="80">
                  <c:v>539.49750784907337</c:v>
                </c:pt>
                <c:pt idx="81">
                  <c:v>508.48767664593657</c:v>
                </c:pt>
                <c:pt idx="82">
                  <c:v>519.76846801482952</c:v>
                </c:pt>
                <c:pt idx="83">
                  <c:v>531.04409761975785</c:v>
                </c:pt>
                <c:pt idx="84">
                  <c:v>542.3146904990449</c:v>
                </c:pt>
                <c:pt idx="85">
                  <c:v>553.58036607052395</c:v>
                </c:pt>
                <c:pt idx="86">
                  <c:v>522.18510454563523</c:v>
                </c:pt>
                <c:pt idx="87">
                  <c:v>533.05706938142703</c:v>
                </c:pt>
                <c:pt idx="88">
                  <c:v>543.92437106523619</c:v>
                </c:pt>
                <c:pt idx="89">
                  <c:v>554.78711589011391</c:v>
                </c:pt>
                <c:pt idx="90">
                  <c:v>565.64540564761012</c:v>
                </c:pt>
                <c:pt idx="91">
                  <c:v>533.45964452335954</c:v>
                </c:pt>
                <c:pt idx="92">
                  <c:v>543.52196031239771</c:v>
                </c:pt>
                <c:pt idx="93">
                  <c:v>553.58036607052384</c:v>
                </c:pt>
                <c:pt idx="94">
                  <c:v>563.634942856218</c:v>
                </c:pt>
                <c:pt idx="95">
                  <c:v>573.68576860024859</c:v>
                </c:pt>
                <c:pt idx="96">
                  <c:v>541.10736424197205</c:v>
                </c:pt>
                <c:pt idx="97">
                  <c:v>550.76440184545709</c:v>
                </c:pt>
                <c:pt idx="98">
                  <c:v>560.41789006787997</c:v>
                </c:pt>
                <c:pt idx="99">
                  <c:v>570.06789866925931</c:v>
                </c:pt>
                <c:pt idx="100">
                  <c:v>579.71449485526762</c:v>
                </c:pt>
                <c:pt idx="101">
                  <c:v>546.33870450994402</c:v>
                </c:pt>
                <c:pt idx="102">
                  <c:v>555.18935360177841</c:v>
                </c:pt>
                <c:pt idx="103">
                  <c:v>564.03704739752004</c:v>
                </c:pt>
                <c:pt idx="104">
                  <c:v>572.88183879502435</c:v>
                </c:pt>
                <c:pt idx="105">
                  <c:v>581.72377892545023</c:v>
                </c:pt>
                <c:pt idx="106">
                  <c:v>549.95978525961073</c:v>
                </c:pt>
                <c:pt idx="107">
                  <c:v>558.40703591428917</c:v>
                </c:pt>
                <c:pt idx="108">
                  <c:v>566.85161156049674</c:v>
                </c:pt>
                <c:pt idx="109">
                  <c:v>575.29355767229868</c:v>
                </c:pt>
                <c:pt idx="110">
                  <c:v>583.73291828020911</c:v>
                </c:pt>
                <c:pt idx="111">
                  <c:v>553.17810388555245</c:v>
                </c:pt>
                <c:pt idx="112">
                  <c:v>560.82004275683369</c:v>
                </c:pt>
                <c:pt idx="113">
                  <c:v>568.45980265997707</c:v>
                </c:pt>
                <c:pt idx="114">
                  <c:v>576.09741701420523</c:v>
                </c:pt>
                <c:pt idx="115">
                  <c:v>583.73291828020922</c:v>
                </c:pt>
                <c:pt idx="116">
                  <c:v>554.7871158901138</c:v>
                </c:pt>
                <c:pt idx="117">
                  <c:v>562.02646462929238</c:v>
                </c:pt>
                <c:pt idx="118">
                  <c:v>569.26386253170404</c:v>
                </c:pt>
                <c:pt idx="119">
                  <c:v>576.4993379029969</c:v>
                </c:pt>
                <c:pt idx="120">
                  <c:v>583.73291828020945</c:v>
                </c:pt>
                <c:pt idx="121">
                  <c:v>2.9932409441277661E-12</c:v>
                </c:pt>
                <c:pt idx="122">
                  <c:v>2.9932409441277661E-12</c:v>
                </c:pt>
                <c:pt idx="123">
                  <c:v>2.9932409441277661E-12</c:v>
                </c:pt>
                <c:pt idx="124">
                  <c:v>2.9932409441277661E-12</c:v>
                </c:pt>
                <c:pt idx="125">
                  <c:v>2.9932409441277661E-12</c:v>
                </c:pt>
                <c:pt idx="126">
                  <c:v>2.9932409441277661E-12</c:v>
                </c:pt>
                <c:pt idx="127">
                  <c:v>2.9932409441277661E-12</c:v>
                </c:pt>
                <c:pt idx="128">
                  <c:v>2.9932409441277661E-12</c:v>
                </c:pt>
                <c:pt idx="129">
                  <c:v>2.9932409441277661E-12</c:v>
                </c:pt>
                <c:pt idx="130">
                  <c:v>2.9932409441277661E-12</c:v>
                </c:pt>
                <c:pt idx="131">
                  <c:v>2.9932409441277661E-12</c:v>
                </c:pt>
                <c:pt idx="132">
                  <c:v>2.9932409441277661E-12</c:v>
                </c:pt>
                <c:pt idx="133">
                  <c:v>2.9932409441277661E-12</c:v>
                </c:pt>
                <c:pt idx="134">
                  <c:v>2.9932409441277661E-12</c:v>
                </c:pt>
                <c:pt idx="135">
                  <c:v>2.9932409441277661E-12</c:v>
                </c:pt>
                <c:pt idx="136">
                  <c:v>2.9932409441277661E-12</c:v>
                </c:pt>
                <c:pt idx="137">
                  <c:v>2.9932409441277661E-12</c:v>
                </c:pt>
                <c:pt idx="138">
                  <c:v>2.9932409441277661E-12</c:v>
                </c:pt>
                <c:pt idx="139">
                  <c:v>2.9932409441277661E-12</c:v>
                </c:pt>
                <c:pt idx="140">
                  <c:v>2.9932409441277661E-12</c:v>
                </c:pt>
                <c:pt idx="141">
                  <c:v>2.9932409441277661E-12</c:v>
                </c:pt>
                <c:pt idx="142">
                  <c:v>2.9932409441277661E-12</c:v>
                </c:pt>
                <c:pt idx="143">
                  <c:v>2.9932409441277661E-12</c:v>
                </c:pt>
                <c:pt idx="144">
                  <c:v>2.9932409441277661E-12</c:v>
                </c:pt>
                <c:pt idx="145">
                  <c:v>2.9932409441277661E-12</c:v>
                </c:pt>
                <c:pt idx="146">
                  <c:v>2.9932409441277661E-12</c:v>
                </c:pt>
                <c:pt idx="147">
                  <c:v>2.9932409441277661E-12</c:v>
                </c:pt>
                <c:pt idx="148">
                  <c:v>2.9932409441277661E-12</c:v>
                </c:pt>
                <c:pt idx="149">
                  <c:v>2.9932409441277661E-12</c:v>
                </c:pt>
                <c:pt idx="150">
                  <c:v>2.9932409441277661E-12</c:v>
                </c:pt>
                <c:pt idx="151">
                  <c:v>2.9932409441277661E-12</c:v>
                </c:pt>
                <c:pt idx="152">
                  <c:v>2.9932409441277661E-12</c:v>
                </c:pt>
                <c:pt idx="153">
                  <c:v>2.9932409441277661E-12</c:v>
                </c:pt>
                <c:pt idx="154">
                  <c:v>2.9932409441277661E-12</c:v>
                </c:pt>
                <c:pt idx="155">
                  <c:v>2.9932409441277661E-12</c:v>
                </c:pt>
                <c:pt idx="156">
                  <c:v>2.9932409441277661E-12</c:v>
                </c:pt>
                <c:pt idx="157">
                  <c:v>2.9932409441277661E-12</c:v>
                </c:pt>
                <c:pt idx="158">
                  <c:v>2.9932409441277661E-12</c:v>
                </c:pt>
                <c:pt idx="159">
                  <c:v>2.9932409441277661E-12</c:v>
                </c:pt>
                <c:pt idx="160">
                  <c:v>2.9932409441277661E-12</c:v>
                </c:pt>
                <c:pt idx="161">
                  <c:v>2.9932409441277661E-12</c:v>
                </c:pt>
                <c:pt idx="162">
                  <c:v>2.9932409441277661E-12</c:v>
                </c:pt>
                <c:pt idx="163">
                  <c:v>2.9932409441277661E-12</c:v>
                </c:pt>
                <c:pt idx="164">
                  <c:v>2.9932409441277661E-12</c:v>
                </c:pt>
                <c:pt idx="165">
                  <c:v>2.9932409441277661E-12</c:v>
                </c:pt>
                <c:pt idx="166">
                  <c:v>2.9932409441277661E-12</c:v>
                </c:pt>
                <c:pt idx="167">
                  <c:v>2.9932409441277661E-12</c:v>
                </c:pt>
                <c:pt idx="168">
                  <c:v>2.9932409441277661E-12</c:v>
                </c:pt>
                <c:pt idx="169">
                  <c:v>2.9932409441277661E-12</c:v>
                </c:pt>
                <c:pt idx="170">
                  <c:v>2.9932409441277661E-12</c:v>
                </c:pt>
                <c:pt idx="171">
                  <c:v>2.9932409441277661E-12</c:v>
                </c:pt>
                <c:pt idx="172">
                  <c:v>2.9932409441277661E-12</c:v>
                </c:pt>
                <c:pt idx="173">
                  <c:v>2.9932409441277661E-12</c:v>
                </c:pt>
                <c:pt idx="174">
                  <c:v>2.9932409441277661E-12</c:v>
                </c:pt>
                <c:pt idx="175">
                  <c:v>2.9932409441277661E-12</c:v>
                </c:pt>
                <c:pt idx="176">
                  <c:v>2.9932409441277661E-12</c:v>
                </c:pt>
                <c:pt idx="177">
                  <c:v>2.9932409441277661E-12</c:v>
                </c:pt>
                <c:pt idx="178">
                  <c:v>2.9932409441277661E-12</c:v>
                </c:pt>
                <c:pt idx="179">
                  <c:v>2.9932409441277661E-12</c:v>
                </c:pt>
                <c:pt idx="180">
                  <c:v>2.9932409441277661E-12</c:v>
                </c:pt>
                <c:pt idx="181">
                  <c:v>2.9932409441277661E-12</c:v>
                </c:pt>
                <c:pt idx="182">
                  <c:v>2.9932409441277661E-12</c:v>
                </c:pt>
                <c:pt idx="183">
                  <c:v>2.9932409441277661E-12</c:v>
                </c:pt>
                <c:pt idx="184">
                  <c:v>2.9932409441277661E-12</c:v>
                </c:pt>
                <c:pt idx="185">
                  <c:v>2.9932409441277661E-12</c:v>
                </c:pt>
                <c:pt idx="186">
                  <c:v>2.9932409441277661E-12</c:v>
                </c:pt>
                <c:pt idx="187">
                  <c:v>2.9932409441277661E-12</c:v>
                </c:pt>
                <c:pt idx="188">
                  <c:v>2.9932409441277661E-12</c:v>
                </c:pt>
                <c:pt idx="189">
                  <c:v>2.9932409441277661E-12</c:v>
                </c:pt>
                <c:pt idx="190">
                  <c:v>2.9932409441277661E-12</c:v>
                </c:pt>
                <c:pt idx="191">
                  <c:v>2.9932409441277661E-12</c:v>
                </c:pt>
                <c:pt idx="192">
                  <c:v>2.9932409441277661E-12</c:v>
                </c:pt>
                <c:pt idx="193">
                  <c:v>2.9932409441277661E-12</c:v>
                </c:pt>
                <c:pt idx="194">
                  <c:v>2.9932409441277661E-12</c:v>
                </c:pt>
                <c:pt idx="195">
                  <c:v>2.9932409441277661E-12</c:v>
                </c:pt>
                <c:pt idx="196">
                  <c:v>2.9932409441277661E-12</c:v>
                </c:pt>
                <c:pt idx="197">
                  <c:v>2.9932409441277661E-12</c:v>
                </c:pt>
                <c:pt idx="198">
                  <c:v>2.9932409441277661E-12</c:v>
                </c:pt>
                <c:pt idx="199">
                  <c:v>2.9932409441277661E-12</c:v>
                </c:pt>
                <c:pt idx="200">
                  <c:v>2.9932409441277661E-12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22" sqref="F22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6.5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3.2199999999999999E-2</v>
      </c>
      <c r="D9" s="36">
        <f t="shared" ref="D9:D18" si="0">C9*$C$5</f>
        <v>0.20929999999999999</v>
      </c>
      <c r="E9" s="37">
        <v>82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3.2199999999999999E-2</v>
      </c>
      <c r="D10" s="36">
        <f t="shared" si="0"/>
        <v>0.20929999999999999</v>
      </c>
      <c r="E10" s="37">
        <v>105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14</v>
      </c>
      <c r="C11" s="35">
        <v>0.3211</v>
      </c>
      <c r="D11" s="36">
        <f t="shared" si="0"/>
        <v>2.0871499999999998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12</v>
      </c>
      <c r="C12" s="35">
        <v>0.3211</v>
      </c>
      <c r="D12" s="36">
        <f t="shared" si="0"/>
        <v>2.0871499999999998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16</v>
      </c>
      <c r="C13" s="35">
        <v>0.1182</v>
      </c>
      <c r="D13" s="36">
        <f t="shared" si="0"/>
        <v>0.76829999999999998</v>
      </c>
      <c r="E13" s="37">
        <v>120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6</v>
      </c>
      <c r="C14" s="35">
        <v>0.17469999999999999</v>
      </c>
      <c r="D14" s="36">
        <f t="shared" si="0"/>
        <v>1.1355500000000001</v>
      </c>
      <c r="E14" s="37">
        <v>120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0.99949999999999994</v>
      </c>
      <c r="D19" s="41">
        <f>SUM(D9:D18)</f>
        <v>6.4967500000000005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22</v>
      </c>
      <c r="B36" s="63">
        <v>123</v>
      </c>
      <c r="C36" s="63">
        <v>1</v>
      </c>
      <c r="D36" s="63">
        <v>16</v>
      </c>
      <c r="E36" s="54"/>
      <c r="F36" s="54"/>
      <c r="G36" s="54">
        <v>1</v>
      </c>
      <c r="H36" s="54"/>
      <c r="I36" s="52">
        <f>IFERROR(B36/A36,"")</f>
        <v>5.5909090909090908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144</v>
      </c>
      <c r="C37" s="63">
        <v>2</v>
      </c>
      <c r="D37" s="63">
        <v>17</v>
      </c>
      <c r="E37" s="54"/>
      <c r="F37" s="54"/>
      <c r="G37" s="54">
        <v>1</v>
      </c>
      <c r="H37" s="54"/>
      <c r="I37" s="56">
        <f t="shared" ref="I37:I55" si="1">IF(A37&lt;&gt;0,(B37-(B36-D36))/(A37-A36),"")</f>
        <v>12.333333333333334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194</v>
      </c>
      <c r="C38" s="63">
        <v>3</v>
      </c>
      <c r="D38" s="63">
        <v>34</v>
      </c>
      <c r="E38" s="54"/>
      <c r="F38" s="54"/>
      <c r="G38" s="54">
        <v>1</v>
      </c>
      <c r="H38" s="54"/>
      <c r="I38" s="56">
        <f t="shared" si="1"/>
        <v>13.4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233</v>
      </c>
      <c r="C39" s="63">
        <v>4</v>
      </c>
      <c r="D39" s="63">
        <v>41</v>
      </c>
      <c r="E39" s="54"/>
      <c r="F39" s="54"/>
      <c r="G39" s="54"/>
      <c r="H39" s="54"/>
      <c r="I39" s="52">
        <f t="shared" si="1"/>
        <v>14.6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264</v>
      </c>
      <c r="C40" s="63">
        <v>5</v>
      </c>
      <c r="D40" s="63">
        <v>41</v>
      </c>
      <c r="E40" s="54"/>
      <c r="F40" s="54"/>
      <c r="G40" s="54"/>
      <c r="H40" s="54"/>
      <c r="I40" s="52">
        <f t="shared" si="1"/>
        <v>14.4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306</v>
      </c>
      <c r="C41" s="63">
        <v>6</v>
      </c>
      <c r="D41" s="63">
        <v>53</v>
      </c>
      <c r="E41" s="54"/>
      <c r="F41" s="54"/>
      <c r="G41" s="54"/>
      <c r="H41" s="54"/>
      <c r="I41" s="56">
        <f t="shared" si="1"/>
        <v>16.600000000000001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340</v>
      </c>
      <c r="C42" s="63">
        <v>7</v>
      </c>
      <c r="D42" s="63">
        <v>53</v>
      </c>
      <c r="E42" s="54"/>
      <c r="F42" s="54"/>
      <c r="G42" s="54"/>
      <c r="H42" s="54"/>
      <c r="I42" s="56">
        <f t="shared" si="1"/>
        <v>17.399999999999999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58</v>
      </c>
      <c r="B43" s="63">
        <v>428</v>
      </c>
      <c r="C43" s="63">
        <v>8</v>
      </c>
      <c r="D43" s="63">
        <v>78</v>
      </c>
      <c r="E43" s="54"/>
      <c r="F43" s="54"/>
      <c r="G43" s="54"/>
      <c r="H43" s="54"/>
      <c r="I43" s="52">
        <f t="shared" si="1"/>
        <v>17.625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66</v>
      </c>
      <c r="B44" s="63">
        <v>483</v>
      </c>
      <c r="C44" s="63">
        <v>9</v>
      </c>
      <c r="D44" s="63">
        <v>65</v>
      </c>
      <c r="E44" s="54"/>
      <c r="F44" s="54"/>
      <c r="G44" s="54"/>
      <c r="H44" s="54"/>
      <c r="I44" s="52">
        <f t="shared" si="1"/>
        <v>16.625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74</v>
      </c>
      <c r="B45" s="63">
        <v>521</v>
      </c>
      <c r="C45" s="63">
        <v>10</v>
      </c>
      <c r="D45" s="63">
        <v>37</v>
      </c>
      <c r="E45" s="54"/>
      <c r="F45" s="54"/>
      <c r="G45" s="54"/>
      <c r="H45" s="54"/>
      <c r="I45" s="52">
        <f t="shared" si="1"/>
        <v>12.875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82</v>
      </c>
      <c r="B46" s="63">
        <v>555</v>
      </c>
      <c r="C46" s="63">
        <v>11</v>
      </c>
      <c r="D46" s="63">
        <v>555</v>
      </c>
      <c r="E46" s="54"/>
      <c r="F46" s="54"/>
      <c r="G46" s="54"/>
      <c r="H46" s="54"/>
      <c r="I46" s="52">
        <f t="shared" si="1"/>
        <v>8.875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30</v>
      </c>
      <c r="B62" s="63">
        <v>195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6.5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35</v>
      </c>
      <c r="B63" s="63">
        <v>280</v>
      </c>
      <c r="C63" s="63">
        <v>2</v>
      </c>
      <c r="D63" s="63">
        <v>0</v>
      </c>
      <c r="E63" s="54"/>
      <c r="F63" s="54"/>
      <c r="G63" s="54"/>
      <c r="H63" s="54"/>
      <c r="I63" s="52">
        <f>IF(A63&lt;&gt;0,(B63-(B62-D62))/(A63-A62),"")</f>
        <v>17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42</v>
      </c>
      <c r="B64" s="63">
        <v>417</v>
      </c>
      <c r="C64" s="63">
        <v>3</v>
      </c>
      <c r="D64" s="63">
        <v>182</v>
      </c>
      <c r="E64" s="54"/>
      <c r="F64" s="54"/>
      <c r="G64" s="54"/>
      <c r="H64" s="54"/>
      <c r="I64" s="52">
        <f>IF(A64&lt;&gt;0,(B64-(B63-D63))/(A64-A63),"")</f>
        <v>19.571428571428573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43</v>
      </c>
      <c r="B65" s="63">
        <v>256</v>
      </c>
      <c r="C65" s="63">
        <v>4</v>
      </c>
      <c r="D65" s="63">
        <v>0</v>
      </c>
      <c r="E65" s="54"/>
      <c r="F65" s="54"/>
      <c r="G65" s="54"/>
      <c r="H65" s="54"/>
      <c r="I65" s="52">
        <f>IF(A65&lt;&gt;0,(B65-(B64-D64))/(A65-A64),"")</f>
        <v>21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49</v>
      </c>
      <c r="B66" s="63">
        <v>361</v>
      </c>
      <c r="C66" s="63">
        <v>5</v>
      </c>
      <c r="D66" s="63">
        <v>100</v>
      </c>
      <c r="E66" s="54"/>
      <c r="F66" s="54"/>
      <c r="G66" s="54"/>
      <c r="H66" s="54"/>
      <c r="I66" s="52">
        <f t="shared" ref="I66:I81" si="2">IF(A66&lt;&gt;0,(B66-(B65-D65))/(A66-A65),"")</f>
        <v>17.5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278</v>
      </c>
      <c r="C67" s="63">
        <v>6</v>
      </c>
      <c r="D67" s="63">
        <v>0</v>
      </c>
      <c r="E67" s="54"/>
      <c r="F67" s="54"/>
      <c r="G67" s="54"/>
      <c r="H67" s="54"/>
      <c r="I67" s="52">
        <f t="shared" si="2"/>
        <v>17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56</v>
      </c>
      <c r="B68" s="63">
        <v>380</v>
      </c>
      <c r="C68" s="63">
        <v>7</v>
      </c>
      <c r="D68" s="63">
        <v>79</v>
      </c>
      <c r="E68" s="54"/>
      <c r="F68" s="54"/>
      <c r="G68" s="54"/>
      <c r="H68" s="54"/>
      <c r="I68" s="52">
        <f t="shared" si="2"/>
        <v>17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57</v>
      </c>
      <c r="B69" s="53">
        <v>316</v>
      </c>
      <c r="C69" s="53">
        <v>8</v>
      </c>
      <c r="D69" s="53">
        <v>0</v>
      </c>
      <c r="E69" s="54"/>
      <c r="F69" s="54"/>
      <c r="G69" s="54"/>
      <c r="H69" s="54"/>
      <c r="I69" s="52">
        <f t="shared" si="2"/>
        <v>15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63</v>
      </c>
      <c r="B70" s="53">
        <v>416</v>
      </c>
      <c r="C70" s="53">
        <v>9</v>
      </c>
      <c r="D70" s="53">
        <v>79</v>
      </c>
      <c r="E70" s="54"/>
      <c r="F70" s="54"/>
      <c r="G70" s="54"/>
      <c r="H70" s="54"/>
      <c r="I70" s="52">
        <f t="shared" si="2"/>
        <v>16.666666666666668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64</v>
      </c>
      <c r="B71" s="53">
        <v>353</v>
      </c>
      <c r="C71" s="53">
        <v>10</v>
      </c>
      <c r="D71" s="53">
        <v>0</v>
      </c>
      <c r="E71" s="54"/>
      <c r="F71" s="54"/>
      <c r="G71" s="54"/>
      <c r="H71" s="54"/>
      <c r="I71" s="52">
        <f t="shared" si="2"/>
        <v>16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71</v>
      </c>
      <c r="B72" s="53">
        <v>466</v>
      </c>
      <c r="C72" s="53">
        <v>11</v>
      </c>
      <c r="D72" s="53">
        <v>91</v>
      </c>
      <c r="E72" s="54"/>
      <c r="F72" s="54"/>
      <c r="G72" s="54"/>
      <c r="H72" s="54"/>
      <c r="I72" s="52">
        <f t="shared" si="2"/>
        <v>16.142857142857142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72</v>
      </c>
      <c r="B73" s="53">
        <v>390</v>
      </c>
      <c r="C73" s="53">
        <v>12</v>
      </c>
      <c r="D73" s="53">
        <v>0</v>
      </c>
      <c r="E73" s="54"/>
      <c r="F73" s="54"/>
      <c r="G73" s="54"/>
      <c r="H73" s="54"/>
      <c r="I73" s="52">
        <f t="shared" si="2"/>
        <v>15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79</v>
      </c>
      <c r="B74" s="53">
        <v>496</v>
      </c>
      <c r="C74" s="53">
        <v>13</v>
      </c>
      <c r="D74" s="53">
        <v>88</v>
      </c>
      <c r="E74" s="54"/>
      <c r="F74" s="54"/>
      <c r="G74" s="54"/>
      <c r="H74" s="54"/>
      <c r="I74" s="52">
        <f t="shared" si="2"/>
        <v>15.142857142857142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80</v>
      </c>
      <c r="B75" s="53">
        <v>423</v>
      </c>
      <c r="C75" s="53">
        <v>14</v>
      </c>
      <c r="D75" s="53">
        <v>0</v>
      </c>
      <c r="E75" s="54"/>
      <c r="F75" s="54"/>
      <c r="G75" s="54"/>
      <c r="H75" s="54"/>
      <c r="I75" s="52">
        <f t="shared" si="2"/>
        <v>15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87</v>
      </c>
      <c r="B76" s="53">
        <v>522</v>
      </c>
      <c r="C76" s="53">
        <v>15</v>
      </c>
      <c r="D76" s="53">
        <v>89</v>
      </c>
      <c r="E76" s="54"/>
      <c r="F76" s="54"/>
      <c r="G76" s="54"/>
      <c r="H76" s="54"/>
      <c r="I76" s="52">
        <f t="shared" si="2"/>
        <v>14.142857142857142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88</v>
      </c>
      <c r="B77" s="53">
        <v>447</v>
      </c>
      <c r="C77" s="53">
        <v>16</v>
      </c>
      <c r="D77" s="53">
        <v>0</v>
      </c>
      <c r="E77" s="54"/>
      <c r="F77" s="54"/>
      <c r="G77" s="54"/>
      <c r="H77" s="54"/>
      <c r="I77" s="52">
        <f t="shared" si="2"/>
        <v>14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94</v>
      </c>
      <c r="B78" s="53">
        <v>525</v>
      </c>
      <c r="C78" s="53">
        <v>17</v>
      </c>
      <c r="D78" s="53">
        <v>0</v>
      </c>
      <c r="E78" s="54"/>
      <c r="F78" s="54"/>
      <c r="G78" s="54"/>
      <c r="H78" s="54"/>
      <c r="I78" s="52">
        <f t="shared" si="2"/>
        <v>13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95</v>
      </c>
      <c r="B79" s="53">
        <v>538</v>
      </c>
      <c r="C79" s="53">
        <v>18</v>
      </c>
      <c r="D79" s="53">
        <v>269</v>
      </c>
      <c r="E79" s="54"/>
      <c r="F79" s="54"/>
      <c r="G79" s="54"/>
      <c r="H79" s="54"/>
      <c r="I79" s="52">
        <f t="shared" si="2"/>
        <v>13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96</v>
      </c>
      <c r="B80" s="53">
        <v>280</v>
      </c>
      <c r="C80" s="53">
        <v>19</v>
      </c>
      <c r="D80" s="53">
        <v>0</v>
      </c>
      <c r="E80" s="54"/>
      <c r="F80" s="54"/>
      <c r="G80" s="54"/>
      <c r="H80" s="54"/>
      <c r="I80" s="52">
        <f t="shared" si="2"/>
        <v>11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105</v>
      </c>
      <c r="B81" s="53">
        <v>357</v>
      </c>
      <c r="C81" s="53">
        <v>20</v>
      </c>
      <c r="D81" s="53">
        <v>357</v>
      </c>
      <c r="E81" s="54"/>
      <c r="F81" s="54"/>
      <c r="G81" s="54"/>
      <c r="H81" s="54"/>
      <c r="I81" s="52">
        <f t="shared" si="2"/>
        <v>8.5555555555555554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sessile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73</v>
      </c>
      <c r="C88" s="63">
        <v>1</v>
      </c>
      <c r="D88" s="63">
        <v>6</v>
      </c>
      <c r="E88" s="54"/>
      <c r="F88" s="54"/>
      <c r="G88" s="54"/>
      <c r="H88" s="93">
        <v>1</v>
      </c>
      <c r="I88" s="56">
        <f>IFERROR(B88/A88,"")</f>
        <v>3.65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v>103</v>
      </c>
      <c r="C89" s="63">
        <v>2</v>
      </c>
      <c r="D89" s="63">
        <v>28</v>
      </c>
      <c r="E89" s="54"/>
      <c r="F89" s="54"/>
      <c r="G89" s="54"/>
      <c r="H89" s="93">
        <v>1</v>
      </c>
      <c r="I89" s="56">
        <f t="shared" ref="I89:I107" si="3">IF(A89&lt;&gt;0,(B89-(B88-D88))/(A89-A88),"")</f>
        <v>7.2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v>121</v>
      </c>
      <c r="C90" s="63">
        <v>3</v>
      </c>
      <c r="D90" s="63">
        <v>28</v>
      </c>
      <c r="E90" s="93"/>
      <c r="F90" s="93"/>
      <c r="G90" s="93"/>
      <c r="H90" s="93"/>
      <c r="I90" s="56">
        <f t="shared" si="3"/>
        <v>9.1999999999999993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v>147</v>
      </c>
      <c r="C91" s="63">
        <v>4</v>
      </c>
      <c r="D91" s="63">
        <v>28</v>
      </c>
      <c r="E91" s="93"/>
      <c r="F91" s="93"/>
      <c r="G91" s="93"/>
      <c r="H91" s="93"/>
      <c r="I91" s="56">
        <f t="shared" si="3"/>
        <v>10.8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v>175</v>
      </c>
      <c r="C92" s="63">
        <v>5</v>
      </c>
      <c r="D92" s="63">
        <v>28</v>
      </c>
      <c r="E92" s="93"/>
      <c r="F92" s="93"/>
      <c r="G92" s="93"/>
      <c r="H92" s="93"/>
      <c r="I92" s="56">
        <f t="shared" si="3"/>
        <v>11.2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v>204</v>
      </c>
      <c r="C93" s="63">
        <v>6</v>
      </c>
      <c r="D93" s="63">
        <v>28</v>
      </c>
      <c r="E93" s="93"/>
      <c r="F93" s="93"/>
      <c r="G93" s="93"/>
      <c r="H93" s="93"/>
      <c r="I93" s="56">
        <f t="shared" si="3"/>
        <v>11.4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v>231</v>
      </c>
      <c r="C94" s="63">
        <v>7</v>
      </c>
      <c r="D94" s="63">
        <v>28</v>
      </c>
      <c r="E94" s="93"/>
      <c r="F94" s="93"/>
      <c r="G94" s="93"/>
      <c r="H94" s="93"/>
      <c r="I94" s="56">
        <f t="shared" si="3"/>
        <v>11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55</v>
      </c>
      <c r="B95" s="63">
        <v>254</v>
      </c>
      <c r="C95" s="63">
        <v>8</v>
      </c>
      <c r="D95" s="63">
        <v>28</v>
      </c>
      <c r="E95" s="93"/>
      <c r="F95" s="93"/>
      <c r="G95" s="93"/>
      <c r="H95" s="93"/>
      <c r="I95" s="56">
        <f t="shared" si="3"/>
        <v>10.199999999999999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60</v>
      </c>
      <c r="B96" s="63">
        <v>273</v>
      </c>
      <c r="C96" s="63">
        <v>9</v>
      </c>
      <c r="D96" s="63">
        <v>28</v>
      </c>
      <c r="E96" s="93"/>
      <c r="F96" s="93"/>
      <c r="G96" s="93"/>
      <c r="H96" s="93"/>
      <c r="I96" s="56">
        <f t="shared" si="3"/>
        <v>9.4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65</v>
      </c>
      <c r="B97" s="63">
        <v>289</v>
      </c>
      <c r="C97" s="63">
        <v>10</v>
      </c>
      <c r="D97" s="63">
        <v>28</v>
      </c>
      <c r="E97" s="93"/>
      <c r="F97" s="93"/>
      <c r="G97" s="93"/>
      <c r="H97" s="93"/>
      <c r="I97" s="56">
        <f t="shared" si="3"/>
        <v>8.8000000000000007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70</v>
      </c>
      <c r="B98" s="63">
        <v>302</v>
      </c>
      <c r="C98" s="63">
        <v>11</v>
      </c>
      <c r="D98" s="63">
        <v>28</v>
      </c>
      <c r="E98" s="93"/>
      <c r="F98" s="93"/>
      <c r="G98" s="93"/>
      <c r="H98" s="93"/>
      <c r="I98" s="56">
        <f t="shared" si="3"/>
        <v>8.1999999999999993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75</v>
      </c>
      <c r="B99" s="63">
        <v>312</v>
      </c>
      <c r="C99" s="63">
        <v>12</v>
      </c>
      <c r="D99" s="63">
        <v>28</v>
      </c>
      <c r="E99" s="93"/>
      <c r="F99" s="93"/>
      <c r="G99" s="93"/>
      <c r="H99" s="93"/>
      <c r="I99" s="56">
        <f t="shared" si="3"/>
        <v>7.6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80</v>
      </c>
      <c r="B100" s="63">
        <v>320</v>
      </c>
      <c r="C100" s="63">
        <v>13</v>
      </c>
      <c r="D100" s="63">
        <v>28</v>
      </c>
      <c r="E100" s="68"/>
      <c r="F100" s="68"/>
      <c r="G100" s="68"/>
      <c r="H100" s="68"/>
      <c r="I100" s="56">
        <f t="shared" si="3"/>
        <v>7.2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85</v>
      </c>
      <c r="B101" s="63">
        <v>326</v>
      </c>
      <c r="C101" s="63">
        <v>14</v>
      </c>
      <c r="D101" s="63">
        <v>28</v>
      </c>
      <c r="E101" s="68"/>
      <c r="F101" s="68"/>
      <c r="G101" s="68"/>
      <c r="H101" s="68"/>
      <c r="I101" s="56">
        <f t="shared" si="3"/>
        <v>6.8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90</v>
      </c>
      <c r="B102" s="53">
        <v>330</v>
      </c>
      <c r="C102" s="63">
        <v>15</v>
      </c>
      <c r="D102" s="53">
        <v>28</v>
      </c>
      <c r="E102" s="57"/>
      <c r="F102" s="57"/>
      <c r="G102" s="57"/>
      <c r="H102" s="57"/>
      <c r="I102" s="56">
        <f t="shared" si="3"/>
        <v>6.4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95</v>
      </c>
      <c r="B103" s="53">
        <v>332</v>
      </c>
      <c r="C103" s="63">
        <v>16</v>
      </c>
      <c r="D103" s="53">
        <v>28</v>
      </c>
      <c r="E103" s="57"/>
      <c r="F103" s="57"/>
      <c r="G103" s="57"/>
      <c r="H103" s="57"/>
      <c r="I103" s="56">
        <f t="shared" si="3"/>
        <v>6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>
        <v>100</v>
      </c>
      <c r="B104" s="53">
        <v>333</v>
      </c>
      <c r="C104" s="63">
        <v>17</v>
      </c>
      <c r="D104" s="53">
        <v>27</v>
      </c>
      <c r="E104" s="57"/>
      <c r="F104" s="57"/>
      <c r="G104" s="57"/>
      <c r="H104" s="57"/>
      <c r="I104" s="56">
        <f t="shared" si="3"/>
        <v>5.8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>
        <v>105</v>
      </c>
      <c r="B105" s="53">
        <v>333</v>
      </c>
      <c r="C105" s="53">
        <v>18</v>
      </c>
      <c r="D105" s="53">
        <v>26</v>
      </c>
      <c r="E105" s="57"/>
      <c r="F105" s="57"/>
      <c r="G105" s="57"/>
      <c r="H105" s="57"/>
      <c r="I105" s="56">
        <f t="shared" si="3"/>
        <v>5.4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>
        <v>110</v>
      </c>
      <c r="B106" s="53">
        <v>332</v>
      </c>
      <c r="C106" s="53">
        <v>19</v>
      </c>
      <c r="D106" s="53">
        <v>25</v>
      </c>
      <c r="E106" s="57"/>
      <c r="F106" s="57"/>
      <c r="G106" s="57"/>
      <c r="H106" s="57"/>
      <c r="I106" s="56">
        <f t="shared" si="3"/>
        <v>5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>
        <v>115</v>
      </c>
      <c r="B107" s="53">
        <v>330</v>
      </c>
      <c r="C107" s="53">
        <v>20</v>
      </c>
      <c r="D107" s="53">
        <v>330</v>
      </c>
      <c r="E107" s="57"/>
      <c r="F107" s="57"/>
      <c r="G107" s="57"/>
      <c r="H107" s="57"/>
      <c r="I107" s="56">
        <f t="shared" si="3"/>
        <v>4.5999999999999996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Chêne pubescent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20</v>
      </c>
      <c r="B114" s="63">
        <v>73</v>
      </c>
      <c r="C114" s="53">
        <v>1</v>
      </c>
      <c r="D114" s="63">
        <v>6</v>
      </c>
      <c r="E114" s="54"/>
      <c r="F114" s="54"/>
      <c r="G114" s="54"/>
      <c r="H114" s="54">
        <v>1</v>
      </c>
      <c r="I114" s="56">
        <f>IFERROR(B114/A114,"")</f>
        <v>3.65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25</v>
      </c>
      <c r="B115" s="63">
        <v>103</v>
      </c>
      <c r="C115" s="53">
        <v>2</v>
      </c>
      <c r="D115" s="63">
        <v>28</v>
      </c>
      <c r="E115" s="54"/>
      <c r="F115" s="54"/>
      <c r="G115" s="54"/>
      <c r="H115" s="54">
        <v>1</v>
      </c>
      <c r="I115" s="56">
        <f t="shared" ref="I115:I133" si="4">IF(A115&lt;&gt;0,(B115-(B114-D114))/(A115-A114),"")</f>
        <v>7.2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30</v>
      </c>
      <c r="B116" s="63">
        <v>121</v>
      </c>
      <c r="C116" s="53">
        <v>3</v>
      </c>
      <c r="D116" s="63">
        <v>28</v>
      </c>
      <c r="E116" s="54"/>
      <c r="F116" s="54"/>
      <c r="G116" s="54"/>
      <c r="H116" s="54"/>
      <c r="I116" s="56">
        <f t="shared" si="4"/>
        <v>9.1999999999999993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35</v>
      </c>
      <c r="B117" s="63">
        <v>147</v>
      </c>
      <c r="C117" s="53">
        <v>4</v>
      </c>
      <c r="D117" s="63">
        <v>28</v>
      </c>
      <c r="E117" s="54"/>
      <c r="F117" s="54"/>
      <c r="G117" s="54"/>
      <c r="H117" s="54"/>
      <c r="I117" s="56">
        <f t="shared" si="4"/>
        <v>10.8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40</v>
      </c>
      <c r="B118" s="63">
        <v>175</v>
      </c>
      <c r="C118" s="53">
        <v>5</v>
      </c>
      <c r="D118" s="63">
        <v>28</v>
      </c>
      <c r="E118" s="54"/>
      <c r="F118" s="54"/>
      <c r="G118" s="54"/>
      <c r="H118" s="54"/>
      <c r="I118" s="56">
        <f t="shared" si="4"/>
        <v>11.2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45</v>
      </c>
      <c r="B119" s="63">
        <v>204</v>
      </c>
      <c r="C119" s="53">
        <v>6</v>
      </c>
      <c r="D119" s="63">
        <v>28</v>
      </c>
      <c r="E119" s="54"/>
      <c r="F119" s="54"/>
      <c r="G119" s="54"/>
      <c r="H119" s="54"/>
      <c r="I119" s="56">
        <f t="shared" si="4"/>
        <v>11.4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50</v>
      </c>
      <c r="B120" s="63">
        <v>231</v>
      </c>
      <c r="C120" s="63">
        <v>7</v>
      </c>
      <c r="D120" s="63">
        <v>28</v>
      </c>
      <c r="E120" s="93"/>
      <c r="F120" s="93"/>
      <c r="G120" s="93"/>
      <c r="H120" s="93"/>
      <c r="I120" s="56">
        <f t="shared" si="4"/>
        <v>11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55</v>
      </c>
      <c r="B121" s="63">
        <v>254</v>
      </c>
      <c r="C121" s="63">
        <v>8</v>
      </c>
      <c r="D121" s="63">
        <v>28</v>
      </c>
      <c r="E121" s="93"/>
      <c r="F121" s="93"/>
      <c r="G121" s="93"/>
      <c r="H121" s="93"/>
      <c r="I121" s="56">
        <f t="shared" si="4"/>
        <v>10.199999999999999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60</v>
      </c>
      <c r="B122" s="63">
        <v>273</v>
      </c>
      <c r="C122" s="63">
        <v>9</v>
      </c>
      <c r="D122" s="63">
        <v>28</v>
      </c>
      <c r="E122" s="93"/>
      <c r="F122" s="93"/>
      <c r="G122" s="93"/>
      <c r="H122" s="93"/>
      <c r="I122" s="56">
        <f t="shared" si="4"/>
        <v>9.4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65</v>
      </c>
      <c r="B123" s="63">
        <v>289</v>
      </c>
      <c r="C123" s="63">
        <v>10</v>
      </c>
      <c r="D123" s="63">
        <v>28</v>
      </c>
      <c r="E123" s="93"/>
      <c r="F123" s="93"/>
      <c r="G123" s="93"/>
      <c r="H123" s="93"/>
      <c r="I123" s="56">
        <f t="shared" si="4"/>
        <v>8.8000000000000007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70</v>
      </c>
      <c r="B124" s="63">
        <v>302</v>
      </c>
      <c r="C124" s="63">
        <v>11</v>
      </c>
      <c r="D124" s="63">
        <v>28</v>
      </c>
      <c r="E124" s="93"/>
      <c r="F124" s="93"/>
      <c r="G124" s="93"/>
      <c r="H124" s="93"/>
      <c r="I124" s="56">
        <f t="shared" si="4"/>
        <v>8.1999999999999993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75</v>
      </c>
      <c r="B125" s="63">
        <v>312</v>
      </c>
      <c r="C125" s="63">
        <v>12</v>
      </c>
      <c r="D125" s="63">
        <v>28</v>
      </c>
      <c r="E125" s="93"/>
      <c r="F125" s="93"/>
      <c r="G125" s="93"/>
      <c r="H125" s="93"/>
      <c r="I125" s="56">
        <f t="shared" si="4"/>
        <v>7.6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80</v>
      </c>
      <c r="B126" s="63">
        <v>320</v>
      </c>
      <c r="C126" s="63">
        <v>13</v>
      </c>
      <c r="D126" s="63">
        <v>28</v>
      </c>
      <c r="E126" s="68"/>
      <c r="F126" s="68"/>
      <c r="G126" s="68"/>
      <c r="H126" s="68"/>
      <c r="I126" s="56">
        <f t="shared" si="4"/>
        <v>7.2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85</v>
      </c>
      <c r="B127" s="63">
        <v>326</v>
      </c>
      <c r="C127" s="63">
        <v>14</v>
      </c>
      <c r="D127" s="63">
        <v>28</v>
      </c>
      <c r="E127" s="68"/>
      <c r="F127" s="68"/>
      <c r="G127" s="68"/>
      <c r="H127" s="68"/>
      <c r="I127" s="56">
        <f t="shared" si="4"/>
        <v>6.8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>
        <v>90</v>
      </c>
      <c r="B128" s="53">
        <v>330</v>
      </c>
      <c r="C128" s="53">
        <v>15</v>
      </c>
      <c r="D128" s="53">
        <v>28</v>
      </c>
      <c r="E128" s="57"/>
      <c r="F128" s="57"/>
      <c r="G128" s="57"/>
      <c r="H128" s="57"/>
      <c r="I128" s="56">
        <f t="shared" si="4"/>
        <v>6.4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>
        <v>95</v>
      </c>
      <c r="B129" s="53">
        <v>332</v>
      </c>
      <c r="C129" s="53">
        <v>16</v>
      </c>
      <c r="D129" s="53">
        <v>28</v>
      </c>
      <c r="E129" s="57"/>
      <c r="F129" s="57"/>
      <c r="G129" s="57"/>
      <c r="H129" s="57"/>
      <c r="I129" s="56">
        <f t="shared" si="4"/>
        <v>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>
        <v>100</v>
      </c>
      <c r="B130" s="53">
        <v>333</v>
      </c>
      <c r="C130" s="53">
        <v>17</v>
      </c>
      <c r="D130" s="53">
        <v>27</v>
      </c>
      <c r="E130" s="57"/>
      <c r="F130" s="57"/>
      <c r="G130" s="57"/>
      <c r="H130" s="57"/>
      <c r="I130" s="56">
        <f t="shared" si="4"/>
        <v>5.8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>
        <v>105</v>
      </c>
      <c r="B131" s="53">
        <v>333</v>
      </c>
      <c r="C131" s="53">
        <v>18</v>
      </c>
      <c r="D131" s="53">
        <v>26</v>
      </c>
      <c r="E131" s="57"/>
      <c r="F131" s="57"/>
      <c r="G131" s="57"/>
      <c r="H131" s="57"/>
      <c r="I131" s="56">
        <f t="shared" si="4"/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>
        <v>110</v>
      </c>
      <c r="B132" s="53">
        <v>332</v>
      </c>
      <c r="C132" s="53">
        <v>19</v>
      </c>
      <c r="D132" s="53">
        <v>25</v>
      </c>
      <c r="E132" s="57"/>
      <c r="F132" s="57"/>
      <c r="G132" s="57"/>
      <c r="H132" s="57"/>
      <c r="I132" s="56">
        <f t="shared" si="4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>
        <v>115</v>
      </c>
      <c r="B133" s="53">
        <v>330</v>
      </c>
      <c r="C133" s="53">
        <v>20</v>
      </c>
      <c r="D133" s="53">
        <v>330</v>
      </c>
      <c r="E133" s="57"/>
      <c r="F133" s="57"/>
      <c r="G133" s="57"/>
      <c r="H133" s="57"/>
      <c r="I133" s="56">
        <f t="shared" si="4"/>
        <v>4.5999999999999996</v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Chêne vert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25</v>
      </c>
      <c r="B140" s="63">
        <v>71</v>
      </c>
      <c r="C140" s="53">
        <v>1</v>
      </c>
      <c r="D140" s="63">
        <v>8</v>
      </c>
      <c r="E140" s="54"/>
      <c r="F140" s="54"/>
      <c r="G140" s="54"/>
      <c r="H140" s="54">
        <v>1</v>
      </c>
      <c r="I140" s="60">
        <f>IFERROR(B140/A140,"")</f>
        <v>2.84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v>98</v>
      </c>
      <c r="C141" s="53">
        <v>2</v>
      </c>
      <c r="D141" s="63">
        <v>21</v>
      </c>
      <c r="E141" s="54"/>
      <c r="F141" s="54"/>
      <c r="G141" s="54"/>
      <c r="H141" s="54">
        <v>1</v>
      </c>
      <c r="I141" s="60">
        <f t="shared" ref="I141:I159" si="5">IF(A141&lt;&gt;0,(B141-(B140-D140))/(A141-A140),"")</f>
        <v>7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3">
        <v>116</v>
      </c>
      <c r="C142" s="53">
        <v>3</v>
      </c>
      <c r="D142" s="63">
        <v>21</v>
      </c>
      <c r="E142" s="54"/>
      <c r="F142" s="54"/>
      <c r="G142" s="54"/>
      <c r="H142" s="54"/>
      <c r="I142" s="60">
        <f t="shared" si="5"/>
        <v>7.8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3">
        <v>137</v>
      </c>
      <c r="C143" s="53">
        <v>4</v>
      </c>
      <c r="D143" s="63">
        <v>21</v>
      </c>
      <c r="E143" s="54"/>
      <c r="F143" s="54"/>
      <c r="G143" s="54"/>
      <c r="H143" s="54"/>
      <c r="I143" s="60">
        <f t="shared" si="5"/>
        <v>8.4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45</v>
      </c>
      <c r="B144" s="63">
        <v>158</v>
      </c>
      <c r="C144" s="53">
        <v>5</v>
      </c>
      <c r="D144" s="63">
        <v>21</v>
      </c>
      <c r="E144" s="54"/>
      <c r="F144" s="54"/>
      <c r="G144" s="54"/>
      <c r="H144" s="54"/>
      <c r="I144" s="60">
        <f t="shared" si="5"/>
        <v>8.4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50</v>
      </c>
      <c r="B145" s="63">
        <v>179</v>
      </c>
      <c r="C145" s="53">
        <v>6</v>
      </c>
      <c r="D145" s="63">
        <v>21</v>
      </c>
      <c r="E145" s="54"/>
      <c r="F145" s="54"/>
      <c r="G145" s="54"/>
      <c r="H145" s="54"/>
      <c r="I145" s="60">
        <f t="shared" si="5"/>
        <v>8.4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55</v>
      </c>
      <c r="B146" s="63">
        <v>198</v>
      </c>
      <c r="C146" s="53">
        <v>7</v>
      </c>
      <c r="D146" s="63">
        <v>21</v>
      </c>
      <c r="E146" s="54"/>
      <c r="F146" s="54"/>
      <c r="G146" s="54"/>
      <c r="H146" s="54"/>
      <c r="I146" s="60">
        <f t="shared" si="5"/>
        <v>8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60</v>
      </c>
      <c r="B147" s="63">
        <v>214</v>
      </c>
      <c r="C147" s="53">
        <v>8</v>
      </c>
      <c r="D147" s="63">
        <v>21</v>
      </c>
      <c r="E147" s="54"/>
      <c r="F147" s="54"/>
      <c r="G147" s="54"/>
      <c r="H147" s="54"/>
      <c r="I147" s="60">
        <f>IF(A147&lt;&gt;0,(B147-(B146-D146))/(A147-A146),"")</f>
        <v>7.4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>
        <v>65</v>
      </c>
      <c r="B148" s="63">
        <v>229</v>
      </c>
      <c r="C148" s="53">
        <v>9</v>
      </c>
      <c r="D148" s="63">
        <v>21</v>
      </c>
      <c r="E148" s="54"/>
      <c r="F148" s="54"/>
      <c r="G148" s="54"/>
      <c r="H148" s="54"/>
      <c r="I148" s="60">
        <f t="shared" si="5"/>
        <v>7.2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>
        <v>70</v>
      </c>
      <c r="B149" s="63">
        <v>242</v>
      </c>
      <c r="C149" s="53">
        <v>10</v>
      </c>
      <c r="D149" s="63">
        <v>21</v>
      </c>
      <c r="E149" s="54"/>
      <c r="F149" s="54"/>
      <c r="G149" s="54"/>
      <c r="H149" s="54"/>
      <c r="I149" s="60">
        <f t="shared" si="5"/>
        <v>6.8</v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>
        <v>75</v>
      </c>
      <c r="B150" s="63">
        <v>253</v>
      </c>
      <c r="C150" s="53">
        <v>11</v>
      </c>
      <c r="D150" s="63">
        <v>21</v>
      </c>
      <c r="E150" s="54"/>
      <c r="F150" s="54"/>
      <c r="G150" s="54"/>
      <c r="H150" s="54"/>
      <c r="I150" s="60">
        <f t="shared" si="5"/>
        <v>6.4</v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>
        <v>80</v>
      </c>
      <c r="B151" s="63">
        <v>262</v>
      </c>
      <c r="C151" s="53">
        <v>12</v>
      </c>
      <c r="D151" s="63">
        <v>21</v>
      </c>
      <c r="E151" s="54"/>
      <c r="F151" s="54"/>
      <c r="G151" s="54"/>
      <c r="H151" s="54"/>
      <c r="I151" s="60">
        <f t="shared" si="5"/>
        <v>6</v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>
        <v>85</v>
      </c>
      <c r="B152" s="63">
        <v>269</v>
      </c>
      <c r="C152" s="53">
        <v>13</v>
      </c>
      <c r="D152" s="63">
        <v>21</v>
      </c>
      <c r="E152" s="57"/>
      <c r="F152" s="57"/>
      <c r="G152" s="57"/>
      <c r="H152" s="57"/>
      <c r="I152" s="60">
        <f t="shared" si="5"/>
        <v>5.6</v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>
        <v>90</v>
      </c>
      <c r="B153" s="63">
        <v>275</v>
      </c>
      <c r="C153" s="53">
        <v>14</v>
      </c>
      <c r="D153" s="63">
        <v>21</v>
      </c>
      <c r="E153" s="57"/>
      <c r="F153" s="57"/>
      <c r="G153" s="57"/>
      <c r="H153" s="57"/>
      <c r="I153" s="60">
        <f t="shared" si="5"/>
        <v>5.4</v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>
        <v>95</v>
      </c>
      <c r="B154" s="59">
        <v>279</v>
      </c>
      <c r="C154" s="53">
        <v>15</v>
      </c>
      <c r="D154" s="53">
        <v>21</v>
      </c>
      <c r="E154" s="57"/>
      <c r="F154" s="57"/>
      <c r="G154" s="57"/>
      <c r="H154" s="57"/>
      <c r="I154" s="60">
        <f t="shared" si="5"/>
        <v>5</v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>
        <v>100</v>
      </c>
      <c r="B155" s="59">
        <v>282</v>
      </c>
      <c r="C155" s="53">
        <v>16</v>
      </c>
      <c r="D155" s="53">
        <v>21</v>
      </c>
      <c r="E155" s="57"/>
      <c r="F155" s="57"/>
      <c r="G155" s="57"/>
      <c r="H155" s="57"/>
      <c r="I155" s="60">
        <f t="shared" si="5"/>
        <v>4.8</v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>
        <v>105</v>
      </c>
      <c r="B156" s="59">
        <v>283</v>
      </c>
      <c r="C156" s="53">
        <v>17</v>
      </c>
      <c r="D156" s="53">
        <v>20</v>
      </c>
      <c r="E156" s="57"/>
      <c r="F156" s="57"/>
      <c r="G156" s="57"/>
      <c r="H156" s="57"/>
      <c r="I156" s="60">
        <f t="shared" si="5"/>
        <v>4.4000000000000004</v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>
        <v>110</v>
      </c>
      <c r="B157" s="59">
        <v>284</v>
      </c>
      <c r="C157" s="53">
        <v>18</v>
      </c>
      <c r="D157" s="53">
        <v>19</v>
      </c>
      <c r="E157" s="57"/>
      <c r="F157" s="57"/>
      <c r="G157" s="57"/>
      <c r="H157" s="57"/>
      <c r="I157" s="60">
        <f t="shared" si="5"/>
        <v>4.2</v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>
        <v>115</v>
      </c>
      <c r="B158" s="59">
        <v>284</v>
      </c>
      <c r="C158" s="53">
        <v>19</v>
      </c>
      <c r="D158" s="53">
        <v>18</v>
      </c>
      <c r="E158" s="57"/>
      <c r="F158" s="57"/>
      <c r="G158" s="57"/>
      <c r="H158" s="57"/>
      <c r="I158" s="60">
        <f t="shared" si="5"/>
        <v>3.8</v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>
        <v>120</v>
      </c>
      <c r="B159" s="59">
        <v>284</v>
      </c>
      <c r="C159" s="53">
        <v>20</v>
      </c>
      <c r="D159" s="61">
        <v>284</v>
      </c>
      <c r="E159" s="57"/>
      <c r="F159" s="57"/>
      <c r="G159" s="57"/>
      <c r="H159" s="57"/>
      <c r="I159" s="60">
        <f t="shared" si="5"/>
        <v>3.6</v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Charme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25</v>
      </c>
      <c r="B166" s="63">
        <v>71</v>
      </c>
      <c r="C166" s="63">
        <v>1</v>
      </c>
      <c r="D166" s="63">
        <v>8</v>
      </c>
      <c r="E166" s="54"/>
      <c r="F166" s="54"/>
      <c r="G166" s="54"/>
      <c r="H166" s="54">
        <v>1</v>
      </c>
      <c r="I166" s="52">
        <f>IFERROR(B166/A166,"")</f>
        <v>2.84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3">
        <v>98</v>
      </c>
      <c r="C167" s="63">
        <v>2</v>
      </c>
      <c r="D167" s="63">
        <v>21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35</v>
      </c>
      <c r="B168" s="63">
        <v>116</v>
      </c>
      <c r="C168" s="63">
        <v>3</v>
      </c>
      <c r="D168" s="63">
        <v>21</v>
      </c>
      <c r="E168" s="54"/>
      <c r="F168" s="54"/>
      <c r="G168" s="54"/>
      <c r="H168" s="54"/>
      <c r="I168" s="52">
        <f t="shared" si="6"/>
        <v>7.8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40</v>
      </c>
      <c r="B169" s="63">
        <v>137</v>
      </c>
      <c r="C169" s="63">
        <v>4</v>
      </c>
      <c r="D169" s="63">
        <v>21</v>
      </c>
      <c r="E169" s="54"/>
      <c r="F169" s="54"/>
      <c r="G169" s="54"/>
      <c r="H169" s="54"/>
      <c r="I169" s="52">
        <f t="shared" si="6"/>
        <v>8.4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45</v>
      </c>
      <c r="B170" s="63">
        <v>158</v>
      </c>
      <c r="C170" s="63">
        <v>5</v>
      </c>
      <c r="D170" s="63">
        <v>21</v>
      </c>
      <c r="E170" s="54"/>
      <c r="F170" s="54"/>
      <c r="G170" s="54"/>
      <c r="H170" s="54"/>
      <c r="I170" s="52">
        <f t="shared" si="6"/>
        <v>8.4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50</v>
      </c>
      <c r="B171" s="63">
        <v>179</v>
      </c>
      <c r="C171" s="63">
        <v>6</v>
      </c>
      <c r="D171" s="63">
        <v>21</v>
      </c>
      <c r="E171" s="54"/>
      <c r="F171" s="54"/>
      <c r="G171" s="54"/>
      <c r="H171" s="54"/>
      <c r="I171" s="52">
        <f t="shared" si="6"/>
        <v>8.4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55</v>
      </c>
      <c r="B172" s="63">
        <v>198</v>
      </c>
      <c r="C172" s="63">
        <v>7</v>
      </c>
      <c r="D172" s="63">
        <v>21</v>
      </c>
      <c r="E172" s="54"/>
      <c r="F172" s="54"/>
      <c r="G172" s="54"/>
      <c r="H172" s="54"/>
      <c r="I172" s="52">
        <f t="shared" si="6"/>
        <v>8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60</v>
      </c>
      <c r="B173" s="53">
        <v>214</v>
      </c>
      <c r="C173" s="53">
        <v>8</v>
      </c>
      <c r="D173" s="53">
        <v>21</v>
      </c>
      <c r="E173" s="54"/>
      <c r="F173" s="54"/>
      <c r="G173" s="54"/>
      <c r="H173" s="54"/>
      <c r="I173" s="52">
        <f t="shared" si="6"/>
        <v>7.4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65</v>
      </c>
      <c r="B174" s="53">
        <v>229</v>
      </c>
      <c r="C174" s="53">
        <v>9</v>
      </c>
      <c r="D174" s="53">
        <v>21</v>
      </c>
      <c r="E174" s="54"/>
      <c r="F174" s="54"/>
      <c r="G174" s="54"/>
      <c r="H174" s="54"/>
      <c r="I174" s="52">
        <f t="shared" si="6"/>
        <v>7.2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>
        <v>70</v>
      </c>
      <c r="B175" s="53">
        <v>242</v>
      </c>
      <c r="C175" s="53">
        <v>10</v>
      </c>
      <c r="D175" s="53">
        <v>21</v>
      </c>
      <c r="E175" s="54"/>
      <c r="F175" s="54"/>
      <c r="G175" s="54"/>
      <c r="H175" s="54"/>
      <c r="I175" s="52">
        <f t="shared" si="6"/>
        <v>6.8</v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>
        <v>75</v>
      </c>
      <c r="B176" s="53">
        <v>253</v>
      </c>
      <c r="C176" s="53">
        <v>11</v>
      </c>
      <c r="D176" s="53">
        <v>21</v>
      </c>
      <c r="E176" s="54"/>
      <c r="F176" s="54"/>
      <c r="G176" s="54"/>
      <c r="H176" s="54"/>
      <c r="I176" s="52">
        <f t="shared" si="6"/>
        <v>6.4</v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>
        <v>80</v>
      </c>
      <c r="B177" s="53">
        <v>262</v>
      </c>
      <c r="C177" s="53">
        <v>12</v>
      </c>
      <c r="D177" s="53">
        <v>21</v>
      </c>
      <c r="E177" s="54"/>
      <c r="F177" s="54"/>
      <c r="G177" s="54"/>
      <c r="H177" s="54"/>
      <c r="I177" s="52">
        <f t="shared" si="6"/>
        <v>6</v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>
        <v>85</v>
      </c>
      <c r="B178" s="53">
        <v>269</v>
      </c>
      <c r="C178" s="53">
        <v>13</v>
      </c>
      <c r="D178" s="53">
        <v>21</v>
      </c>
      <c r="E178" s="54"/>
      <c r="F178" s="54"/>
      <c r="G178" s="54"/>
      <c r="H178" s="54"/>
      <c r="I178" s="52">
        <f t="shared" si="6"/>
        <v>5.6</v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>
        <v>90</v>
      </c>
      <c r="B179" s="53">
        <v>275</v>
      </c>
      <c r="C179" s="53">
        <v>14</v>
      </c>
      <c r="D179" s="53">
        <v>21</v>
      </c>
      <c r="E179" s="54"/>
      <c r="F179" s="54"/>
      <c r="G179" s="54"/>
      <c r="H179" s="54"/>
      <c r="I179" s="52">
        <f t="shared" si="6"/>
        <v>5.4</v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>
        <v>95</v>
      </c>
      <c r="B180" s="53">
        <v>279</v>
      </c>
      <c r="C180" s="53">
        <v>15</v>
      </c>
      <c r="D180" s="53">
        <v>21</v>
      </c>
      <c r="E180" s="54"/>
      <c r="F180" s="54"/>
      <c r="G180" s="54"/>
      <c r="H180" s="54"/>
      <c r="I180" s="52">
        <f t="shared" si="6"/>
        <v>5</v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>
        <v>100</v>
      </c>
      <c r="B181" s="53">
        <v>282</v>
      </c>
      <c r="C181" s="53">
        <v>16</v>
      </c>
      <c r="D181" s="53">
        <v>21</v>
      </c>
      <c r="E181" s="54"/>
      <c r="F181" s="54"/>
      <c r="G181" s="54"/>
      <c r="H181" s="54"/>
      <c r="I181" s="52">
        <f t="shared" si="6"/>
        <v>4.8</v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>
        <v>105</v>
      </c>
      <c r="B182" s="53">
        <v>283</v>
      </c>
      <c r="C182" s="53">
        <v>17</v>
      </c>
      <c r="D182" s="53">
        <v>20</v>
      </c>
      <c r="E182" s="54"/>
      <c r="F182" s="54"/>
      <c r="G182" s="54"/>
      <c r="H182" s="54"/>
      <c r="I182" s="52">
        <f t="shared" si="6"/>
        <v>4.4000000000000004</v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>
        <v>110</v>
      </c>
      <c r="B183" s="53">
        <v>284</v>
      </c>
      <c r="C183" s="53">
        <v>18</v>
      </c>
      <c r="D183" s="53">
        <v>19</v>
      </c>
      <c r="E183" s="54"/>
      <c r="F183" s="54"/>
      <c r="G183" s="54"/>
      <c r="H183" s="54"/>
      <c r="I183" s="52">
        <f t="shared" si="6"/>
        <v>4.2</v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>
        <v>115</v>
      </c>
      <c r="B184" s="53">
        <v>284</v>
      </c>
      <c r="C184" s="53">
        <v>19</v>
      </c>
      <c r="D184" s="53">
        <v>18</v>
      </c>
      <c r="E184" s="54"/>
      <c r="F184" s="54"/>
      <c r="G184" s="54"/>
      <c r="H184" s="54"/>
      <c r="I184" s="52">
        <f t="shared" si="6"/>
        <v>3.8</v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>
        <v>120</v>
      </c>
      <c r="B185" s="53">
        <v>284</v>
      </c>
      <c r="C185" s="53">
        <v>20</v>
      </c>
      <c r="D185" s="53">
        <v>284</v>
      </c>
      <c r="E185" s="54"/>
      <c r="F185" s="54"/>
      <c r="G185" s="54"/>
      <c r="H185" s="54"/>
      <c r="I185" s="52">
        <f t="shared" si="6"/>
        <v>3.6</v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C1" zoomScale="115" zoomScaleNormal="115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laricio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Cèdre de l'Atlas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>Chêne sessile</v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>Chêne pubescent</v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>Chêne vert</v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>Charme</v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362.81292020448933</v>
      </c>
      <c r="T3" s="62">
        <f>IF('Données projet'!E9&gt;30,$R$33-$H$33,LOOKUP('Données projet'!$E$9,$A$3:$A$203,R3:R203)-LOOKUP('Données projet'!$E$9,$A$3:$A$203,$H$3:$H$203))</f>
        <v>292.26503163353146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317.54276561627643</v>
      </c>
      <c r="AO3" s="62">
        <f>IF('Données projet'!E10&gt;30,$AM$33-$H$33,LOOKUP('Données projet'!$E$10,$A$3:$A$203,AM3:AM203)-LOOKUP('Données projet'!$E$10,$A$3:$A$203,$H$3:$H$203))</f>
        <v>238.92443174298893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439.06700232017681</v>
      </c>
      <c r="BJ3" s="62">
        <f>IF('Données projet'!E11&gt;30,$BH$33-$H$33,LOOKUP('Données projet'!$E$11,$A$3:$A$203,BH3:BH203)-LOOKUP('Données projet'!$E$11,$A$3:$A$203,$H$3:$H$203))</f>
        <v>278.21741231699929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487.04124684635974</v>
      </c>
      <c r="CE3" s="62">
        <f>IF('Données projet'!E12&gt;30,$CC$33-$H$33,LOOKUP('Données projet'!$E$12,$A$3:$A$203,CC3:CC203)-LOOKUP('Données projet'!$E$12,$A$3:$A$203,$H$3:$H$203))</f>
        <v>306.61893266146666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256.66666666666669</v>
      </c>
      <c r="CY3" s="62">
        <f ca="1">AVERAGE(OFFSET($CX$3,0,0,'Données projet'!$E$13+1,1))-AVERAGE(OFFSET($H$3,0,0,'Données projet'!$E$13+1,1))</f>
        <v>457.62828850677369</v>
      </c>
      <c r="CZ3" s="62">
        <f>IF('Données projet'!E13&gt;30,$CX$33-$H$33,LOOKUP('Données projet'!$E$13,$A$3:$A$203,CX3:CX203)-LOOKUP('Données projet'!$E$13,$A$3:$A$203,$H$3:$H$203))</f>
        <v>282.78263556175563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256.66666666666669</v>
      </c>
      <c r="DT3" s="62">
        <f ca="1">AVERAGE(OFFSET($DS$3,0,0,'Données projet'!$E$14+1,1))-AVERAGE(OFFSET($H$3,0,0,'Données projet'!$E$14+1,1))</f>
        <v>389.12604446638119</v>
      </c>
      <c r="DU3" s="62">
        <f>IF('Données projet'!E14&gt;30,$DS$33-$H$33,LOOKUP('Données projet'!$E$14,$A$3:$A$203,DS3:DS203)-LOOKUP('Données projet'!$E$14,$A$3:$A$203,$H$3:$H$203))</f>
        <v>243.23852967152732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5.5909090909090908</v>
      </c>
      <c r="N4" s="14">
        <f>IF('Données projet'!$A$36&gt;35,N3+M4-V3,IF(A4&lt;'Données projet'!$A$36,$K$205^A4,IF(A4='Données projet'!$A$36,'Données projet'!$B$36,N3+M4-V3)))</f>
        <v>1.244502252163008</v>
      </c>
      <c r="O4" s="14">
        <f>N4*VLOOKUP('Données projet'!$B$9,Paramètres!$A$1:$I$89,3,0)*VLOOKUP('Données projet'!$B$9,Paramètres!$A$1:$I$89,5,0)</f>
        <v>0.74421234679347892</v>
      </c>
      <c r="P4" s="14">
        <f>EXP(-1.0587+0.8836*LN(O4)+0.284)</f>
        <v>0.3549632728022305</v>
      </c>
      <c r="Q4" s="22">
        <f t="shared" ref="Q4:Q34" si="2">(O4+P4)*0.475*44/12</f>
        <v>1.9143975374625271</v>
      </c>
      <c r="R4" s="62">
        <f t="shared" si="0"/>
        <v>259.80328642635141</v>
      </c>
      <c r="S4" s="62">
        <f ca="1">AVERAGE(OFFSET($R$3,0,0,'Données projet'!$E$9+1,1))-AVERAGE(OFFSET($H$3,0,0,'Données projet'!$E$9+1,1))</f>
        <v>362.81292020448933</v>
      </c>
      <c r="T4" s="62">
        <f>$T$3</f>
        <v>292.26503163353146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6.5</v>
      </c>
      <c r="AI4" s="14">
        <f>IF('Données projet'!$A$62&gt;35,AI3+AH4-AQ3,IF(A4&lt;'Données projet'!$A$62,$AF$205^A4,IF(A4='Données projet'!$A$62,'Données projet'!$B$62,AI3+AH4-AQ3)))</f>
        <v>1.1921598380198544</v>
      </c>
      <c r="AJ4" s="14">
        <f>AI4*VLOOKUP('Données projet'!$B$10,Paramètres!$A$1:$I$89,3,0)*VLOOKUP('Données projet'!$B$10,Paramètres!$A$1:$I$89,5,0)</f>
        <v>0.55793080419329188</v>
      </c>
      <c r="AK4" s="14">
        <f>EXP(-1.0587+0.8836*LN(AJ4)+0.284)</f>
        <v>0.27518860925423011</v>
      </c>
      <c r="AL4" s="22">
        <f t="shared" ref="AL4:AL67" si="4">(AJ4+AK4)*0.475*44/12</f>
        <v>1.4510163117544339</v>
      </c>
      <c r="AM4" s="62">
        <f t="shared" ref="AM4:AM67" si="5">AL4+(AD4+AE4)*44/12</f>
        <v>259.33990520064327</v>
      </c>
      <c r="AN4" s="62">
        <f ca="1">AVERAGE(OFFSET($AM$3,0,0,'Données projet'!$E$10+1,1))-AVERAGE(OFFSET($H$3,0,0,'Données projet'!$E$10+1,1))</f>
        <v>317.54276561627643</v>
      </c>
      <c r="AO4" s="62">
        <f>$AO$3</f>
        <v>238.92443174298893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3.65</v>
      </c>
      <c r="BD4" s="13">
        <f>IF('Données projet'!$A$88&gt;35,BD3+BC4-BL3,IF(A4&lt;'Données projet'!$A$88,$BA$205^A4,IF(A4='Données projet'!$A$88,'Données projet'!$B$88,BD3+BC4-BL3)))</f>
        <v>1.2392705892426346</v>
      </c>
      <c r="BE4" s="14">
        <f>BD4*VLOOKUP('Données projet'!$B$11,Paramètres!$A$1:$I$89,3,0)*VLOOKUP('Données projet'!$B$11,Paramètres!$A$1:$I$89,5,0)</f>
        <v>1.1212920291467359</v>
      </c>
      <c r="BF4" s="14">
        <f>EXP(-1.0587+0.8836*LN(BE4)+0.284)</f>
        <v>0.50989827066551541</v>
      </c>
      <c r="BG4" s="22">
        <f t="shared" ref="BG4:BG67" si="7">(BE4+BF4)*0.475*44/12</f>
        <v>2.8409897721730037</v>
      </c>
      <c r="BH4" s="62">
        <f t="shared" ref="BH4:BH67" si="8">BG4+(AY4+AZ4)*44/12</f>
        <v>260.72987866106189</v>
      </c>
      <c r="BI4" s="62">
        <f ca="1">AVERAGE(OFFSET($BH$3,0,0,'Données projet'!$E$11+1,1))-AVERAGE(OFFSET($H$3,0,0,'Données projet'!$E$11+1,1))</f>
        <v>439.06700232017681</v>
      </c>
      <c r="BJ4" s="62">
        <f>$BJ$3</f>
        <v>278.21741231699929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3.65</v>
      </c>
      <c r="BY4" s="13">
        <f>IF('Données projet'!$A$114&gt;35,BY3+BX4-CG3,IF(A4&lt;'Données projet'!$A$114,$BV$205^A4,IF(A4='Données projet'!$A$114,'Données projet'!$B$114,BY3+BX4-CG3)))</f>
        <v>1.2392705892426346</v>
      </c>
      <c r="BZ4" s="14">
        <f>BY4*VLOOKUP('Données projet'!$B$12,Paramètres!$A$1:$I$89,3,0)*VLOOKUP('Données projet'!$B$12,Paramètres!$A$1:$I$89,5,0)</f>
        <v>1.2566203774920315</v>
      </c>
      <c r="CA4" s="14">
        <f>EXP(-1.0587+0.8836*LN(BZ4)+0.284)</f>
        <v>0.56390871417545174</v>
      </c>
      <c r="CB4" s="22">
        <f t="shared" ref="CB4:CB67" si="10">(BZ4+CA4)*0.475*44/12</f>
        <v>3.1707548346542</v>
      </c>
      <c r="CC4" s="62">
        <f t="shared" ref="CC4:CC67" si="11">CB4+(BT4+BU4)*44/12</f>
        <v>261.05964372354305</v>
      </c>
      <c r="CD4" s="62">
        <f ca="1">AVERAGE(OFFSET($CC$3,0,0,'Données projet'!$E$12+1,1))-AVERAGE(OFFSET($H$3,0,0,'Données projet'!$E$12+1,1))</f>
        <v>487.04124684635974</v>
      </c>
      <c r="CE4" s="62">
        <f>$CE$3</f>
        <v>306.61893266146666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2.84</v>
      </c>
      <c r="CT4" s="13">
        <f>IF('Données projet'!$A$140&gt;35,CT3+CS4-DB3,IF(A4&lt;'Données projet'!$A$140,$CQ$205^A4,IF(A4='Données projet'!$A$140,'Données projet'!$B$140,CT3+CS4-DB3)))</f>
        <v>1.185906184594963</v>
      </c>
      <c r="CU4" s="18">
        <f>CT4*VLOOKUP('Données projet'!$B$13,Paramètres!$A$1:$I$89,3,0)*VLOOKUP('Données projet'!$B$13,Paramètres!$A$1:$I$89,5,0)</f>
        <v>1.3505099630167439</v>
      </c>
      <c r="CV4" s="14">
        <f>EXP(-1.0587+0.8836*LN(CU4)+0.284)</f>
        <v>0.60097985454559089</v>
      </c>
      <c r="CW4" s="22">
        <f t="shared" ref="CW4:CW67" si="13">(CU4+CV4)*0.475*44/12</f>
        <v>3.3988447655877327</v>
      </c>
      <c r="CX4" s="62">
        <f t="shared" ref="CX4:CX67" si="14">CW4+(CO4+CP4)*44/12</f>
        <v>261.2877336544766</v>
      </c>
      <c r="CY4" s="62">
        <f ca="1">AVERAGE(OFFSET($CX$3,0,0,'Données projet'!$E$13+1,1))-AVERAGE(OFFSET($H$3,0,0,'Données projet'!$E$13+1,1))</f>
        <v>457.62828850677369</v>
      </c>
      <c r="CZ4" s="62">
        <f>$CZ$3</f>
        <v>282.78263556175563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2.84</v>
      </c>
      <c r="DO4" s="13">
        <f>IF('Données projet'!$A$166&gt;35,DO3+DN4-DW3,IF(A4&lt;'Données projet'!$A$166,$DL$205^A4,IF(A4='Données projet'!$A$166,'Données projet'!$B$166,DO3+DN4-DW3)))</f>
        <v>1.185906184594963</v>
      </c>
      <c r="DP4" s="18">
        <f>DO4*VLOOKUP('Données projet'!$B$14,Paramètres!$A$1:$I$89,3,0)*VLOOKUP('Données projet'!$B$14,Paramètres!$A$1:$I$89,5,0)</f>
        <v>1.1285083252605668</v>
      </c>
      <c r="DQ4" s="14">
        <f>EXP(-1.0587+0.8836*LN(DP4)+0.284)</f>
        <v>0.51279676560670906</v>
      </c>
      <c r="DR4" s="22">
        <f t="shared" ref="DR4:DR67" si="16">(DP4+DQ4)*0.475*44/12</f>
        <v>2.8586063665938393</v>
      </c>
      <c r="DS4" s="62">
        <f t="shared" ref="DS4:DS67" si="17">DR4+(DJ4+DK4)*44/12</f>
        <v>260.7474952554827</v>
      </c>
      <c r="DT4" s="62">
        <f ca="1">AVERAGE(OFFSET($DS$3,0,0,'Données projet'!$E$14+1,1))-AVERAGE(OFFSET($H$3,0,0,'Données projet'!$E$14+1,1))</f>
        <v>389.12604446638119</v>
      </c>
      <c r="DU4" s="62">
        <f>$DU$3</f>
        <v>243.23852967152732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5.5909090909090908</v>
      </c>
      <c r="N5" s="14">
        <f>IF('Données projet'!$A$36&gt;35,N4+M5-V4,IF(A5&lt;'Données projet'!$A$36,$K$205^A5,IF(A5='Données projet'!$A$36,'Données projet'!$B$36,N4+M5-V4)))</f>
        <v>1.5487858556387992</v>
      </c>
      <c r="O5" s="14">
        <f>N5*VLOOKUP('Données projet'!$B$9,Paramètres!$A$1:$I$89,3,0)*VLOOKUP('Données projet'!$B$9,Paramètres!$A$1:$I$89,5,0)</f>
        <v>0.92617394167200195</v>
      </c>
      <c r="P5" s="14">
        <f t="shared" ref="P5:P68" si="33">EXP(-1.0587+0.8836*LN(O5)+0.284)</f>
        <v>0.43064718121421069</v>
      </c>
      <c r="Q5" s="22">
        <f t="shared" si="2"/>
        <v>2.3631301223601535</v>
      </c>
      <c r="R5" s="62">
        <f t="shared" si="0"/>
        <v>261.47424123347128</v>
      </c>
      <c r="S5" s="62">
        <f ca="1">AVERAGE(OFFSET($R$3,0,0,'Données projet'!$E$9+1,1))-AVERAGE(OFFSET($H$3,0,0,'Données projet'!$E$9+1,1))</f>
        <v>362.81292020448933</v>
      </c>
      <c r="T5" s="62">
        <f t="shared" ref="T5:T68" si="34">$T$3</f>
        <v>292.26503163353146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6.5</v>
      </c>
      <c r="AI5" s="14">
        <f>IF('Données projet'!$A$62&gt;35,AI4+AH5-AQ4,IF(A5&lt;'Données projet'!$A$62,$AF$205^A5,IF(A5='Données projet'!$A$62,'Données projet'!$B$62,AI4+AH5-AQ4)))</f>
        <v>1.4212450793875253</v>
      </c>
      <c r="AJ5" s="14">
        <f>AI5*VLOOKUP('Données projet'!$B$10,Paramètres!$A$1:$I$89,3,0)*VLOOKUP('Données projet'!$B$10,Paramètres!$A$1:$I$89,5,0)</f>
        <v>0.66514269715336183</v>
      </c>
      <c r="AK5" s="14">
        <f t="shared" ref="AK5:AK68" si="35">EXP(-1.0587+0.8836*LN(AJ5)+0.284)</f>
        <v>0.3214249656415451</v>
      </c>
      <c r="AL5" s="22">
        <f t="shared" si="4"/>
        <v>1.7182720127011295</v>
      </c>
      <c r="AM5" s="62">
        <f t="shared" si="5"/>
        <v>260.82938312381225</v>
      </c>
      <c r="AN5" s="62">
        <f ca="1">AVERAGE(OFFSET($AM$3,0,0,'Données projet'!$E$10+1,1))-AVERAGE(OFFSET($H$3,0,0,'Données projet'!$E$10+1,1))</f>
        <v>317.54276561627643</v>
      </c>
      <c r="AO5" s="62">
        <f t="shared" ref="AO5:AO68" si="36">$AO$3</f>
        <v>238.92443174298893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3.65</v>
      </c>
      <c r="BD5" s="13">
        <f>IF('Données projet'!$A$88&gt;35,BD4+BC5-BL4,IF(A5&lt;'Données projet'!$A$88,$BA$205^A5,IF(A5='Données projet'!$A$88,'Données projet'!$B$88,BD4+BC5-BL4)))</f>
        <v>1.5357915933617867</v>
      </c>
      <c r="BE5" s="14">
        <f>BD5*VLOOKUP('Données projet'!$B$11,Paramètres!$A$1:$I$89,3,0)*VLOOKUP('Données projet'!$B$11,Paramètres!$A$1:$I$89,5,0)</f>
        <v>1.3895842336737447</v>
      </c>
      <c r="BF5" s="14">
        <f t="shared" ref="BF5:BF68" si="37">EXP(-1.0587+0.8836*LN(BE5)+0.284)</f>
        <v>0.61631841327304715</v>
      </c>
      <c r="BG5" s="22">
        <f t="shared" si="7"/>
        <v>3.4936137767656628</v>
      </c>
      <c r="BH5" s="62">
        <f t="shared" si="8"/>
        <v>262.60472488787678</v>
      </c>
      <c r="BI5" s="62">
        <f ca="1">AVERAGE(OFFSET($BH$3,0,0,'Données projet'!$E$11+1,1))-AVERAGE(OFFSET($H$3,0,0,'Données projet'!$E$11+1,1))</f>
        <v>439.06700232017681</v>
      </c>
      <c r="BJ5" s="62">
        <f t="shared" ref="BJ5:BJ68" si="38">$BJ$3</f>
        <v>278.21741231699929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3.65</v>
      </c>
      <c r="BY5" s="13">
        <f>IF('Données projet'!$A$114&gt;35,BY4+BX5-CG4,IF(A5&lt;'Données projet'!$A$114,$BV$205^A5,IF(A5='Données projet'!$A$114,'Données projet'!$B$114,BY4+BX5-CG4)))</f>
        <v>1.5357915933617867</v>
      </c>
      <c r="BZ5" s="14">
        <f>BY5*VLOOKUP('Données projet'!$B$12,Paramètres!$A$1:$I$89,3,0)*VLOOKUP('Données projet'!$B$12,Paramètres!$A$1:$I$89,5,0)</f>
        <v>1.5572926756688519</v>
      </c>
      <c r="CA5" s="14">
        <f t="shared" ref="CA5:CA68" si="39">EXP(-1.0587+0.8836*LN(BZ5)+0.284)</f>
        <v>0.68160129960402205</v>
      </c>
      <c r="CB5" s="22">
        <f t="shared" si="10"/>
        <v>3.8994070069335893</v>
      </c>
      <c r="CC5" s="62">
        <f t="shared" si="11"/>
        <v>263.01051811804473</v>
      </c>
      <c r="CD5" s="62">
        <f ca="1">AVERAGE(OFFSET($CC$3,0,0,'Données projet'!$E$12+1,1))-AVERAGE(OFFSET($H$3,0,0,'Données projet'!$E$12+1,1))</f>
        <v>487.04124684635974</v>
      </c>
      <c r="CE5" s="62">
        <f t="shared" ref="CE5:CE68" si="40">$CE$3</f>
        <v>306.61893266146666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2.84</v>
      </c>
      <c r="CT5" s="13">
        <f>IF('Données projet'!$A$140&gt;35,CT4+CS5-DB4,IF(A5&lt;'Données projet'!$A$140,$CQ$205^A5,IF(A5='Données projet'!$A$140,'Données projet'!$B$140,CT4+CS5-DB4)))</f>
        <v>1.4063734786605824</v>
      </c>
      <c r="CU5" s="18">
        <f>CT5*VLOOKUP('Données projet'!$B$13,Paramètres!$A$1:$I$89,3,0)*VLOOKUP('Données projet'!$B$13,Paramètres!$A$1:$I$89,5,0)</f>
        <v>1.6015781174986712</v>
      </c>
      <c r="CV5" s="14">
        <f t="shared" ref="CV5:CV68" si="41">EXP(-1.0587+0.8836*LN(CU5)+0.284)</f>
        <v>0.6987000741308742</v>
      </c>
      <c r="CW5" s="22">
        <f t="shared" si="13"/>
        <v>4.0063178504214578</v>
      </c>
      <c r="CX5" s="62">
        <f t="shared" si="14"/>
        <v>263.1174289615326</v>
      </c>
      <c r="CY5" s="62">
        <f ca="1">AVERAGE(OFFSET($CX$3,0,0,'Données projet'!$E$13+1,1))-AVERAGE(OFFSET($H$3,0,0,'Données projet'!$E$13+1,1))</f>
        <v>457.62828850677369</v>
      </c>
      <c r="CZ5" s="62">
        <f t="shared" ref="CZ5:CZ68" si="42">$CZ$3</f>
        <v>282.78263556175563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2.84</v>
      </c>
      <c r="DO5" s="13">
        <f>IF('Données projet'!$A$166&gt;35,DO4+DN5-DW4,IF(A5&lt;'Données projet'!$A$166,$DL$205^A5,IF(A5='Données projet'!$A$166,'Données projet'!$B$166,DO4+DN5-DW4)))</f>
        <v>1.4063734786605824</v>
      </c>
      <c r="DP5" s="18">
        <f>DO5*VLOOKUP('Données projet'!$B$14,Paramètres!$A$1:$I$89,3,0)*VLOOKUP('Données projet'!$B$14,Paramètres!$A$1:$I$89,5,0)</f>
        <v>1.3383050022934102</v>
      </c>
      <c r="DQ5" s="14">
        <f t="shared" ref="DQ5:DQ68" si="43">EXP(-1.0587+0.8836*LN(DP5)+0.284)</f>
        <v>0.59617828357056835</v>
      </c>
      <c r="DR5" s="22">
        <f t="shared" si="16"/>
        <v>3.3692250562130952</v>
      </c>
      <c r="DS5" s="62">
        <f t="shared" si="17"/>
        <v>262.48033616732425</v>
      </c>
      <c r="DT5" s="62">
        <f ca="1">AVERAGE(OFFSET($DS$3,0,0,'Données projet'!$E$14+1,1))-AVERAGE(OFFSET($H$3,0,0,'Données projet'!$E$14+1,1))</f>
        <v>389.12604446638119</v>
      </c>
      <c r="DU5" s="62">
        <f t="shared" ref="DU5:DU68" si="44">$DU$3</f>
        <v>243.23852967152732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5.5909090909090908</v>
      </c>
      <c r="N6" s="14">
        <f>IF('Données projet'!$A$36&gt;35,N5+M6-V5,IF(A6&lt;'Données projet'!$A$36,$K$205^A6,IF(A6='Données projet'!$A$36,'Données projet'!$B$36,N5+M6-V5)))</f>
        <v>1.927467485460697</v>
      </c>
      <c r="O6" s="14">
        <f>N6*VLOOKUP('Données projet'!$B$9,Paramètres!$A$1:$I$89,3,0)*VLOOKUP('Données projet'!$B$9,Paramètres!$A$1:$I$89,5,0)</f>
        <v>1.152625556305497</v>
      </c>
      <c r="P6" s="14">
        <f t="shared" si="33"/>
        <v>0.52246812247269758</v>
      </c>
      <c r="Q6" s="22">
        <f t="shared" si="2"/>
        <v>2.9174548238720219</v>
      </c>
      <c r="R6" s="62">
        <f t="shared" si="0"/>
        <v>263.25078815720536</v>
      </c>
      <c r="S6" s="62">
        <f ca="1">AVERAGE(OFFSET($R$3,0,0,'Données projet'!$E$9+1,1))-AVERAGE(OFFSET($H$3,0,0,'Données projet'!$E$9+1,1))</f>
        <v>362.81292020448933</v>
      </c>
      <c r="T6" s="62">
        <f t="shared" si="34"/>
        <v>292.26503163353146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6.5</v>
      </c>
      <c r="AI6" s="14">
        <f>IF('Données projet'!$A$62&gt;35,AI5+AH6-AQ5,IF(A6&lt;'Données projet'!$A$62,$AF$205^A6,IF(A6='Données projet'!$A$62,'Données projet'!$B$62,AI5+AH6-AQ5)))</f>
        <v>1.6943513036291473</v>
      </c>
      <c r="AJ6" s="14">
        <f>AI6*VLOOKUP('Données projet'!$B$10,Paramètres!$A$1:$I$89,3,0)*VLOOKUP('Données projet'!$B$10,Paramètres!$A$1:$I$89,5,0)</f>
        <v>0.79295641009844098</v>
      </c>
      <c r="AK6" s="14">
        <f t="shared" si="35"/>
        <v>0.37542981454665864</v>
      </c>
      <c r="AL6" s="22">
        <f t="shared" si="4"/>
        <v>2.0349393412568815</v>
      </c>
      <c r="AM6" s="62">
        <f t="shared" si="5"/>
        <v>262.36827267459017</v>
      </c>
      <c r="AN6" s="62">
        <f ca="1">AVERAGE(OFFSET($AM$3,0,0,'Données projet'!$E$10+1,1))-AVERAGE(OFFSET($H$3,0,0,'Données projet'!$E$10+1,1))</f>
        <v>317.54276561627643</v>
      </c>
      <c r="AO6" s="62">
        <f t="shared" si="36"/>
        <v>238.92443174298893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3.65</v>
      </c>
      <c r="BD6" s="13">
        <f>IF('Données projet'!$A$88&gt;35,BD5+BC6-BL5,IF(A6&lt;'Données projet'!$A$88,$BA$205^A6,IF(A6='Données projet'!$A$88,'Données projet'!$B$88,BD5+BC6-BL5)))</f>
        <v>1.9032613528593461</v>
      </c>
      <c r="BE6" s="14">
        <f>BD6*VLOOKUP('Données projet'!$B$11,Paramètres!$A$1:$I$89,3,0)*VLOOKUP('Données projet'!$B$11,Paramètres!$A$1:$I$89,5,0)</f>
        <v>1.7220708720671365</v>
      </c>
      <c r="BF6" s="14">
        <f t="shared" si="37"/>
        <v>0.74494935243383209</v>
      </c>
      <c r="BG6" s="22">
        <f t="shared" si="7"/>
        <v>4.2967268910058536</v>
      </c>
      <c r="BH6" s="62">
        <f t="shared" si="8"/>
        <v>264.63006022433916</v>
      </c>
      <c r="BI6" s="62">
        <f ca="1">AVERAGE(OFFSET($BH$3,0,0,'Données projet'!$E$11+1,1))-AVERAGE(OFFSET($H$3,0,0,'Données projet'!$E$11+1,1))</f>
        <v>439.06700232017681</v>
      </c>
      <c r="BJ6" s="62">
        <f t="shared" si="38"/>
        <v>278.21741231699929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3.65</v>
      </c>
      <c r="BY6" s="13">
        <f>IF('Données projet'!$A$114&gt;35,BY5+BX6-CG5,IF(A6&lt;'Données projet'!$A$114,$BV$205^A6,IF(A6='Données projet'!$A$114,'Données projet'!$B$114,BY5+BX6-CG5)))</f>
        <v>1.9032613528593461</v>
      </c>
      <c r="BZ6" s="14">
        <f>BY6*VLOOKUP('Données projet'!$B$12,Paramètres!$A$1:$I$89,3,0)*VLOOKUP('Données projet'!$B$12,Paramètres!$A$1:$I$89,5,0)</f>
        <v>1.9299070117993768</v>
      </c>
      <c r="CA6" s="14">
        <f t="shared" si="39"/>
        <v>0.82385733708903885</v>
      </c>
      <c r="CB6" s="22">
        <f t="shared" si="10"/>
        <v>4.7961395743139903</v>
      </c>
      <c r="CC6" s="62">
        <f t="shared" si="11"/>
        <v>265.12947290764731</v>
      </c>
      <c r="CD6" s="62">
        <f ca="1">AVERAGE(OFFSET($CC$3,0,0,'Données projet'!$E$12+1,1))-AVERAGE(OFFSET($H$3,0,0,'Données projet'!$E$12+1,1))</f>
        <v>487.04124684635974</v>
      </c>
      <c r="CE6" s="62">
        <f t="shared" si="40"/>
        <v>306.61893266146666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2.84</v>
      </c>
      <c r="CT6" s="13">
        <f>IF('Données projet'!$A$140&gt;35,CT5+CS6-DB5,IF(A6&lt;'Données projet'!$A$140,$CQ$205^A6,IF(A6='Données projet'!$A$140,'Données projet'!$B$140,CT5+CS6-DB5)))</f>
        <v>1.6678270061939169</v>
      </c>
      <c r="CU6" s="18">
        <f>CT6*VLOOKUP('Données projet'!$B$13,Paramètres!$A$1:$I$89,3,0)*VLOOKUP('Données projet'!$B$13,Paramètres!$A$1:$I$89,5,0)</f>
        <v>1.8993213946536327</v>
      </c>
      <c r="CV6" s="14">
        <f t="shared" si="41"/>
        <v>0.81230974698745961</v>
      </c>
      <c r="CW6" s="22">
        <f t="shared" si="13"/>
        <v>4.7227575716915684</v>
      </c>
      <c r="CX6" s="62">
        <f t="shared" si="14"/>
        <v>265.05609090502486</v>
      </c>
      <c r="CY6" s="62">
        <f ca="1">AVERAGE(OFFSET($CX$3,0,0,'Données projet'!$E$13+1,1))-AVERAGE(OFFSET($H$3,0,0,'Données projet'!$E$13+1,1))</f>
        <v>457.62828850677369</v>
      </c>
      <c r="CZ6" s="62">
        <f t="shared" si="42"/>
        <v>282.78263556175563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2.84</v>
      </c>
      <c r="DO6" s="13">
        <f>IF('Données projet'!$A$166&gt;35,DO5+DN6-DW5,IF(A6&lt;'Données projet'!$A$166,$DL$205^A6,IF(A6='Données projet'!$A$166,'Données projet'!$B$166,DO5+DN6-DW5)))</f>
        <v>1.6678270061939169</v>
      </c>
      <c r="DP6" s="18">
        <f>DO6*VLOOKUP('Données projet'!$B$14,Paramètres!$A$1:$I$89,3,0)*VLOOKUP('Données projet'!$B$14,Paramètres!$A$1:$I$89,5,0)</f>
        <v>1.5871041790941314</v>
      </c>
      <c r="DQ6" s="14">
        <f t="shared" si="43"/>
        <v>0.69311776056276053</v>
      </c>
      <c r="DR6" s="22">
        <f t="shared" si="16"/>
        <v>3.9713865449024204</v>
      </c>
      <c r="DS6" s="62">
        <f t="shared" si="17"/>
        <v>264.30471987823574</v>
      </c>
      <c r="DT6" s="62">
        <f ca="1">AVERAGE(OFFSET($DS$3,0,0,'Données projet'!$E$14+1,1))-AVERAGE(OFFSET($H$3,0,0,'Données projet'!$E$14+1,1))</f>
        <v>389.12604446638119</v>
      </c>
      <c r="DU6" s="62">
        <f t="shared" si="44"/>
        <v>243.23852967152732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5.5909090909090908</v>
      </c>
      <c r="N7" s="14">
        <f>IF('Données projet'!$A$36&gt;35,N6+M7-V6,IF(A7&lt;'Données projet'!$A$36,$K$205^A7,IF(A7='Données projet'!$A$36,'Données projet'!$B$36,N6+M7-V6)))</f>
        <v>2.3987376266268075</v>
      </c>
      <c r="O7" s="14">
        <f>N7*VLOOKUP('Données projet'!$B$9,Paramètres!$A$1:$I$89,3,0)*VLOOKUP('Données projet'!$B$9,Paramètres!$A$1:$I$89,5,0)</f>
        <v>1.4344451007228309</v>
      </c>
      <c r="P7" s="14">
        <f t="shared" si="33"/>
        <v>0.63386677286612625</v>
      </c>
      <c r="Q7" s="22">
        <f t="shared" si="2"/>
        <v>3.6023098465007668</v>
      </c>
      <c r="R7" s="62">
        <f t="shared" si="0"/>
        <v>265.1578654020563</v>
      </c>
      <c r="S7" s="62">
        <f ca="1">AVERAGE(OFFSET($R$3,0,0,'Données projet'!$E$9+1,1))-AVERAGE(OFFSET($H$3,0,0,'Données projet'!$E$9+1,1))</f>
        <v>362.81292020448933</v>
      </c>
      <c r="T7" s="62">
        <f t="shared" si="34"/>
        <v>292.26503163353146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6.5</v>
      </c>
      <c r="AI7" s="14">
        <f>IF('Données projet'!$A$62&gt;35,AI6+AH7-AQ6,IF(A7&lt;'Données projet'!$A$62,$AF$205^A7,IF(A7='Données projet'!$A$62,'Données projet'!$B$62,AI6+AH7-AQ6)))</f>
        <v>2.0199375756832532</v>
      </c>
      <c r="AJ7" s="14">
        <f>AI7*VLOOKUP('Données projet'!$B$10,Paramètres!$A$1:$I$89,3,0)*VLOOKUP('Données projet'!$B$10,Paramètres!$A$1:$I$89,5,0)</f>
        <v>0.94533078541976245</v>
      </c>
      <c r="AK7" s="14">
        <f t="shared" si="35"/>
        <v>0.43850839454619067</v>
      </c>
      <c r="AL7" s="22">
        <f t="shared" si="4"/>
        <v>2.4101865717740352</v>
      </c>
      <c r="AM7" s="62">
        <f t="shared" si="5"/>
        <v>263.96574212732958</v>
      </c>
      <c r="AN7" s="62">
        <f ca="1">AVERAGE(OFFSET($AM$3,0,0,'Données projet'!$E$10+1,1))-AVERAGE(OFFSET($H$3,0,0,'Données projet'!$E$10+1,1))</f>
        <v>317.54276561627643</v>
      </c>
      <c r="AO7" s="62">
        <f t="shared" si="36"/>
        <v>238.92443174298893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3.65</v>
      </c>
      <c r="BD7" s="13">
        <f>IF('Données projet'!$A$88&gt;35,BD6+BC7-BL6,IF(A7&lt;'Données projet'!$A$88,$BA$205^A7,IF(A7='Données projet'!$A$88,'Données projet'!$B$88,BD6+BC7-BL6)))</f>
        <v>2.3586558182407358</v>
      </c>
      <c r="BE7" s="14">
        <f>BD7*VLOOKUP('Données projet'!$B$11,Paramètres!$A$1:$I$89,3,0)*VLOOKUP('Données projet'!$B$11,Paramètres!$A$1:$I$89,5,0)</f>
        <v>2.1341117843442179</v>
      </c>
      <c r="BF7" s="14">
        <f t="shared" si="37"/>
        <v>0.90042667189585779</v>
      </c>
      <c r="BG7" s="22">
        <f t="shared" si="7"/>
        <v>5.2851544779514645</v>
      </c>
      <c r="BH7" s="62">
        <f t="shared" si="8"/>
        <v>266.84071003350698</v>
      </c>
      <c r="BI7" s="62">
        <f ca="1">AVERAGE(OFFSET($BH$3,0,0,'Données projet'!$E$11+1,1))-AVERAGE(OFFSET($H$3,0,0,'Données projet'!$E$11+1,1))</f>
        <v>439.06700232017681</v>
      </c>
      <c r="BJ7" s="62">
        <f t="shared" si="38"/>
        <v>278.21741231699929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3.65</v>
      </c>
      <c r="BY7" s="13">
        <f>IF('Données projet'!$A$114&gt;35,BY6+BX7-CG6,IF(A7&lt;'Données projet'!$A$114,$BV$205^A7,IF(A7='Données projet'!$A$114,'Données projet'!$B$114,BY6+BX7-CG6)))</f>
        <v>2.3586558182407358</v>
      </c>
      <c r="BZ7" s="14">
        <f>BY7*VLOOKUP('Données projet'!$B$12,Paramètres!$A$1:$I$89,3,0)*VLOOKUP('Données projet'!$B$12,Paramètres!$A$1:$I$89,5,0)</f>
        <v>2.3916769996961063</v>
      </c>
      <c r="CA7" s="14">
        <f t="shared" si="39"/>
        <v>0.9958034297612971</v>
      </c>
      <c r="CB7" s="22">
        <f t="shared" si="10"/>
        <v>5.8998617479716442</v>
      </c>
      <c r="CC7" s="62">
        <f t="shared" si="11"/>
        <v>267.45541730352721</v>
      </c>
      <c r="CD7" s="62">
        <f ca="1">AVERAGE(OFFSET($CC$3,0,0,'Données projet'!$E$12+1,1))-AVERAGE(OFFSET($H$3,0,0,'Données projet'!$E$12+1,1))</f>
        <v>487.04124684635974</v>
      </c>
      <c r="CE7" s="62">
        <f t="shared" si="40"/>
        <v>306.61893266146666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2.84</v>
      </c>
      <c r="CT7" s="13">
        <f>IF('Données projet'!$A$140&gt;35,CT6+CS7-DB6,IF(A7&lt;'Données projet'!$A$140,$CQ$205^A7,IF(A7='Données projet'!$A$140,'Données projet'!$B$140,CT6+CS7-DB6)))</f>
        <v>1.9778863614798676</v>
      </c>
      <c r="CU7" s="18">
        <f>CT7*VLOOKUP('Données projet'!$B$13,Paramètres!$A$1:$I$89,3,0)*VLOOKUP('Données projet'!$B$13,Paramètres!$A$1:$I$89,5,0)</f>
        <v>2.2524169884532732</v>
      </c>
      <c r="CV7" s="14">
        <f t="shared" si="41"/>
        <v>0.94439252188662837</v>
      </c>
      <c r="CW7" s="22">
        <f t="shared" si="13"/>
        <v>5.5677765638419956</v>
      </c>
      <c r="CX7" s="62">
        <f t="shared" si="14"/>
        <v>267.12333211939756</v>
      </c>
      <c r="CY7" s="62">
        <f ca="1">AVERAGE(OFFSET($CX$3,0,0,'Données projet'!$E$13+1,1))-AVERAGE(OFFSET($H$3,0,0,'Données projet'!$E$13+1,1))</f>
        <v>457.62828850677369</v>
      </c>
      <c r="CZ7" s="62">
        <f t="shared" si="42"/>
        <v>282.78263556175563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2.84</v>
      </c>
      <c r="DO7" s="13">
        <f>IF('Données projet'!$A$166&gt;35,DO6+DN7-DW6,IF(A7&lt;'Données projet'!$A$166,$DL$205^A7,IF(A7='Données projet'!$A$166,'Données projet'!$B$166,DO6+DN7-DW6)))</f>
        <v>1.9778863614798676</v>
      </c>
      <c r="DP7" s="18">
        <f>DO7*VLOOKUP('Données projet'!$B$14,Paramètres!$A$1:$I$89,3,0)*VLOOKUP('Données projet'!$B$14,Paramètres!$A$1:$I$89,5,0)</f>
        <v>1.882156661584242</v>
      </c>
      <c r="DQ7" s="14">
        <f t="shared" si="43"/>
        <v>0.80581974091760233</v>
      </c>
      <c r="DR7" s="22">
        <f t="shared" si="16"/>
        <v>4.6815589010240446</v>
      </c>
      <c r="DS7" s="62">
        <f t="shared" si="17"/>
        <v>266.2371144565796</v>
      </c>
      <c r="DT7" s="62">
        <f ca="1">AVERAGE(OFFSET($DS$3,0,0,'Données projet'!$E$14+1,1))-AVERAGE(OFFSET($H$3,0,0,'Données projet'!$E$14+1,1))</f>
        <v>389.12604446638119</v>
      </c>
      <c r="DU7" s="62">
        <f t="shared" si="44"/>
        <v>243.23852967152732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5.5909090909090908</v>
      </c>
      <c r="N8" s="14">
        <f>IF('Données projet'!$A$36&gt;35,N7+M8-V7,IF(A8&lt;'Données projet'!$A$36,$K$205^A8,IF(A8='Données projet'!$A$36,'Données projet'!$B$36,N7+M8-V7)))</f>
        <v>2.9852343786852105</v>
      </c>
      <c r="O8" s="14">
        <f>N8*VLOOKUP('Données projet'!$B$9,Paramètres!$A$1:$I$89,3,0)*VLOOKUP('Données projet'!$B$9,Paramètres!$A$1:$I$89,5,0)</f>
        <v>1.785170158453756</v>
      </c>
      <c r="P8" s="14">
        <f t="shared" si="33"/>
        <v>0.7690174164926461</v>
      </c>
      <c r="Q8" s="22">
        <f t="shared" si="2"/>
        <v>4.4485433596983173</v>
      </c>
      <c r="R8" s="62">
        <f t="shared" si="0"/>
        <v>267.22632113747608</v>
      </c>
      <c r="S8" s="62">
        <f ca="1">AVERAGE(OFFSET($R$3,0,0,'Données projet'!$E$9+1,1))-AVERAGE(OFFSET($H$3,0,0,'Données projet'!$E$9+1,1))</f>
        <v>362.81292020448933</v>
      </c>
      <c r="T8" s="62">
        <f t="shared" si="34"/>
        <v>292.26503163353146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6.5</v>
      </c>
      <c r="AI8" s="14">
        <f>IF('Données projet'!$A$62&gt;35,AI7+AH8-AQ7,IF(A8&lt;'Données projet'!$A$62,$AF$205^A8,IF(A8='Données projet'!$A$62,'Données projet'!$B$62,AI7+AH8-AQ7)))</f>
        <v>2.4080884530367643</v>
      </c>
      <c r="AJ8" s="14">
        <f>AI8*VLOOKUP('Données projet'!$B$10,Paramètres!$A$1:$I$89,3,0)*VLOOKUP('Données projet'!$B$10,Paramètres!$A$1:$I$89,5,0)</f>
        <v>1.1269853960212057</v>
      </c>
      <c r="AK8" s="14">
        <f t="shared" si="35"/>
        <v>0.51218524644792107</v>
      </c>
      <c r="AL8" s="22">
        <f t="shared" si="4"/>
        <v>2.8548888689670626</v>
      </c>
      <c r="AM8" s="62">
        <f t="shared" si="5"/>
        <v>265.63266664674484</v>
      </c>
      <c r="AN8" s="62">
        <f ca="1">AVERAGE(OFFSET($AM$3,0,0,'Données projet'!$E$10+1,1))-AVERAGE(OFFSET($H$3,0,0,'Données projet'!$E$10+1,1))</f>
        <v>317.54276561627643</v>
      </c>
      <c r="AO8" s="62">
        <f t="shared" si="36"/>
        <v>238.92443174298893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3.65</v>
      </c>
      <c r="BD8" s="13">
        <f>IF('Données projet'!$A$88&gt;35,BD7+BC8-BL7,IF(A8&lt;'Données projet'!$A$88,$BA$205^A8,IF(A8='Données projet'!$A$88,'Données projet'!$B$88,BD7+BC8-BL7)))</f>
        <v>2.9230127856917649</v>
      </c>
      <c r="BE8" s="14">
        <f>BD8*VLOOKUP('Données projet'!$B$11,Paramètres!$A$1:$I$89,3,0)*VLOOKUP('Données projet'!$B$11,Paramètres!$A$1:$I$89,5,0)</f>
        <v>2.6447419684939089</v>
      </c>
      <c r="BF8" s="14">
        <f t="shared" si="37"/>
        <v>1.0883534414958294</v>
      </c>
      <c r="BG8" s="22">
        <f t="shared" si="7"/>
        <v>6.5018078390654601</v>
      </c>
      <c r="BH8" s="62">
        <f t="shared" si="8"/>
        <v>269.27958561684324</v>
      </c>
      <c r="BI8" s="62">
        <f ca="1">AVERAGE(OFFSET($BH$3,0,0,'Données projet'!$E$11+1,1))-AVERAGE(OFFSET($H$3,0,0,'Données projet'!$E$11+1,1))</f>
        <v>439.06700232017681</v>
      </c>
      <c r="BJ8" s="62">
        <f t="shared" si="38"/>
        <v>278.21741231699929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3.65</v>
      </c>
      <c r="BY8" s="13">
        <f>IF('Données projet'!$A$114&gt;35,BY7+BX8-CG7,IF(A8&lt;'Données projet'!$A$114,$BV$205^A8,IF(A8='Données projet'!$A$114,'Données projet'!$B$114,BY7+BX8-CG7)))</f>
        <v>2.9230127856917649</v>
      </c>
      <c r="BZ8" s="14">
        <f>BY8*VLOOKUP('Données projet'!$B$12,Paramètres!$A$1:$I$89,3,0)*VLOOKUP('Données projet'!$B$12,Paramètres!$A$1:$I$89,5,0)</f>
        <v>2.9639349646914495</v>
      </c>
      <c r="CA8" s="14">
        <f t="shared" si="39"/>
        <v>1.2036361467970902</v>
      </c>
      <c r="CB8" s="22">
        <f t="shared" si="10"/>
        <v>7.2585196858425398</v>
      </c>
      <c r="CC8" s="62">
        <f t="shared" si="11"/>
        <v>270.03629746362031</v>
      </c>
      <c r="CD8" s="62">
        <f ca="1">AVERAGE(OFFSET($CC$3,0,0,'Données projet'!$E$12+1,1))-AVERAGE(OFFSET($H$3,0,0,'Données projet'!$E$12+1,1))</f>
        <v>487.04124684635974</v>
      </c>
      <c r="CE8" s="62">
        <f t="shared" si="40"/>
        <v>306.61893266146666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2.84</v>
      </c>
      <c r="CT8" s="13">
        <f>IF('Données projet'!$A$140&gt;35,CT7+CS8-DB7,IF(A8&lt;'Données projet'!$A$140,$CQ$205^A8,IF(A8='Données projet'!$A$140,'Données projet'!$B$140,CT7+CS8-DB7)))</f>
        <v>2.3455876685050034</v>
      </c>
      <c r="CU8" s="18">
        <f>CT8*VLOOKUP('Données projet'!$B$13,Paramètres!$A$1:$I$89,3,0)*VLOOKUP('Données projet'!$B$13,Paramètres!$A$1:$I$89,5,0)</f>
        <v>2.6711552368934983</v>
      </c>
      <c r="CV8" s="14">
        <f t="shared" si="41"/>
        <v>1.0979521527385474</v>
      </c>
      <c r="CW8" s="22">
        <f t="shared" si="13"/>
        <v>6.5645287036091462</v>
      </c>
      <c r="CX8" s="62">
        <f t="shared" si="14"/>
        <v>269.34230648138691</v>
      </c>
      <c r="CY8" s="62">
        <f ca="1">AVERAGE(OFFSET($CX$3,0,0,'Données projet'!$E$13+1,1))-AVERAGE(OFFSET($H$3,0,0,'Données projet'!$E$13+1,1))</f>
        <v>457.62828850677369</v>
      </c>
      <c r="CZ8" s="62">
        <f t="shared" si="42"/>
        <v>282.78263556175563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2.84</v>
      </c>
      <c r="DO8" s="13">
        <f>IF('Données projet'!$A$166&gt;35,DO7+DN8-DW7,IF(A8&lt;'Données projet'!$A$166,$DL$205^A8,IF(A8='Données projet'!$A$166,'Données projet'!$B$166,DO7+DN8-DW7)))</f>
        <v>2.3455876685050034</v>
      </c>
      <c r="DP8" s="18">
        <f>DO8*VLOOKUP('Données projet'!$B$14,Paramètres!$A$1:$I$89,3,0)*VLOOKUP('Données projet'!$B$14,Paramètres!$A$1:$I$89,5,0)</f>
        <v>2.2320612253493612</v>
      </c>
      <c r="DQ8" s="14">
        <f t="shared" si="43"/>
        <v>0.93684723116212032</v>
      </c>
      <c r="DR8" s="22">
        <f t="shared" si="16"/>
        <v>5.5191822284241638</v>
      </c>
      <c r="DS8" s="62">
        <f t="shared" si="17"/>
        <v>268.29696000620191</v>
      </c>
      <c r="DT8" s="62">
        <f ca="1">AVERAGE(OFFSET($DS$3,0,0,'Données projet'!$E$14+1,1))-AVERAGE(OFFSET($H$3,0,0,'Données projet'!$E$14+1,1))</f>
        <v>389.12604446638119</v>
      </c>
      <c r="DU8" s="62">
        <f t="shared" si="44"/>
        <v>243.23852967152732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5.5909090909090908</v>
      </c>
      <c r="N9" s="14">
        <f>IF('Données projet'!$A$36&gt;35,N8+M9-V8,IF(A9&lt;'Données projet'!$A$36,$K$205^A9,IF(A9='Données projet'!$A$36,'Données projet'!$B$36,N8+M9-V8)))</f>
        <v>3.7151309075081826</v>
      </c>
      <c r="O9" s="14">
        <f>N9*VLOOKUP('Données projet'!$B$9,Paramètres!$A$1:$I$89,3,0)*VLOOKUP('Données projet'!$B$9,Paramètres!$A$1:$I$89,5,0)</f>
        <v>2.2216482826898933</v>
      </c>
      <c r="P9" s="14">
        <f t="shared" si="33"/>
        <v>0.93298436230530435</v>
      </c>
      <c r="Q9" s="22">
        <f t="shared" si="2"/>
        <v>5.4943185233666361</v>
      </c>
      <c r="R9" s="62">
        <f t="shared" si="0"/>
        <v>269.49431852336664</v>
      </c>
      <c r="S9" s="62">
        <f ca="1">AVERAGE(OFFSET($R$3,0,0,'Données projet'!$E$9+1,1))-AVERAGE(OFFSET($H$3,0,0,'Données projet'!$E$9+1,1))</f>
        <v>362.81292020448933</v>
      </c>
      <c r="T9" s="62">
        <f t="shared" si="34"/>
        <v>292.26503163353146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6.5</v>
      </c>
      <c r="AI9" s="14">
        <f>IF('Données projet'!$A$62&gt;35,AI8+AH9-AQ8,IF(A9&lt;'Données projet'!$A$62,$AF$205^A9,IF(A9='Données projet'!$A$62,'Données projet'!$B$62,AI8+AH9-AQ8)))</f>
        <v>2.8708263401097907</v>
      </c>
      <c r="AJ9" s="14">
        <f>AI9*VLOOKUP('Données projet'!$B$10,Paramètres!$A$1:$I$89,3,0)*VLOOKUP('Données projet'!$B$10,Paramètres!$A$1:$I$89,5,0)</f>
        <v>1.3435467271713821</v>
      </c>
      <c r="AK9" s="14">
        <f t="shared" si="35"/>
        <v>0.59824105978724762</v>
      </c>
      <c r="AL9" s="22">
        <f t="shared" si="4"/>
        <v>3.3819470622862799</v>
      </c>
      <c r="AM9" s="62">
        <f t="shared" si="5"/>
        <v>267.38194706228626</v>
      </c>
      <c r="AN9" s="62">
        <f ca="1">AVERAGE(OFFSET($AM$3,0,0,'Données projet'!$E$10+1,1))-AVERAGE(OFFSET($H$3,0,0,'Données projet'!$E$10+1,1))</f>
        <v>317.54276561627643</v>
      </c>
      <c r="AO9" s="62">
        <f t="shared" si="36"/>
        <v>238.92443174298893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3.65</v>
      </c>
      <c r="BD9" s="13">
        <f>IF('Données projet'!$A$88&gt;35,BD8+BC9-BL8,IF(A9&lt;'Données projet'!$A$88,$BA$205^A9,IF(A9='Données projet'!$A$88,'Données projet'!$B$88,BD8+BC9-BL8)))</f>
        <v>3.6224037772879885</v>
      </c>
      <c r="BE9" s="14">
        <f>BD9*VLOOKUP('Données projet'!$B$11,Paramètres!$A$1:$I$89,3,0)*VLOOKUP('Données projet'!$B$11,Paramètres!$A$1:$I$89,5,0)</f>
        <v>3.2775509376901719</v>
      </c>
      <c r="BF9" s="14">
        <f t="shared" si="37"/>
        <v>1.315502139804245</v>
      </c>
      <c r="BG9" s="22">
        <f t="shared" si="7"/>
        <v>7.9995674433027766</v>
      </c>
      <c r="BH9" s="62">
        <f t="shared" si="8"/>
        <v>271.99956744330279</v>
      </c>
      <c r="BI9" s="62">
        <f ca="1">AVERAGE(OFFSET($BH$3,0,0,'Données projet'!$E$11+1,1))-AVERAGE(OFFSET($H$3,0,0,'Données projet'!$E$11+1,1))</f>
        <v>439.06700232017681</v>
      </c>
      <c r="BJ9" s="62">
        <f t="shared" si="38"/>
        <v>278.21741231699929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3.65</v>
      </c>
      <c r="BY9" s="13">
        <f>IF('Données projet'!$A$114&gt;35,BY8+BX9-CG8,IF(A9&lt;'Données projet'!$A$114,$BV$205^A9,IF(A9='Données projet'!$A$114,'Données projet'!$B$114,BY8+BX9-CG8)))</f>
        <v>3.6224037772879885</v>
      </c>
      <c r="BZ9" s="14">
        <f>BY9*VLOOKUP('Données projet'!$B$12,Paramètres!$A$1:$I$89,3,0)*VLOOKUP('Données projet'!$B$12,Paramètres!$A$1:$I$89,5,0)</f>
        <v>3.6731174301700205</v>
      </c>
      <c r="CA9" s="14">
        <f t="shared" si="39"/>
        <v>1.4548453345092642</v>
      </c>
      <c r="CB9" s="22">
        <f t="shared" si="10"/>
        <v>8.9312018151497536</v>
      </c>
      <c r="CC9" s="62">
        <f t="shared" si="11"/>
        <v>272.93120181514973</v>
      </c>
      <c r="CD9" s="62">
        <f ca="1">AVERAGE(OFFSET($CC$3,0,0,'Données projet'!$E$12+1,1))-AVERAGE(OFFSET($H$3,0,0,'Données projet'!$E$12+1,1))</f>
        <v>487.04124684635974</v>
      </c>
      <c r="CE9" s="62">
        <f t="shared" si="40"/>
        <v>306.61893266146666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2.84</v>
      </c>
      <c r="CT9" s="13">
        <f>IF('Données projet'!$A$140&gt;35,CT8+CS9-DB8,IF(A9&lt;'Données projet'!$A$140,$CQ$205^A9,IF(A9='Données projet'!$A$140,'Données projet'!$B$140,CT8+CS9-DB8)))</f>
        <v>2.7816469225897635</v>
      </c>
      <c r="CU9" s="18">
        <f>CT9*VLOOKUP('Données projet'!$B$13,Paramètres!$A$1:$I$89,3,0)*VLOOKUP('Données projet'!$B$13,Paramètres!$A$1:$I$89,5,0)</f>
        <v>3.1677395154452226</v>
      </c>
      <c r="CV9" s="14">
        <f t="shared" si="41"/>
        <v>1.2764808083136507</v>
      </c>
      <c r="CW9" s="22">
        <f t="shared" si="13"/>
        <v>7.74035039721337</v>
      </c>
      <c r="CX9" s="62">
        <f t="shared" si="14"/>
        <v>271.74035039721338</v>
      </c>
      <c r="CY9" s="62">
        <f ca="1">AVERAGE(OFFSET($CX$3,0,0,'Données projet'!$E$13+1,1))-AVERAGE(OFFSET($H$3,0,0,'Données projet'!$E$13+1,1))</f>
        <v>457.62828850677369</v>
      </c>
      <c r="CZ9" s="62">
        <f t="shared" si="42"/>
        <v>282.78263556175563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2.84</v>
      </c>
      <c r="DO9" s="13">
        <f>IF('Données projet'!$A$166&gt;35,DO8+DN9-DW8,IF(A9&lt;'Données projet'!$A$166,$DL$205^A9,IF(A9='Données projet'!$A$166,'Données projet'!$B$166,DO8+DN9-DW8)))</f>
        <v>2.7816469225897635</v>
      </c>
      <c r="DP9" s="18">
        <f>DO9*VLOOKUP('Données projet'!$B$14,Paramètres!$A$1:$I$89,3,0)*VLOOKUP('Données projet'!$B$14,Paramètres!$A$1:$I$89,5,0)</f>
        <v>2.6470152115364192</v>
      </c>
      <c r="DQ9" s="14">
        <f t="shared" si="43"/>
        <v>1.0891799865025611</v>
      </c>
      <c r="DR9" s="22">
        <f t="shared" si="16"/>
        <v>6.5072066365845567</v>
      </c>
      <c r="DS9" s="62">
        <f t="shared" si="17"/>
        <v>270.50720663658456</v>
      </c>
      <c r="DT9" s="62">
        <f ca="1">AVERAGE(OFFSET($DS$3,0,0,'Données projet'!$E$14+1,1))-AVERAGE(OFFSET($H$3,0,0,'Données projet'!$E$14+1,1))</f>
        <v>389.12604446638119</v>
      </c>
      <c r="DU9" s="62">
        <f t="shared" si="44"/>
        <v>243.23852967152732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5.5909090909090908</v>
      </c>
      <c r="N10" s="14">
        <f>IF('Données projet'!$A$36&gt;35,N9+M10-V9,IF(A10&lt;'Données projet'!$A$36,$K$205^A10,IF(A10='Données projet'!$A$36,'Données projet'!$B$36,N9+M10-V9)))</f>
        <v>4.6234887814743333</v>
      </c>
      <c r="O10" s="14">
        <f>N10*VLOOKUP('Données projet'!$B$9,Paramètres!$A$1:$I$89,3,0)*VLOOKUP('Données projet'!$B$9,Paramètres!$A$1:$I$89,5,0)</f>
        <v>2.7648462913216516</v>
      </c>
      <c r="P10" s="14">
        <f t="shared" si="33"/>
        <v>1.1319117118000401</v>
      </c>
      <c r="Q10" s="22">
        <f t="shared" si="2"/>
        <v>6.7868535221036126</v>
      </c>
      <c r="R10" s="62">
        <f t="shared" si="0"/>
        <v>272.00907574432586</v>
      </c>
      <c r="S10" s="62">
        <f ca="1">AVERAGE(OFFSET($R$3,0,0,'Données projet'!$E$9+1,1))-AVERAGE(OFFSET($H$3,0,0,'Données projet'!$E$9+1,1))</f>
        <v>362.81292020448933</v>
      </c>
      <c r="T10" s="62">
        <f t="shared" si="34"/>
        <v>292.26503163353146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6.5</v>
      </c>
      <c r="AI10" s="14">
        <f>IF('Données projet'!$A$62&gt;35,AI9+AH10-AQ9,IF(A10&lt;'Données projet'!$A$62,$AF$205^A10,IF(A10='Données projet'!$A$62,'Données projet'!$B$62,AI9+AH10-AQ9)))</f>
        <v>3.4224838646084192</v>
      </c>
      <c r="AJ10" s="14">
        <f>AI10*VLOOKUP('Données projet'!$B$10,Paramètres!$A$1:$I$89,3,0)*VLOOKUP('Données projet'!$B$10,Paramètres!$A$1:$I$89,5,0)</f>
        <v>1.6017224486367401</v>
      </c>
      <c r="AK10" s="14">
        <f t="shared" si="35"/>
        <v>0.69875571016034643</v>
      </c>
      <c r="AL10" s="22">
        <f t="shared" si="4"/>
        <v>4.0066661265715924</v>
      </c>
      <c r="AM10" s="62">
        <f t="shared" si="5"/>
        <v>269.22888834879382</v>
      </c>
      <c r="AN10" s="62">
        <f ca="1">AVERAGE(OFFSET($AM$3,0,0,'Données projet'!$E$10+1,1))-AVERAGE(OFFSET($H$3,0,0,'Données projet'!$E$10+1,1))</f>
        <v>317.54276561627643</v>
      </c>
      <c r="AO10" s="62">
        <f t="shared" si="36"/>
        <v>238.92443174298893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3.65</v>
      </c>
      <c r="BD10" s="13">
        <f>IF('Données projet'!$A$88&gt;35,BD9+BC10-BL9,IF(A10&lt;'Données projet'!$A$88,$BA$205^A10,IF(A10='Données projet'!$A$88,'Données projet'!$B$88,BD9+BC10-BL9)))</f>
        <v>4.4891384635544309</v>
      </c>
      <c r="BE10" s="14">
        <f>BD10*VLOOKUP('Données projet'!$B$11,Paramètres!$A$1:$I$89,3,0)*VLOOKUP('Données projet'!$B$11,Paramètres!$A$1:$I$89,5,0)</f>
        <v>4.0617724818240486</v>
      </c>
      <c r="BF10" s="14">
        <f t="shared" si="37"/>
        <v>1.590058719758437</v>
      </c>
      <c r="BG10" s="22">
        <f t="shared" si="7"/>
        <v>9.8436060094228282</v>
      </c>
      <c r="BH10" s="62">
        <f t="shared" si="8"/>
        <v>275.06582823164507</v>
      </c>
      <c r="BI10" s="62">
        <f ca="1">AVERAGE(OFFSET($BH$3,0,0,'Données projet'!$E$11+1,1))-AVERAGE(OFFSET($H$3,0,0,'Données projet'!$E$11+1,1))</f>
        <v>439.06700232017681</v>
      </c>
      <c r="BJ10" s="62">
        <f t="shared" si="38"/>
        <v>278.21741231699929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3.65</v>
      </c>
      <c r="BY10" s="13">
        <f>IF('Données projet'!$A$114&gt;35,BY9+BX10-CG9,IF(A10&lt;'Données projet'!$A$114,$BV$205^A10,IF(A10='Données projet'!$A$114,'Données projet'!$B$114,BY9+BX10-CG9)))</f>
        <v>4.4891384635544309</v>
      </c>
      <c r="BZ10" s="14">
        <f>BY10*VLOOKUP('Données projet'!$B$12,Paramètres!$A$1:$I$89,3,0)*VLOOKUP('Données projet'!$B$12,Paramètres!$A$1:$I$89,5,0)</f>
        <v>4.5519864020441929</v>
      </c>
      <c r="CA10" s="14">
        <f t="shared" si="39"/>
        <v>1.7584840343783612</v>
      </c>
      <c r="CB10" s="22">
        <f t="shared" si="10"/>
        <v>10.990736010102614</v>
      </c>
      <c r="CC10" s="62">
        <f t="shared" si="11"/>
        <v>276.21295823232487</v>
      </c>
      <c r="CD10" s="62">
        <f ca="1">AVERAGE(OFFSET($CC$3,0,0,'Données projet'!$E$12+1,1))-AVERAGE(OFFSET($H$3,0,0,'Données projet'!$E$12+1,1))</f>
        <v>487.04124684635974</v>
      </c>
      <c r="CE10" s="62">
        <f t="shared" si="40"/>
        <v>306.61893266146666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2.84</v>
      </c>
      <c r="CT10" s="13">
        <f>IF('Données projet'!$A$140&gt;35,CT9+CS10-DB9,IF(A10&lt;'Données projet'!$A$140,$CQ$205^A10,IF(A10='Données projet'!$A$140,'Données projet'!$B$140,CT9+CS10-DB9)))</f>
        <v>3.2987722888587467</v>
      </c>
      <c r="CU10" s="18">
        <f>CT10*VLOOKUP('Données projet'!$B$13,Paramètres!$A$1:$I$89,3,0)*VLOOKUP('Données projet'!$B$13,Paramètres!$A$1:$I$89,5,0)</f>
        <v>3.7566418825523407</v>
      </c>
      <c r="CV10" s="14">
        <f t="shared" si="41"/>
        <v>1.484038489226476</v>
      </c>
      <c r="CW10" s="22">
        <f t="shared" si="13"/>
        <v>9.1275183141814384</v>
      </c>
      <c r="CX10" s="62">
        <f t="shared" si="14"/>
        <v>274.34974053640366</v>
      </c>
      <c r="CY10" s="62">
        <f ca="1">AVERAGE(OFFSET($CX$3,0,0,'Données projet'!$E$13+1,1))-AVERAGE(OFFSET($H$3,0,0,'Données projet'!$E$13+1,1))</f>
        <v>457.62828850677369</v>
      </c>
      <c r="CZ10" s="62">
        <f t="shared" si="42"/>
        <v>282.78263556175563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2.84</v>
      </c>
      <c r="DO10" s="13">
        <f>IF('Données projet'!$A$166&gt;35,DO9+DN10-DW9,IF(A10&lt;'Données projet'!$A$166,$DL$205^A10,IF(A10='Données projet'!$A$166,'Données projet'!$B$166,DO9+DN10-DW9)))</f>
        <v>3.2987722888587467</v>
      </c>
      <c r="DP10" s="18">
        <f>DO10*VLOOKUP('Données projet'!$B$14,Paramètres!$A$1:$I$89,3,0)*VLOOKUP('Données projet'!$B$14,Paramètres!$A$1:$I$89,5,0)</f>
        <v>3.1391117100779837</v>
      </c>
      <c r="DQ10" s="14">
        <f t="shared" si="43"/>
        <v>1.2662822747804323</v>
      </c>
      <c r="DR10" s="22">
        <f t="shared" si="16"/>
        <v>7.6727278569617399</v>
      </c>
      <c r="DS10" s="62">
        <f t="shared" si="17"/>
        <v>272.89495007918396</v>
      </c>
      <c r="DT10" s="62">
        <f ca="1">AVERAGE(OFFSET($DS$3,0,0,'Données projet'!$E$14+1,1))-AVERAGE(OFFSET($H$3,0,0,'Données projet'!$E$14+1,1))</f>
        <v>389.12604446638119</v>
      </c>
      <c r="DU10" s="62">
        <f t="shared" si="44"/>
        <v>243.23852967152732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5.5909090909090908</v>
      </c>
      <c r="N11" s="14">
        <f>IF('Données projet'!$A$36&gt;35,N10+M11-V10,IF(A11&lt;'Données projet'!$A$36,$K$205^A11,IF(A11='Données projet'!$A$36,'Données projet'!$B$36,N10+M11-V10)))</f>
        <v>5.7539422013952093</v>
      </c>
      <c r="O11" s="14">
        <f>N11*VLOOKUP('Données projet'!$B$9,Paramètres!$A$1:$I$89,3,0)*VLOOKUP('Données projet'!$B$9,Paramètres!$A$1:$I$89,5,0)</f>
        <v>3.4408574364343356</v>
      </c>
      <c r="P11" s="14">
        <f t="shared" si="33"/>
        <v>1.3732535882427113</v>
      </c>
      <c r="Q11" s="22">
        <f t="shared" si="2"/>
        <v>8.3845767013125236</v>
      </c>
      <c r="R11" s="62">
        <f t="shared" si="0"/>
        <v>274.829021145757</v>
      </c>
      <c r="S11" s="62">
        <f ca="1">AVERAGE(OFFSET($R$3,0,0,'Données projet'!$E$9+1,1))-AVERAGE(OFFSET($H$3,0,0,'Données projet'!$E$9+1,1))</f>
        <v>362.81292020448933</v>
      </c>
      <c r="T11" s="62">
        <f t="shared" si="34"/>
        <v>292.26503163353146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6.5</v>
      </c>
      <c r="AI11" s="14">
        <f>IF('Données projet'!$A$62&gt;35,AI10+AH11-AQ10,IF(A11&lt;'Données projet'!$A$62,$AF$205^A11,IF(A11='Données projet'!$A$62,'Données projet'!$B$62,AI10+AH11-AQ10)))</f>
        <v>4.080147809657138</v>
      </c>
      <c r="AJ11" s="14">
        <f>AI11*VLOOKUP('Données projet'!$B$10,Paramètres!$A$1:$I$89,3,0)*VLOOKUP('Données projet'!$B$10,Paramètres!$A$1:$I$89,5,0)</f>
        <v>1.9095091749195405</v>
      </c>
      <c r="AK11" s="14">
        <f t="shared" si="35"/>
        <v>0.81615852755965934</v>
      </c>
      <c r="AL11" s="22">
        <f t="shared" si="4"/>
        <v>4.7472045818179396</v>
      </c>
      <c r="AM11" s="62">
        <f t="shared" si="5"/>
        <v>271.19164902626238</v>
      </c>
      <c r="AN11" s="62">
        <f ca="1">AVERAGE(OFFSET($AM$3,0,0,'Données projet'!$E$10+1,1))-AVERAGE(OFFSET($H$3,0,0,'Données projet'!$E$10+1,1))</f>
        <v>317.54276561627643</v>
      </c>
      <c r="AO11" s="62">
        <f t="shared" si="36"/>
        <v>238.92443174298893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3.65</v>
      </c>
      <c r="BD11" s="13">
        <f>IF('Données projet'!$A$88&gt;35,BD10+BC11-BL10,IF(A11&lt;'Données projet'!$A$88,$BA$205^A11,IF(A11='Données projet'!$A$88,'Données projet'!$B$88,BD10+BC11-BL10)))</f>
        <v>5.563257268920875</v>
      </c>
      <c r="BE11" s="14">
        <f>BD11*VLOOKUP('Données projet'!$B$11,Paramètres!$A$1:$I$89,3,0)*VLOOKUP('Données projet'!$B$11,Paramètres!$A$1:$I$89,5,0)</f>
        <v>5.0336351769196082</v>
      </c>
      <c r="BF11" s="14">
        <f t="shared" si="37"/>
        <v>1.9219176128866391</v>
      </c>
      <c r="BG11" s="22">
        <f t="shared" si="7"/>
        <v>12.11425444224588</v>
      </c>
      <c r="BH11" s="62">
        <f t="shared" si="8"/>
        <v>278.55869888669031</v>
      </c>
      <c r="BI11" s="62">
        <f ca="1">AVERAGE(OFFSET($BH$3,0,0,'Données projet'!$E$11+1,1))-AVERAGE(OFFSET($H$3,0,0,'Données projet'!$E$11+1,1))</f>
        <v>439.06700232017681</v>
      </c>
      <c r="BJ11" s="62">
        <f t="shared" si="38"/>
        <v>278.21741231699929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3.65</v>
      </c>
      <c r="BY11" s="13">
        <f>IF('Données projet'!$A$114&gt;35,BY10+BX11-CG10,IF(A11&lt;'Données projet'!$A$114,$BV$205^A11,IF(A11='Données projet'!$A$114,'Données projet'!$B$114,BY10+BX11-CG10)))</f>
        <v>5.563257268920875</v>
      </c>
      <c r="BZ11" s="14">
        <f>BY11*VLOOKUP('Données projet'!$B$12,Paramètres!$A$1:$I$89,3,0)*VLOOKUP('Données projet'!$B$12,Paramètres!$A$1:$I$89,5,0)</f>
        <v>5.6411428706857674</v>
      </c>
      <c r="CA11" s="14">
        <f t="shared" si="39"/>
        <v>2.125494735292019</v>
      </c>
      <c r="CB11" s="22">
        <f t="shared" si="10"/>
        <v>13.526893830411311</v>
      </c>
      <c r="CC11" s="62">
        <f t="shared" si="11"/>
        <v>279.97133827485578</v>
      </c>
      <c r="CD11" s="62">
        <f ca="1">AVERAGE(OFFSET($CC$3,0,0,'Données projet'!$E$12+1,1))-AVERAGE(OFFSET($H$3,0,0,'Données projet'!$E$12+1,1))</f>
        <v>487.04124684635974</v>
      </c>
      <c r="CE11" s="62">
        <f t="shared" si="40"/>
        <v>306.61893266146666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2.84</v>
      </c>
      <c r="CT11" s="13">
        <f>IF('Données projet'!$A$140&gt;35,CT10+CS11-DB10,IF(A11&lt;'Données projet'!$A$140,$CQ$205^A11,IF(A11='Données projet'!$A$140,'Données projet'!$B$140,CT10+CS11-DB10)))</f>
        <v>3.9120344589280696</v>
      </c>
      <c r="CU11" s="18">
        <f>CT11*VLOOKUP('Données projet'!$B$13,Paramètres!$A$1:$I$89,3,0)*VLOOKUP('Données projet'!$B$13,Paramètres!$A$1:$I$89,5,0)</f>
        <v>4.455024841827286</v>
      </c>
      <c r="CV11" s="14">
        <f t="shared" si="41"/>
        <v>1.7253453582393743</v>
      </c>
      <c r="CW11" s="22">
        <f t="shared" si="13"/>
        <v>10.7641447651161</v>
      </c>
      <c r="CX11" s="62">
        <f t="shared" si="14"/>
        <v>277.20858920956056</v>
      </c>
      <c r="CY11" s="62">
        <f ca="1">AVERAGE(OFFSET($CX$3,0,0,'Données projet'!$E$13+1,1))-AVERAGE(OFFSET($H$3,0,0,'Données projet'!$E$13+1,1))</f>
        <v>457.62828850677369</v>
      </c>
      <c r="CZ11" s="62">
        <f t="shared" si="42"/>
        <v>282.78263556175563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2.84</v>
      </c>
      <c r="DO11" s="13">
        <f>IF('Données projet'!$A$166&gt;35,DO10+DN11-DW10,IF(A11&lt;'Données projet'!$A$166,$DL$205^A11,IF(A11='Données projet'!$A$166,'Données projet'!$B$166,DO10+DN11-DW10)))</f>
        <v>3.9120344589280696</v>
      </c>
      <c r="DP11" s="18">
        <f>DO11*VLOOKUP('Données projet'!$B$14,Paramètres!$A$1:$I$89,3,0)*VLOOKUP('Données projet'!$B$14,Paramètres!$A$1:$I$89,5,0)</f>
        <v>3.7226919911159508</v>
      </c>
      <c r="DQ11" s="14">
        <f t="shared" si="43"/>
        <v>1.4721816589487393</v>
      </c>
      <c r="DR11" s="22">
        <f t="shared" si="16"/>
        <v>9.0477382738626684</v>
      </c>
      <c r="DS11" s="62">
        <f t="shared" si="17"/>
        <v>275.49218271830711</v>
      </c>
      <c r="DT11" s="62">
        <f ca="1">AVERAGE(OFFSET($DS$3,0,0,'Données projet'!$E$14+1,1))-AVERAGE(OFFSET($H$3,0,0,'Données projet'!$E$14+1,1))</f>
        <v>389.12604446638119</v>
      </c>
      <c r="DU11" s="62">
        <f t="shared" si="44"/>
        <v>243.23852967152732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5.5909090909090908</v>
      </c>
      <c r="N12" s="14">
        <f>IF('Données projet'!$A$36&gt;35,N11+M12-V11,IF(A12&lt;'Données projet'!$A$36,$K$205^A12,IF(A12='Données projet'!$A$36,'Données projet'!$B$36,N11+M12-V11)))</f>
        <v>7.1607940284521145</v>
      </c>
      <c r="O12" s="14">
        <f>N12*VLOOKUP('Données projet'!$B$9,Paramètres!$A$1:$I$89,3,0)*VLOOKUP('Données projet'!$B$9,Paramètres!$A$1:$I$89,5,0)</f>
        <v>4.2821548290143649</v>
      </c>
      <c r="P12" s="14">
        <f t="shared" si="33"/>
        <v>1.6660534544894132</v>
      </c>
      <c r="Q12" s="22">
        <f t="shared" si="2"/>
        <v>10.359796093769079</v>
      </c>
      <c r="R12" s="62">
        <f t="shared" si="0"/>
        <v>278.02646276043578</v>
      </c>
      <c r="S12" s="62">
        <f ca="1">AVERAGE(OFFSET($R$3,0,0,'Données projet'!$E$9+1,1))-AVERAGE(OFFSET($H$3,0,0,'Données projet'!$E$9+1,1))</f>
        <v>362.81292020448933</v>
      </c>
      <c r="T12" s="62">
        <f t="shared" si="34"/>
        <v>292.26503163353146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6.5</v>
      </c>
      <c r="AI12" s="14">
        <f>IF('Données projet'!$A$62&gt;35,AI11+AH12-AQ11,IF(A12&lt;'Données projet'!$A$62,$AF$205^A12,IF(A12='Données projet'!$A$62,'Données projet'!$B$62,AI11+AH12-AQ11)))</f>
        <v>4.8641883518579174</v>
      </c>
      <c r="AJ12" s="14">
        <f>AI12*VLOOKUP('Données projet'!$B$10,Paramètres!$A$1:$I$89,3,0)*VLOOKUP('Données projet'!$B$10,Paramètres!$A$1:$I$89,5,0)</f>
        <v>2.2764401486695052</v>
      </c>
      <c r="AK12" s="14">
        <f t="shared" si="35"/>
        <v>0.95328701064281096</v>
      </c>
      <c r="AL12" s="22">
        <f t="shared" si="4"/>
        <v>5.6251081358022832</v>
      </c>
      <c r="AM12" s="62">
        <f t="shared" si="5"/>
        <v>273.29177480246898</v>
      </c>
      <c r="AN12" s="62">
        <f ca="1">AVERAGE(OFFSET($AM$3,0,0,'Données projet'!$E$10+1,1))-AVERAGE(OFFSET($H$3,0,0,'Données projet'!$E$10+1,1))</f>
        <v>317.54276561627643</v>
      </c>
      <c r="AO12" s="62">
        <f t="shared" si="36"/>
        <v>238.92443174298893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3.65</v>
      </c>
      <c r="BD12" s="13">
        <f>IF('Données projet'!$A$88&gt;35,BD11+BC12-BL11,IF(A12&lt;'Données projet'!$A$88,$BA$205^A12,IF(A12='Données projet'!$A$88,'Données projet'!$B$88,BD11+BC12-BL11)))</f>
        <v>6.8943811137639424</v>
      </c>
      <c r="BE12" s="14">
        <f>BD12*VLOOKUP('Données projet'!$B$11,Paramètres!$A$1:$I$89,3,0)*VLOOKUP('Données projet'!$B$11,Paramètres!$A$1:$I$89,5,0)</f>
        <v>6.2380360317336141</v>
      </c>
      <c r="BF12" s="14">
        <f t="shared" si="37"/>
        <v>2.3230383034439352</v>
      </c>
      <c r="BG12" s="22">
        <f t="shared" si="7"/>
        <v>14.910537800434229</v>
      </c>
      <c r="BH12" s="62">
        <f t="shared" si="8"/>
        <v>282.5772044671009</v>
      </c>
      <c r="BI12" s="62">
        <f ca="1">AVERAGE(OFFSET($BH$3,0,0,'Données projet'!$E$11+1,1))-AVERAGE(OFFSET($H$3,0,0,'Données projet'!$E$11+1,1))</f>
        <v>439.06700232017681</v>
      </c>
      <c r="BJ12" s="62">
        <f t="shared" si="38"/>
        <v>278.21741231699929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3.65</v>
      </c>
      <c r="BY12" s="13">
        <f>IF('Données projet'!$A$114&gt;35,BY11+BX12-CG11,IF(A12&lt;'Données projet'!$A$114,$BV$205^A12,IF(A12='Données projet'!$A$114,'Données projet'!$B$114,BY11+BX12-CG11)))</f>
        <v>6.8943811137639424</v>
      </c>
      <c r="BZ12" s="14">
        <f>BY12*VLOOKUP('Données projet'!$B$12,Paramètres!$A$1:$I$89,3,0)*VLOOKUP('Données projet'!$B$12,Paramètres!$A$1:$I$89,5,0)</f>
        <v>6.9909024493566383</v>
      </c>
      <c r="CA12" s="14">
        <f t="shared" si="39"/>
        <v>2.5691037174250742</v>
      </c>
      <c r="CB12" s="22">
        <f t="shared" si="10"/>
        <v>16.650344073811482</v>
      </c>
      <c r="CC12" s="62">
        <f t="shared" si="11"/>
        <v>284.31701074047817</v>
      </c>
      <c r="CD12" s="62">
        <f ca="1">AVERAGE(OFFSET($CC$3,0,0,'Données projet'!$E$12+1,1))-AVERAGE(OFFSET($H$3,0,0,'Données projet'!$E$12+1,1))</f>
        <v>487.04124684635974</v>
      </c>
      <c r="CE12" s="62">
        <f t="shared" si="40"/>
        <v>306.61893266146666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2.84</v>
      </c>
      <c r="CT12" s="13">
        <f>IF('Données projet'!$A$140&gt;35,CT11+CS12-DB11,IF(A12&lt;'Données projet'!$A$140,$CQ$205^A12,IF(A12='Données projet'!$A$140,'Données projet'!$B$140,CT11+CS12-DB11)))</f>
        <v>4.6393058591914071</v>
      </c>
      <c r="CU12" s="18">
        <f>CT12*VLOOKUP('Données projet'!$B$13,Paramètres!$A$1:$I$89,3,0)*VLOOKUP('Données projet'!$B$13,Paramètres!$A$1:$I$89,5,0)</f>
        <v>5.2832415124471748</v>
      </c>
      <c r="CV12" s="14">
        <f t="shared" si="41"/>
        <v>2.0058890836111387</v>
      </c>
      <c r="CW12" s="22">
        <f t="shared" si="13"/>
        <v>12.695235788134896</v>
      </c>
      <c r="CX12" s="62">
        <f t="shared" si="14"/>
        <v>280.36190245480157</v>
      </c>
      <c r="CY12" s="62">
        <f ca="1">AVERAGE(OFFSET($CX$3,0,0,'Données projet'!$E$13+1,1))-AVERAGE(OFFSET($H$3,0,0,'Données projet'!$E$13+1,1))</f>
        <v>457.62828850677369</v>
      </c>
      <c r="CZ12" s="62">
        <f t="shared" si="42"/>
        <v>282.78263556175563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2.84</v>
      </c>
      <c r="DO12" s="13">
        <f>IF('Données projet'!$A$166&gt;35,DO11+DN12-DW11,IF(A12&lt;'Données projet'!$A$166,$DL$205^A12,IF(A12='Données projet'!$A$166,'Données projet'!$B$166,DO11+DN12-DW11)))</f>
        <v>4.6393058591914071</v>
      </c>
      <c r="DP12" s="18">
        <f>DO12*VLOOKUP('Données projet'!$B$14,Paramètres!$A$1:$I$89,3,0)*VLOOKUP('Données projet'!$B$14,Paramètres!$A$1:$I$89,5,0)</f>
        <v>4.4147634556065434</v>
      </c>
      <c r="DQ12" s="14">
        <f t="shared" si="43"/>
        <v>1.7115605896962163</v>
      </c>
      <c r="DR12" s="22">
        <f t="shared" si="16"/>
        <v>10.670014378902303</v>
      </c>
      <c r="DS12" s="62">
        <f t="shared" si="17"/>
        <v>278.33668104556898</v>
      </c>
      <c r="DT12" s="62">
        <f ca="1">AVERAGE(OFFSET($DS$3,0,0,'Données projet'!$E$14+1,1))-AVERAGE(OFFSET($H$3,0,0,'Données projet'!$E$14+1,1))</f>
        <v>389.12604446638119</v>
      </c>
      <c r="DU12" s="62">
        <f t="shared" si="44"/>
        <v>243.23852967152732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5.5909090909090908</v>
      </c>
      <c r="N13" s="14">
        <f>IF('Données projet'!$A$36&gt;35,N12+M13-V12,IF(A13&lt;'Données projet'!$A$36,$K$205^A13,IF(A13='Données projet'!$A$36,'Données projet'!$B$36,N12+M13-V12)))</f>
        <v>8.9116242956840761</v>
      </c>
      <c r="O13" s="14">
        <f>N13*VLOOKUP('Données projet'!$B$9,Paramètres!$A$1:$I$89,3,0)*VLOOKUP('Données projet'!$B$9,Paramètres!$A$1:$I$89,5,0)</f>
        <v>5.3291513288190782</v>
      </c>
      <c r="P13" s="14">
        <f t="shared" si="33"/>
        <v>2.0212829858817885</v>
      </c>
      <c r="Q13" s="22">
        <f t="shared" si="2"/>
        <v>12.802006431437341</v>
      </c>
      <c r="R13" s="62">
        <f t="shared" si="0"/>
        <v>281.69089532032621</v>
      </c>
      <c r="S13" s="62">
        <f ca="1">AVERAGE(OFFSET($R$3,0,0,'Données projet'!$E$9+1,1))-AVERAGE(OFFSET($H$3,0,0,'Données projet'!$E$9+1,1))</f>
        <v>362.81292020448933</v>
      </c>
      <c r="T13" s="62">
        <f t="shared" si="34"/>
        <v>292.26503163353146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6.5</v>
      </c>
      <c r="AI13" s="14">
        <f>IF('Données projet'!$A$62&gt;35,AI12+AH13-AQ12,IF(A13&lt;'Données projet'!$A$62,$AF$205^A13,IF(A13='Données projet'!$A$62,'Données projet'!$B$62,AI12+AH13-AQ12)))</f>
        <v>5.7988899976489963</v>
      </c>
      <c r="AJ13" s="14">
        <f>AI13*VLOOKUP('Données projet'!$B$10,Paramètres!$A$1:$I$89,3,0)*VLOOKUP('Données projet'!$B$10,Paramètres!$A$1:$I$89,5,0)</f>
        <v>2.7138805188997304</v>
      </c>
      <c r="AK13" s="14">
        <f t="shared" si="35"/>
        <v>1.1134554059951043</v>
      </c>
      <c r="AL13" s="22">
        <f t="shared" si="4"/>
        <v>6.66594340252517</v>
      </c>
      <c r="AM13" s="62">
        <f t="shared" si="5"/>
        <v>275.55483229141402</v>
      </c>
      <c r="AN13" s="62">
        <f ca="1">AVERAGE(OFFSET($AM$3,0,0,'Données projet'!$E$10+1,1))-AVERAGE(OFFSET($H$3,0,0,'Données projet'!$E$10+1,1))</f>
        <v>317.54276561627643</v>
      </c>
      <c r="AO13" s="62">
        <f t="shared" si="36"/>
        <v>238.92443174298893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3.65</v>
      </c>
      <c r="BD13" s="13">
        <f>IF('Données projet'!$A$88&gt;35,BD12+BC13-BL12,IF(A13&lt;'Données projet'!$A$88,$BA$205^A13,IF(A13='Données projet'!$A$88,'Données projet'!$B$88,BD12+BC13-BL12)))</f>
        <v>8.5440037453175322</v>
      </c>
      <c r="BE13" s="14">
        <f>BD13*VLOOKUP('Données projet'!$B$11,Paramètres!$A$1:$I$89,3,0)*VLOOKUP('Données projet'!$B$11,Paramètres!$A$1:$I$89,5,0)</f>
        <v>7.7306145887633031</v>
      </c>
      <c r="BF13" s="14">
        <f t="shared" si="37"/>
        <v>2.8078763226288115</v>
      </c>
      <c r="BG13" s="22">
        <f t="shared" si="7"/>
        <v>18.354538337341264</v>
      </c>
      <c r="BH13" s="62">
        <f t="shared" si="8"/>
        <v>287.2434272262301</v>
      </c>
      <c r="BI13" s="62">
        <f ca="1">AVERAGE(OFFSET($BH$3,0,0,'Données projet'!$E$11+1,1))-AVERAGE(OFFSET($H$3,0,0,'Données projet'!$E$11+1,1))</f>
        <v>439.06700232017681</v>
      </c>
      <c r="BJ13" s="62">
        <f t="shared" si="38"/>
        <v>278.21741231699929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3.65</v>
      </c>
      <c r="BY13" s="13">
        <f>IF('Données projet'!$A$114&gt;35,BY12+BX13-CG12,IF(A13&lt;'Données projet'!$A$114,$BV$205^A13,IF(A13='Données projet'!$A$114,'Données projet'!$B$114,BY12+BX13-CG12)))</f>
        <v>8.5440037453175322</v>
      </c>
      <c r="BZ13" s="14">
        <f>BY13*VLOOKUP('Données projet'!$B$12,Paramètres!$A$1:$I$89,3,0)*VLOOKUP('Données projet'!$B$12,Paramètres!$A$1:$I$89,5,0)</f>
        <v>8.6636197977519771</v>
      </c>
      <c r="CA13" s="14">
        <f t="shared" si="39"/>
        <v>3.1052976990698267</v>
      </c>
      <c r="CB13" s="22">
        <f t="shared" si="10"/>
        <v>20.497531306964643</v>
      </c>
      <c r="CC13" s="62">
        <f t="shared" si="11"/>
        <v>289.38642019585347</v>
      </c>
      <c r="CD13" s="62">
        <f ca="1">AVERAGE(OFFSET($CC$3,0,0,'Données projet'!$E$12+1,1))-AVERAGE(OFFSET($H$3,0,0,'Données projet'!$E$12+1,1))</f>
        <v>487.04124684635974</v>
      </c>
      <c r="CE13" s="62">
        <f t="shared" si="40"/>
        <v>306.61893266146666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2.84</v>
      </c>
      <c r="CT13" s="13">
        <f>IF('Données projet'!$A$140&gt;35,CT12+CS13-DB12,IF(A13&lt;'Données projet'!$A$140,$CQ$205^A13,IF(A13='Données projet'!$A$140,'Données projet'!$B$140,CT12+CS13-DB12)))</f>
        <v>5.5017815106427381</v>
      </c>
      <c r="CU13" s="18">
        <f>CT13*VLOOKUP('Données projet'!$B$13,Paramètres!$A$1:$I$89,3,0)*VLOOKUP('Données projet'!$B$13,Paramètres!$A$1:$I$89,5,0)</f>
        <v>6.2654287843199503</v>
      </c>
      <c r="CV13" s="14">
        <f t="shared" si="41"/>
        <v>2.3320496366340242</v>
      </c>
      <c r="CW13" s="22">
        <f t="shared" si="13"/>
        <v>14.973941583161505</v>
      </c>
      <c r="CX13" s="62">
        <f t="shared" si="14"/>
        <v>283.86283047205035</v>
      </c>
      <c r="CY13" s="62">
        <f ca="1">AVERAGE(OFFSET($CX$3,0,0,'Données projet'!$E$13+1,1))-AVERAGE(OFFSET($H$3,0,0,'Données projet'!$E$13+1,1))</f>
        <v>457.62828850677369</v>
      </c>
      <c r="CZ13" s="62">
        <f t="shared" si="42"/>
        <v>282.78263556175563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2.84</v>
      </c>
      <c r="DO13" s="13">
        <f>IF('Données projet'!$A$166&gt;35,DO12+DN13-DW12,IF(A13&lt;'Données projet'!$A$166,$DL$205^A13,IF(A13='Données projet'!$A$166,'Données projet'!$B$166,DO12+DN13-DW12)))</f>
        <v>5.5017815106427381</v>
      </c>
      <c r="DP13" s="18">
        <f>DO13*VLOOKUP('Données projet'!$B$14,Paramètres!$A$1:$I$89,3,0)*VLOOKUP('Données projet'!$B$14,Paramètres!$A$1:$I$89,5,0)</f>
        <v>5.2354952855276293</v>
      </c>
      <c r="DQ13" s="14">
        <f t="shared" si="43"/>
        <v>1.9898628911686913</v>
      </c>
      <c r="DR13" s="22">
        <f t="shared" si="16"/>
        <v>12.584165491079425</v>
      </c>
      <c r="DS13" s="62">
        <f t="shared" si="17"/>
        <v>281.47305437996829</v>
      </c>
      <c r="DT13" s="62">
        <f ca="1">AVERAGE(OFFSET($DS$3,0,0,'Données projet'!$E$14+1,1))-AVERAGE(OFFSET($H$3,0,0,'Données projet'!$E$14+1,1))</f>
        <v>389.12604446638119</v>
      </c>
      <c r="DU13" s="62">
        <f t="shared" si="44"/>
        <v>243.23852967152732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5.5909090909090908</v>
      </c>
      <c r="N14" s="14">
        <f>IF('Données projet'!$A$36&gt;35,N13+M14-V13,IF(A14&lt;'Données projet'!$A$36,$K$205^A14,IF(A14='Données projet'!$A$36,'Données projet'!$B$36,N13+M14-V13)))</f>
        <v>11.090536506409412</v>
      </c>
      <c r="O14" s="14">
        <f>N14*VLOOKUP('Données projet'!$B$9,Paramètres!$A$1:$I$89,3,0)*VLOOKUP('Données projet'!$B$9,Paramètres!$A$1:$I$89,5,0)</f>
        <v>6.6321408308328289</v>
      </c>
      <c r="P14" s="14">
        <f t="shared" si="33"/>
        <v>2.4522531963221348</v>
      </c>
      <c r="Q14" s="22">
        <f t="shared" si="2"/>
        <v>15.821986263961561</v>
      </c>
      <c r="R14" s="62">
        <f t="shared" si="0"/>
        <v>285.93309737507269</v>
      </c>
      <c r="S14" s="62">
        <f ca="1">AVERAGE(OFFSET($R$3,0,0,'Données projet'!$E$9+1,1))-AVERAGE(OFFSET($H$3,0,0,'Données projet'!$E$9+1,1))</f>
        <v>362.81292020448933</v>
      </c>
      <c r="T14" s="62">
        <f t="shared" si="34"/>
        <v>292.26503163353146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6.5</v>
      </c>
      <c r="AI14" s="14">
        <f>IF('Données projet'!$A$62&gt;35,AI13+AH14-AQ13,IF(A14&lt;'Données projet'!$A$62,$AF$205^A14,IF(A14='Données projet'!$A$62,'Données projet'!$B$62,AI13+AH14-AQ13)))</f>
        <v>6.9132037602921814</v>
      </c>
      <c r="AJ14" s="14">
        <f>AI14*VLOOKUP('Données projet'!$B$10,Paramètres!$A$1:$I$89,3,0)*VLOOKUP('Données projet'!$B$10,Paramètres!$A$1:$I$89,5,0)</f>
        <v>3.2353793598167409</v>
      </c>
      <c r="AK14" s="14">
        <f t="shared" si="35"/>
        <v>1.3005348098719234</v>
      </c>
      <c r="AL14" s="22">
        <f t="shared" si="4"/>
        <v>7.9000505122077564</v>
      </c>
      <c r="AM14" s="62">
        <f t="shared" si="5"/>
        <v>278.01116162331891</v>
      </c>
      <c r="AN14" s="62">
        <f ca="1">AVERAGE(OFFSET($AM$3,0,0,'Données projet'!$E$10+1,1))-AVERAGE(OFFSET($H$3,0,0,'Données projet'!$E$10+1,1))</f>
        <v>317.54276561627643</v>
      </c>
      <c r="AO14" s="62">
        <f t="shared" si="36"/>
        <v>238.92443174298893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3.65</v>
      </c>
      <c r="BD14" s="13">
        <f>IF('Données projet'!$A$88&gt;35,BD13+BC14-BL13,IF(A14&lt;'Données projet'!$A$88,$BA$205^A14,IF(A14='Données projet'!$A$88,'Données projet'!$B$88,BD13+BC14-BL13)))</f>
        <v>10.588332555950936</v>
      </c>
      <c r="BE14" s="14">
        <f>BD14*VLOOKUP('Données projet'!$B$11,Paramètres!$A$1:$I$89,3,0)*VLOOKUP('Données projet'!$B$11,Paramètres!$A$1:$I$89,5,0)</f>
        <v>9.5803232966244067</v>
      </c>
      <c r="BF14" s="14">
        <f t="shared" si="37"/>
        <v>3.3939041949894282</v>
      </c>
      <c r="BG14" s="22">
        <f t="shared" si="7"/>
        <v>22.596779547894098</v>
      </c>
      <c r="BH14" s="62">
        <f t="shared" si="8"/>
        <v>292.70789065900522</v>
      </c>
      <c r="BI14" s="62">
        <f ca="1">AVERAGE(OFFSET($BH$3,0,0,'Données projet'!$E$11+1,1))-AVERAGE(OFFSET($H$3,0,0,'Données projet'!$E$11+1,1))</f>
        <v>439.06700232017681</v>
      </c>
      <c r="BJ14" s="62">
        <f t="shared" si="38"/>
        <v>278.21741231699929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3.65</v>
      </c>
      <c r="BY14" s="13">
        <f>IF('Données projet'!$A$114&gt;35,BY13+BX14-CG13,IF(A14&lt;'Données projet'!$A$114,$BV$205^A14,IF(A14='Données projet'!$A$114,'Données projet'!$B$114,BY13+BX14-CG13)))</f>
        <v>10.588332555950936</v>
      </c>
      <c r="BZ14" s="14">
        <f>BY14*VLOOKUP('Données projet'!$B$12,Paramètres!$A$1:$I$89,3,0)*VLOOKUP('Données projet'!$B$12,Paramètres!$A$1:$I$89,5,0)</f>
        <v>10.736569211734251</v>
      </c>
      <c r="CA14" s="14">
        <f t="shared" si="39"/>
        <v>3.7533999637480915</v>
      </c>
      <c r="CB14" s="22">
        <f t="shared" si="10"/>
        <v>25.23669631396508</v>
      </c>
      <c r="CC14" s="62">
        <f t="shared" si="11"/>
        <v>295.34780742507621</v>
      </c>
      <c r="CD14" s="62">
        <f ca="1">AVERAGE(OFFSET($CC$3,0,0,'Données projet'!$E$12+1,1))-AVERAGE(OFFSET($H$3,0,0,'Données projet'!$E$12+1,1))</f>
        <v>487.04124684635974</v>
      </c>
      <c r="CE14" s="62">
        <f t="shared" si="40"/>
        <v>306.61893266146666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2.84</v>
      </c>
      <c r="CT14" s="13">
        <f>IF('Données projet'!$A$140&gt;35,CT13+CS14-DB13,IF(A14&lt;'Données projet'!$A$140,$CQ$205^A14,IF(A14='Données projet'!$A$140,'Données projet'!$B$140,CT13+CS14-DB13)))</f>
        <v>6.5245967197614414</v>
      </c>
      <c r="CU14" s="18">
        <f>CT14*VLOOKUP('Données projet'!$B$13,Paramètres!$A$1:$I$89,3,0)*VLOOKUP('Données projet'!$B$13,Paramètres!$A$1:$I$89,5,0)</f>
        <v>7.4302107444643299</v>
      </c>
      <c r="CV14" s="14">
        <f t="shared" si="41"/>
        <v>2.7112443814361891</v>
      </c>
      <c r="CW14" s="22">
        <f t="shared" si="13"/>
        <v>17.663034344276738</v>
      </c>
      <c r="CX14" s="62">
        <f t="shared" si="14"/>
        <v>287.7741454553879</v>
      </c>
      <c r="CY14" s="62">
        <f ca="1">AVERAGE(OFFSET($CX$3,0,0,'Données projet'!$E$13+1,1))-AVERAGE(OFFSET($H$3,0,0,'Données projet'!$E$13+1,1))</f>
        <v>457.62828850677369</v>
      </c>
      <c r="CZ14" s="62">
        <f t="shared" si="42"/>
        <v>282.78263556175563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2.84</v>
      </c>
      <c r="DO14" s="13">
        <f>IF('Données projet'!$A$166&gt;35,DO13+DN14-DW13,IF(A14&lt;'Données projet'!$A$166,$DL$205^A14,IF(A14='Données projet'!$A$166,'Données projet'!$B$166,DO13+DN14-DW13)))</f>
        <v>6.5245967197614414</v>
      </c>
      <c r="DP14" s="18">
        <f>DO14*VLOOKUP('Données projet'!$B$14,Paramètres!$A$1:$I$89,3,0)*VLOOKUP('Données projet'!$B$14,Paramètres!$A$1:$I$89,5,0)</f>
        <v>6.2088062385249874</v>
      </c>
      <c r="DQ14" s="14">
        <f t="shared" si="43"/>
        <v>2.3134175614273764</v>
      </c>
      <c r="DR14" s="22">
        <f t="shared" si="16"/>
        <v>14.842873118250367</v>
      </c>
      <c r="DS14" s="62">
        <f t="shared" si="17"/>
        <v>284.95398422936148</v>
      </c>
      <c r="DT14" s="62">
        <f ca="1">AVERAGE(OFFSET($DS$3,0,0,'Données projet'!$E$14+1,1))-AVERAGE(OFFSET($H$3,0,0,'Données projet'!$E$14+1,1))</f>
        <v>389.12604446638119</v>
      </c>
      <c r="DU14" s="62">
        <f t="shared" si="44"/>
        <v>243.23852967152732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5.5909090909090908</v>
      </c>
      <c r="N15" s="14">
        <f>IF('Données projet'!$A$36&gt;35,N14+M15-V14,IF(A15&lt;'Données projet'!$A$36,$K$205^A15,IF(A15='Données projet'!$A$36,'Données projet'!$B$36,N14+M15-V14)))</f>
        <v>13.802197659922571</v>
      </c>
      <c r="O15" s="14">
        <f>N15*VLOOKUP('Données projet'!$B$9,Paramètres!$A$1:$I$89,3,0)*VLOOKUP('Données projet'!$B$9,Paramètres!$A$1:$I$89,5,0)</f>
        <v>8.2537142006336985</v>
      </c>
      <c r="P15" s="14">
        <f t="shared" si="33"/>
        <v>2.9751132230743558</v>
      </c>
      <c r="Q15" s="22">
        <f t="shared" si="2"/>
        <v>19.556874429624859</v>
      </c>
      <c r="R15" s="62">
        <f t="shared" si="0"/>
        <v>290.8902077629582</v>
      </c>
      <c r="S15" s="62">
        <f ca="1">AVERAGE(OFFSET($R$3,0,0,'Données projet'!$E$9+1,1))-AVERAGE(OFFSET($H$3,0,0,'Données projet'!$E$9+1,1))</f>
        <v>362.81292020448933</v>
      </c>
      <c r="T15" s="62">
        <f t="shared" si="34"/>
        <v>292.26503163353146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6.5</v>
      </c>
      <c r="AI15" s="14">
        <f>IF('Données projet'!$A$62&gt;35,AI14+AH15-AQ14,IF(A15&lt;'Données projet'!$A$62,$AF$205^A15,IF(A15='Données projet'!$A$62,'Données projet'!$B$62,AI14+AH15-AQ14)))</f>
        <v>8.2416438750681742</v>
      </c>
      <c r="AJ15" s="14">
        <f>AI15*VLOOKUP('Données projet'!$B$10,Paramètres!$A$1:$I$89,3,0)*VLOOKUP('Données projet'!$B$10,Paramètres!$A$1:$I$89,5,0)</f>
        <v>3.8570893335319059</v>
      </c>
      <c r="AK15" s="14">
        <f t="shared" si="35"/>
        <v>1.5190467283932132</v>
      </c>
      <c r="AL15" s="22">
        <f t="shared" si="4"/>
        <v>9.3634369745195816</v>
      </c>
      <c r="AM15" s="62">
        <f t="shared" si="5"/>
        <v>280.69677030785289</v>
      </c>
      <c r="AN15" s="62">
        <f ca="1">AVERAGE(OFFSET($AM$3,0,0,'Données projet'!$E$10+1,1))-AVERAGE(OFFSET($H$3,0,0,'Données projet'!$E$10+1,1))</f>
        <v>317.54276561627643</v>
      </c>
      <c r="AO15" s="62">
        <f t="shared" si="36"/>
        <v>238.92443174298893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3.65</v>
      </c>
      <c r="BD15" s="13">
        <f>IF('Données projet'!$A$88&gt;35,BD14+BC15-BL14,IF(A15&lt;'Données projet'!$A$88,$BA$205^A15,IF(A15='Données projet'!$A$88,'Données projet'!$B$88,BD14+BC15-BL14)))</f>
        <v>13.121809125710287</v>
      </c>
      <c r="BE15" s="14">
        <f>BD15*VLOOKUP('Données projet'!$B$11,Paramètres!$A$1:$I$89,3,0)*VLOOKUP('Données projet'!$B$11,Paramètres!$A$1:$I$89,5,0)</f>
        <v>11.872612896942668</v>
      </c>
      <c r="BF15" s="14">
        <f t="shared" si="37"/>
        <v>4.1022411108131784</v>
      </c>
      <c r="BG15" s="22">
        <f t="shared" si="7"/>
        <v>27.822870730174767</v>
      </c>
      <c r="BH15" s="62">
        <f t="shared" si="8"/>
        <v>299.15620406350808</v>
      </c>
      <c r="BI15" s="62">
        <f ca="1">AVERAGE(OFFSET($BH$3,0,0,'Données projet'!$E$11+1,1))-AVERAGE(OFFSET($H$3,0,0,'Données projet'!$E$11+1,1))</f>
        <v>439.06700232017681</v>
      </c>
      <c r="BJ15" s="62">
        <f t="shared" si="38"/>
        <v>278.21741231699929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3.65</v>
      </c>
      <c r="BY15" s="13">
        <f>IF('Données projet'!$A$114&gt;35,BY14+BX15-CG14,IF(A15&lt;'Données projet'!$A$114,$BV$205^A15,IF(A15='Données projet'!$A$114,'Données projet'!$B$114,BY14+BX15-CG14)))</f>
        <v>13.121809125710287</v>
      </c>
      <c r="BZ15" s="14">
        <f>BY15*VLOOKUP('Données projet'!$B$12,Paramètres!$A$1:$I$89,3,0)*VLOOKUP('Données projet'!$B$12,Paramètres!$A$1:$I$89,5,0)</f>
        <v>13.305514453470233</v>
      </c>
      <c r="CA15" s="14">
        <f t="shared" si="39"/>
        <v>4.5367667299931158</v>
      </c>
      <c r="CB15" s="22">
        <f t="shared" si="10"/>
        <v>31.075306394532003</v>
      </c>
      <c r="CC15" s="62">
        <f t="shared" si="11"/>
        <v>302.40863972786531</v>
      </c>
      <c r="CD15" s="62">
        <f ca="1">AVERAGE(OFFSET($CC$3,0,0,'Données projet'!$E$12+1,1))-AVERAGE(OFFSET($H$3,0,0,'Données projet'!$E$12+1,1))</f>
        <v>487.04124684635974</v>
      </c>
      <c r="CE15" s="62">
        <f t="shared" si="40"/>
        <v>306.61893266146666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2.84</v>
      </c>
      <c r="CT15" s="13">
        <f>IF('Données projet'!$A$140&gt;35,CT14+CS15-DB14,IF(A15&lt;'Données projet'!$A$140,$CQ$205^A15,IF(A15='Données projet'!$A$140,'Données projet'!$B$140,CT14+CS15-DB14)))</f>
        <v>7.7375596019531026</v>
      </c>
      <c r="CU15" s="18">
        <f>CT15*VLOOKUP('Données projet'!$B$13,Paramètres!$A$1:$I$89,3,0)*VLOOKUP('Données projet'!$B$13,Paramètres!$A$1:$I$89,5,0)</f>
        <v>8.8115328747041932</v>
      </c>
      <c r="CV15" s="14">
        <f t="shared" si="41"/>
        <v>3.1520967566021385</v>
      </c>
      <c r="CW15" s="22">
        <f t="shared" si="13"/>
        <v>20.83665494119186</v>
      </c>
      <c r="CX15" s="62">
        <f t="shared" si="14"/>
        <v>292.16998827452517</v>
      </c>
      <c r="CY15" s="62">
        <f ca="1">AVERAGE(OFFSET($CX$3,0,0,'Données projet'!$E$13+1,1))-AVERAGE(OFFSET($H$3,0,0,'Données projet'!$E$13+1,1))</f>
        <v>457.62828850677369</v>
      </c>
      <c r="CZ15" s="62">
        <f t="shared" si="42"/>
        <v>282.78263556175563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2.84</v>
      </c>
      <c r="DO15" s="13">
        <f>IF('Données projet'!$A$166&gt;35,DO14+DN15-DW14,IF(A15&lt;'Données projet'!$A$166,$DL$205^A15,IF(A15='Données projet'!$A$166,'Données projet'!$B$166,DO14+DN15-DW14)))</f>
        <v>7.7375596019531026</v>
      </c>
      <c r="DP15" s="18">
        <f>DO15*VLOOKUP('Données projet'!$B$14,Paramètres!$A$1:$I$89,3,0)*VLOOKUP('Données projet'!$B$14,Paramètres!$A$1:$I$89,5,0)</f>
        <v>7.3630617172185726</v>
      </c>
      <c r="DQ15" s="14">
        <f t="shared" si="43"/>
        <v>2.6895827030460873</v>
      </c>
      <c r="DR15" s="22">
        <f t="shared" si="16"/>
        <v>17.508355698627614</v>
      </c>
      <c r="DS15" s="62">
        <f t="shared" si="17"/>
        <v>288.84168903196093</v>
      </c>
      <c r="DT15" s="62">
        <f ca="1">AVERAGE(OFFSET($DS$3,0,0,'Données projet'!$E$14+1,1))-AVERAGE(OFFSET($H$3,0,0,'Données projet'!$E$14+1,1))</f>
        <v>389.12604446638119</v>
      </c>
      <c r="DU15" s="62">
        <f t="shared" si="44"/>
        <v>243.23852967152732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5.5909090909090908</v>
      </c>
      <c r="N16" s="14">
        <f>IF('Données projet'!$A$36&gt;35,N15+M16-V15,IF(A16&lt;'Données projet'!$A$36,$K$205^A16,IF(A16='Données projet'!$A$36,'Données projet'!$B$36,N15+M16-V15)))</f>
        <v>17.17686607257264</v>
      </c>
      <c r="O16" s="14">
        <f>N16*VLOOKUP('Données projet'!$B$9,Paramètres!$A$1:$I$89,3,0)*VLOOKUP('Données projet'!$B$9,Paramètres!$A$1:$I$89,5,0)</f>
        <v>10.27176591139844</v>
      </c>
      <c r="P16" s="14">
        <f t="shared" si="33"/>
        <v>3.609455460548272</v>
      </c>
      <c r="Q16" s="22">
        <f t="shared" si="2"/>
        <v>24.176460556140523</v>
      </c>
      <c r="R16" s="62">
        <f t="shared" si="0"/>
        <v>296.73201611169605</v>
      </c>
      <c r="S16" s="62">
        <f ca="1">AVERAGE(OFFSET($R$3,0,0,'Données projet'!$E$9+1,1))-AVERAGE(OFFSET($H$3,0,0,'Données projet'!$E$9+1,1))</f>
        <v>362.81292020448933</v>
      </c>
      <c r="T16" s="62">
        <f t="shared" si="34"/>
        <v>292.26503163353146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6.5</v>
      </c>
      <c r="AI16" s="14">
        <f>IF('Données projet'!$A$62&gt;35,AI15+AH16-AQ15,IF(A16&lt;'Données projet'!$A$62,$AF$205^A16,IF(A16='Données projet'!$A$62,'Données projet'!$B$62,AI15+AH16-AQ15)))</f>
        <v>9.8253568271186005</v>
      </c>
      <c r="AJ16" s="14">
        <f>AI16*VLOOKUP('Données projet'!$B$10,Paramètres!$A$1:$I$89,3,0)*VLOOKUP('Données projet'!$B$10,Paramètres!$A$1:$I$89,5,0)</f>
        <v>4.5982669950915049</v>
      </c>
      <c r="AK16" s="14">
        <f t="shared" si="35"/>
        <v>1.7742723574383734</v>
      </c>
      <c r="AL16" s="22">
        <f t="shared" si="4"/>
        <v>11.098839372322871</v>
      </c>
      <c r="AM16" s="62">
        <f t="shared" si="5"/>
        <v>283.6543949278784</v>
      </c>
      <c r="AN16" s="62">
        <f ca="1">AVERAGE(OFFSET($AM$3,0,0,'Données projet'!$E$10+1,1))-AVERAGE(OFFSET($H$3,0,0,'Données projet'!$E$10+1,1))</f>
        <v>317.54276561627643</v>
      </c>
      <c r="AO16" s="62">
        <f t="shared" si="36"/>
        <v>238.92443174298893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3.65</v>
      </c>
      <c r="BD16" s="13">
        <f>IF('Données projet'!$A$88&gt;35,BD15+BC16-BL15,IF(A16&lt;'Données projet'!$A$88,$BA$205^A16,IF(A16='Données projet'!$A$88,'Données projet'!$B$88,BD15+BC16-BL15)))</f>
        <v>16.261472127148366</v>
      </c>
      <c r="BE16" s="14">
        <f>BD16*VLOOKUP('Données projet'!$B$11,Paramètres!$A$1:$I$89,3,0)*VLOOKUP('Données projet'!$B$11,Paramètres!$A$1:$I$89,5,0)</f>
        <v>14.713379980643843</v>
      </c>
      <c r="BF16" s="14">
        <f t="shared" si="37"/>
        <v>4.9584140165447881</v>
      </c>
      <c r="BG16" s="22">
        <f t="shared" si="7"/>
        <v>34.261707878436859</v>
      </c>
      <c r="BH16" s="62">
        <f t="shared" si="8"/>
        <v>306.81726343399242</v>
      </c>
      <c r="BI16" s="62">
        <f ca="1">AVERAGE(OFFSET($BH$3,0,0,'Données projet'!$E$11+1,1))-AVERAGE(OFFSET($H$3,0,0,'Données projet'!$E$11+1,1))</f>
        <v>439.06700232017681</v>
      </c>
      <c r="BJ16" s="62">
        <f t="shared" si="38"/>
        <v>278.21741231699929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3.65</v>
      </c>
      <c r="BY16" s="13">
        <f>IF('Données projet'!$A$114&gt;35,BY15+BX16-CG15,IF(A16&lt;'Données projet'!$A$114,$BV$205^A16,IF(A16='Données projet'!$A$114,'Données projet'!$B$114,BY15+BX16-CG15)))</f>
        <v>16.261472127148366</v>
      </c>
      <c r="BZ16" s="14">
        <f>BY16*VLOOKUP('Données projet'!$B$12,Paramètres!$A$1:$I$89,3,0)*VLOOKUP('Données projet'!$B$12,Paramètres!$A$1:$I$89,5,0)</f>
        <v>16.489132736928447</v>
      </c>
      <c r="CA16" s="14">
        <f t="shared" si="39"/>
        <v>5.4836288594779292</v>
      </c>
      <c r="CB16" s="22">
        <f t="shared" si="10"/>
        <v>38.269226447074438</v>
      </c>
      <c r="CC16" s="62">
        <f t="shared" si="11"/>
        <v>310.82478200263</v>
      </c>
      <c r="CD16" s="62">
        <f ca="1">AVERAGE(OFFSET($CC$3,0,0,'Données projet'!$E$12+1,1))-AVERAGE(OFFSET($H$3,0,0,'Données projet'!$E$12+1,1))</f>
        <v>487.04124684635974</v>
      </c>
      <c r="CE16" s="62">
        <f t="shared" si="40"/>
        <v>306.61893266146666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2.84</v>
      </c>
      <c r="CT16" s="13">
        <f>IF('Données projet'!$A$140&gt;35,CT15+CS16-DB15,IF(A16&lt;'Données projet'!$A$140,$CQ$205^A16,IF(A16='Données projet'!$A$140,'Données projet'!$B$140,CT15+CS16-DB15)))</f>
        <v>9.1760197856283234</v>
      </c>
      <c r="CU16" s="18">
        <f>CT16*VLOOKUP('Données projet'!$B$13,Paramètres!$A$1:$I$89,3,0)*VLOOKUP('Données projet'!$B$13,Paramètres!$A$1:$I$89,5,0)</f>
        <v>10.449651331873536</v>
      </c>
      <c r="CV16" s="14">
        <f t="shared" si="41"/>
        <v>3.6646323846759299</v>
      </c>
      <c r="CW16" s="22">
        <f t="shared" si="13"/>
        <v>24.582377472990316</v>
      </c>
      <c r="CX16" s="62">
        <f t="shared" si="14"/>
        <v>297.13793302854583</v>
      </c>
      <c r="CY16" s="62">
        <f ca="1">AVERAGE(OFFSET($CX$3,0,0,'Données projet'!$E$13+1,1))-AVERAGE(OFFSET($H$3,0,0,'Données projet'!$E$13+1,1))</f>
        <v>457.62828850677369</v>
      </c>
      <c r="CZ16" s="62">
        <f t="shared" si="42"/>
        <v>282.78263556175563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2.84</v>
      </c>
      <c r="DO16" s="13">
        <f>IF('Données projet'!$A$166&gt;35,DO15+DN16-DW15,IF(A16&lt;'Données projet'!$A$166,$DL$205^A16,IF(A16='Données projet'!$A$166,'Données projet'!$B$166,DO15+DN16-DW15)))</f>
        <v>9.1760197856283234</v>
      </c>
      <c r="DP16" s="18">
        <f>DO16*VLOOKUP('Données projet'!$B$14,Paramètres!$A$1:$I$89,3,0)*VLOOKUP('Données projet'!$B$14,Paramètres!$A$1:$I$89,5,0)</f>
        <v>8.7319004280039128</v>
      </c>
      <c r="DQ16" s="14">
        <f t="shared" si="43"/>
        <v>3.1269128570379721</v>
      </c>
      <c r="DR16" s="22">
        <f t="shared" si="16"/>
        <v>20.654099804781278</v>
      </c>
      <c r="DS16" s="62">
        <f t="shared" si="17"/>
        <v>293.2096553603368</v>
      </c>
      <c r="DT16" s="62">
        <f ca="1">AVERAGE(OFFSET($DS$3,0,0,'Données projet'!$E$14+1,1))-AVERAGE(OFFSET($H$3,0,0,'Données projet'!$E$14+1,1))</f>
        <v>389.12604446638119</v>
      </c>
      <c r="DU16" s="62">
        <f t="shared" si="44"/>
        <v>243.23852967152732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5.5909090909090908</v>
      </c>
      <c r="N17" s="14">
        <f>IF('Données projet'!$A$36&gt;35,N16+M17-V16,IF(A17&lt;'Données projet'!$A$36,$K$205^A17,IF(A17='Données projet'!$A$36,'Données projet'!$B$36,N16+M17-V16)))</f>
        <v>21.376648512419013</v>
      </c>
      <c r="O17" s="14">
        <f>N17*VLOOKUP('Données projet'!$B$9,Paramètres!$A$1:$I$89,3,0)*VLOOKUP('Données projet'!$B$9,Paramètres!$A$1:$I$89,5,0)</f>
        <v>12.783235810426572</v>
      </c>
      <c r="P17" s="14">
        <f t="shared" si="33"/>
        <v>4.3790497183898731</v>
      </c>
      <c r="Q17" s="22">
        <f t="shared" si="2"/>
        <v>29.890980629355308</v>
      </c>
      <c r="R17" s="62">
        <f t="shared" si="0"/>
        <v>303.66875840713305</v>
      </c>
      <c r="S17" s="62">
        <f ca="1">AVERAGE(OFFSET($R$3,0,0,'Données projet'!$E$9+1,1))-AVERAGE(OFFSET($H$3,0,0,'Données projet'!$E$9+1,1))</f>
        <v>362.81292020448933</v>
      </c>
      <c r="T17" s="62">
        <f t="shared" si="34"/>
        <v>292.26503163353146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6.5</v>
      </c>
      <c r="AI17" s="14">
        <f>IF('Données projet'!$A$62&gt;35,AI16+AH17-AQ16,IF(A17&lt;'Données projet'!$A$62,$AF$205^A17,IF(A17='Données projet'!$A$62,'Données projet'!$B$62,AI16+AH17-AQ16)))</f>
        <v>11.71339580350498</v>
      </c>
      <c r="AJ17" s="14">
        <f>AI17*VLOOKUP('Données projet'!$B$10,Paramètres!$A$1:$I$89,3,0)*VLOOKUP('Données projet'!$B$10,Paramètres!$A$1:$I$89,5,0)</f>
        <v>5.4818692360403301</v>
      </c>
      <c r="AK17" s="14">
        <f t="shared" si="35"/>
        <v>2.0723802234180093</v>
      </c>
      <c r="AL17" s="22">
        <f t="shared" si="4"/>
        <v>13.156984475223274</v>
      </c>
      <c r="AM17" s="62">
        <f t="shared" si="5"/>
        <v>286.93476225300105</v>
      </c>
      <c r="AN17" s="62">
        <f ca="1">AVERAGE(OFFSET($AM$3,0,0,'Données projet'!$E$10+1,1))-AVERAGE(OFFSET($H$3,0,0,'Données projet'!$E$10+1,1))</f>
        <v>317.54276561627643</v>
      </c>
      <c r="AO17" s="62">
        <f t="shared" si="36"/>
        <v>238.92443174298893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3.65</v>
      </c>
      <c r="BD17" s="13">
        <f>IF('Données projet'!$A$88&gt;35,BD16+BC17-BL16,IF(A17&lt;'Données projet'!$A$88,$BA$205^A17,IF(A17='Données projet'!$A$88,'Données projet'!$B$88,BD16+BC17-BL16)))</f>
        <v>20.152364144963837</v>
      </c>
      <c r="BE17" s="14">
        <f>BD17*VLOOKUP('Données projet'!$B$11,Paramètres!$A$1:$I$89,3,0)*VLOOKUP('Données projet'!$B$11,Paramètres!$A$1:$I$89,5,0)</f>
        <v>18.233859078363277</v>
      </c>
      <c r="BF17" s="14">
        <f t="shared" si="37"/>
        <v>5.9932775513027368</v>
      </c>
      <c r="BG17" s="22">
        <f t="shared" si="7"/>
        <v>42.195596296668306</v>
      </c>
      <c r="BH17" s="62">
        <f t="shared" si="8"/>
        <v>315.9733740744461</v>
      </c>
      <c r="BI17" s="62">
        <f ca="1">AVERAGE(OFFSET($BH$3,0,0,'Données projet'!$E$11+1,1))-AVERAGE(OFFSET($H$3,0,0,'Données projet'!$E$11+1,1))</f>
        <v>439.06700232017681</v>
      </c>
      <c r="BJ17" s="62">
        <f t="shared" si="38"/>
        <v>278.21741231699929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3.65</v>
      </c>
      <c r="BY17" s="13">
        <f>IF('Données projet'!$A$114&gt;35,BY16+BX17-CG16,IF(A17&lt;'Données projet'!$A$114,$BV$205^A17,IF(A17='Données projet'!$A$114,'Données projet'!$B$114,BY16+BX17-CG16)))</f>
        <v>20.152364144963837</v>
      </c>
      <c r="BZ17" s="14">
        <f>BY17*VLOOKUP('Données projet'!$B$12,Paramètres!$A$1:$I$89,3,0)*VLOOKUP('Données projet'!$B$12,Paramètres!$A$1:$I$89,5,0)</f>
        <v>20.434497242993334</v>
      </c>
      <c r="CA17" s="14">
        <f t="shared" si="39"/>
        <v>6.6281092368495731</v>
      </c>
      <c r="CB17" s="22">
        <f t="shared" si="10"/>
        <v>47.134039619059727</v>
      </c>
      <c r="CC17" s="62">
        <f t="shared" si="11"/>
        <v>320.91181739683748</v>
      </c>
      <c r="CD17" s="62">
        <f ca="1">AVERAGE(OFFSET($CC$3,0,0,'Données projet'!$E$12+1,1))-AVERAGE(OFFSET($H$3,0,0,'Données projet'!$E$12+1,1))</f>
        <v>487.04124684635974</v>
      </c>
      <c r="CE17" s="62">
        <f t="shared" si="40"/>
        <v>306.61893266146666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2.84</v>
      </c>
      <c r="CT17" s="13">
        <f>IF('Données projet'!$A$140&gt;35,CT16+CS17-DB16,IF(A17&lt;'Données projet'!$A$140,$CQ$205^A17,IF(A17='Données projet'!$A$140,'Données projet'!$B$140,CT16+CS17-DB16)))</f>
        <v>10.881898613742376</v>
      </c>
      <c r="CU17" s="18">
        <f>CT17*VLOOKUP('Données projet'!$B$13,Paramètres!$A$1:$I$89,3,0)*VLOOKUP('Données projet'!$B$13,Paramètres!$A$1:$I$89,5,0)</f>
        <v>12.392306141329817</v>
      </c>
      <c r="CV17" s="14">
        <f t="shared" si="41"/>
        <v>4.2605070693617311</v>
      </c>
      <c r="CW17" s="22">
        <f t="shared" si="13"/>
        <v>29.003649675287779</v>
      </c>
      <c r="CX17" s="62">
        <f t="shared" si="14"/>
        <v>302.78142745306553</v>
      </c>
      <c r="CY17" s="62">
        <f ca="1">AVERAGE(OFFSET($CX$3,0,0,'Données projet'!$E$13+1,1))-AVERAGE(OFFSET($H$3,0,0,'Données projet'!$E$13+1,1))</f>
        <v>457.62828850677369</v>
      </c>
      <c r="CZ17" s="62">
        <f t="shared" si="42"/>
        <v>282.78263556175563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2.84</v>
      </c>
      <c r="DO17" s="13">
        <f>IF('Données projet'!$A$166&gt;35,DO16+DN17-DW16,IF(A17&lt;'Données projet'!$A$166,$DL$205^A17,IF(A17='Données projet'!$A$166,'Données projet'!$B$166,DO16+DN17-DW16)))</f>
        <v>10.881898613742376</v>
      </c>
      <c r="DP17" s="18">
        <f>DO17*VLOOKUP('Données projet'!$B$14,Paramètres!$A$1:$I$89,3,0)*VLOOKUP('Données projet'!$B$14,Paramètres!$A$1:$I$89,5,0)</f>
        <v>10.355214720837244</v>
      </c>
      <c r="DQ17" s="14">
        <f t="shared" si="43"/>
        <v>3.6353535455279977</v>
      </c>
      <c r="DR17" s="22">
        <f t="shared" si="16"/>
        <v>24.366906397252794</v>
      </c>
      <c r="DS17" s="62">
        <f t="shared" si="17"/>
        <v>298.14468417503059</v>
      </c>
      <c r="DT17" s="62">
        <f ca="1">AVERAGE(OFFSET($DS$3,0,0,'Données projet'!$E$14+1,1))-AVERAGE(OFFSET($H$3,0,0,'Données projet'!$E$14+1,1))</f>
        <v>389.12604446638119</v>
      </c>
      <c r="DU17" s="62">
        <f t="shared" si="44"/>
        <v>243.23852967152732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5.5909090909090908</v>
      </c>
      <c r="N18" s="14">
        <f>IF('Données projet'!$A$36&gt;35,N17+M18-V17,IF(A18&lt;'Données projet'!$A$36,$K$205^A18,IF(A18='Données projet'!$A$36,'Données projet'!$B$36,N17+M18-V17)))</f>
        <v>26.603287217402478</v>
      </c>
      <c r="O18" s="14">
        <f>N18*VLOOKUP('Données projet'!$B$9,Paramètres!$A$1:$I$89,3,0)*VLOOKUP('Données projet'!$B$9,Paramètres!$A$1:$I$89,5,0)</f>
        <v>15.908765756006684</v>
      </c>
      <c r="P18" s="14">
        <f t="shared" si="33"/>
        <v>5.312733913945455</v>
      </c>
      <c r="Q18" s="22">
        <f t="shared" si="2"/>
        <v>36.960778591833304</v>
      </c>
      <c r="R18" s="62">
        <f t="shared" si="0"/>
        <v>311.96077859183333</v>
      </c>
      <c r="S18" s="62">
        <f ca="1">AVERAGE(OFFSET($R$3,0,0,'Données projet'!$E$9+1,1))-AVERAGE(OFFSET($H$3,0,0,'Données projet'!$E$9+1,1))</f>
        <v>362.81292020448933</v>
      </c>
      <c r="T18" s="62">
        <f t="shared" si="34"/>
        <v>292.26503163353146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6.5</v>
      </c>
      <c r="AI18" s="14">
        <f>IF('Données projet'!$A$62&gt;35,AI17+AH18-AQ17,IF(A18&lt;'Données projet'!$A$62,$AF$205^A18,IF(A18='Données projet'!$A$62,'Données projet'!$B$62,AI17+AH18-AQ17)))</f>
        <v>13.964240043768939</v>
      </c>
      <c r="AJ18" s="14">
        <f>AI18*VLOOKUP('Données projet'!$B$10,Paramètres!$A$1:$I$89,3,0)*VLOOKUP('Données projet'!$B$10,Paramètres!$A$1:$I$89,5,0)</f>
        <v>6.5352643404838631</v>
      </c>
      <c r="AK18" s="14">
        <f t="shared" si="35"/>
        <v>2.4205752698614362</v>
      </c>
      <c r="AL18" s="22">
        <f t="shared" si="4"/>
        <v>15.598087321351393</v>
      </c>
      <c r="AM18" s="62">
        <f t="shared" si="5"/>
        <v>290.59808732135139</v>
      </c>
      <c r="AN18" s="62">
        <f ca="1">AVERAGE(OFFSET($AM$3,0,0,'Données projet'!$E$10+1,1))-AVERAGE(OFFSET($H$3,0,0,'Données projet'!$E$10+1,1))</f>
        <v>317.54276561627643</v>
      </c>
      <c r="AO18" s="62">
        <f t="shared" si="36"/>
        <v>238.92443174298893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3.65</v>
      </c>
      <c r="BD18" s="13">
        <f>IF('Données projet'!$A$88&gt;35,BD17+BC18-BL17,IF(A18&lt;'Données projet'!$A$88,$BA$205^A18,IF(A18='Données projet'!$A$88,'Données projet'!$B$88,BD17+BC18-BL17)))</f>
        <v>24.974232188561476</v>
      </c>
      <c r="BE18" s="14">
        <f>BD18*VLOOKUP('Données projet'!$B$11,Paramètres!$A$1:$I$89,3,0)*VLOOKUP('Données projet'!$B$11,Paramètres!$A$1:$I$89,5,0)</f>
        <v>22.596685284210423</v>
      </c>
      <c r="BF18" s="14">
        <f t="shared" si="37"/>
        <v>7.2441259820371586</v>
      </c>
      <c r="BG18" s="22">
        <f t="shared" si="7"/>
        <v>51.972746288714539</v>
      </c>
      <c r="BH18" s="62">
        <f t="shared" si="8"/>
        <v>326.97274628871452</v>
      </c>
      <c r="BI18" s="62">
        <f ca="1">AVERAGE(OFFSET($BH$3,0,0,'Données projet'!$E$11+1,1))-AVERAGE(OFFSET($H$3,0,0,'Données projet'!$E$11+1,1))</f>
        <v>439.06700232017681</v>
      </c>
      <c r="BJ18" s="62">
        <f t="shared" si="38"/>
        <v>278.21741231699929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3.65</v>
      </c>
      <c r="BY18" s="13">
        <f>IF('Données projet'!$A$114&gt;35,BY17+BX18-CG17,IF(A18&lt;'Données projet'!$A$114,$BV$205^A18,IF(A18='Données projet'!$A$114,'Données projet'!$B$114,BY17+BX18-CG17)))</f>
        <v>24.974232188561476</v>
      </c>
      <c r="BZ18" s="14">
        <f>BY18*VLOOKUP('Données projet'!$B$12,Paramètres!$A$1:$I$89,3,0)*VLOOKUP('Données projet'!$B$12,Paramètres!$A$1:$I$89,5,0)</f>
        <v>25.323871439201337</v>
      </c>
      <c r="CA18" s="14">
        <f t="shared" si="39"/>
        <v>8.0114524854610902</v>
      </c>
      <c r="CB18" s="22">
        <f t="shared" si="10"/>
        <v>58.059022502120392</v>
      </c>
      <c r="CC18" s="62">
        <f t="shared" si="11"/>
        <v>333.0590225021204</v>
      </c>
      <c r="CD18" s="62">
        <f ca="1">AVERAGE(OFFSET($CC$3,0,0,'Données projet'!$E$12+1,1))-AVERAGE(OFFSET($H$3,0,0,'Données projet'!$E$12+1,1))</f>
        <v>487.04124684635974</v>
      </c>
      <c r="CE18" s="62">
        <f t="shared" si="40"/>
        <v>306.61893266146666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2.84</v>
      </c>
      <c r="CT18" s="13">
        <f>IF('Données projet'!$A$140&gt;35,CT17+CS18-DB17,IF(A18&lt;'Données projet'!$A$140,$CQ$205^A18,IF(A18='Données projet'!$A$140,'Données projet'!$B$140,CT17+CS18-DB17)))</f>
        <v>12.904910866172436</v>
      </c>
      <c r="CU18" s="18">
        <f>CT18*VLOOKUP('Données projet'!$B$13,Paramètres!$A$1:$I$89,3,0)*VLOOKUP('Données projet'!$B$13,Paramètres!$A$1:$I$89,5,0)</f>
        <v>14.696112494397171</v>
      </c>
      <c r="CV18" s="14">
        <f t="shared" si="41"/>
        <v>4.953271865408813</v>
      </c>
      <c r="CW18" s="22">
        <f t="shared" si="13"/>
        <v>34.222677759995427</v>
      </c>
      <c r="CX18" s="62">
        <f t="shared" si="14"/>
        <v>309.22267775999541</v>
      </c>
      <c r="CY18" s="62">
        <f ca="1">AVERAGE(OFFSET($CX$3,0,0,'Données projet'!$E$13+1,1))-AVERAGE(OFFSET($H$3,0,0,'Données projet'!$E$13+1,1))</f>
        <v>457.62828850677369</v>
      </c>
      <c r="CZ18" s="62">
        <f t="shared" si="42"/>
        <v>282.78263556175563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2.84</v>
      </c>
      <c r="DO18" s="13">
        <f>IF('Données projet'!$A$166&gt;35,DO17+DN18-DW17,IF(A18&lt;'Données projet'!$A$166,$DL$205^A18,IF(A18='Données projet'!$A$166,'Données projet'!$B$166,DO17+DN18-DW17)))</f>
        <v>12.904910866172436</v>
      </c>
      <c r="DP18" s="18">
        <f>DO18*VLOOKUP('Données projet'!$B$14,Paramètres!$A$1:$I$89,3,0)*VLOOKUP('Données projet'!$B$14,Paramètres!$A$1:$I$89,5,0)</f>
        <v>12.28031318024969</v>
      </c>
      <c r="DQ18" s="14">
        <f t="shared" si="43"/>
        <v>4.2264674473537802</v>
      </c>
      <c r="DR18" s="22">
        <f t="shared" si="16"/>
        <v>28.749309593076038</v>
      </c>
      <c r="DS18" s="62">
        <f t="shared" si="17"/>
        <v>303.74930959307602</v>
      </c>
      <c r="DT18" s="62">
        <f ca="1">AVERAGE(OFFSET($DS$3,0,0,'Données projet'!$E$14+1,1))-AVERAGE(OFFSET($H$3,0,0,'Données projet'!$E$14+1,1))</f>
        <v>389.12604446638119</v>
      </c>
      <c r="DU18" s="62">
        <f t="shared" si="44"/>
        <v>243.23852967152732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5.5909090909090908</v>
      </c>
      <c r="N19" s="14">
        <f>IF('Données projet'!$A$36&gt;35,N18+M19-V18,IF(A19&lt;'Données projet'!$A$36,$K$205^A19,IF(A19='Données projet'!$A$36,'Données projet'!$B$36,N18+M19-V18)))</f>
        <v>33.107850856996748</v>
      </c>
      <c r="O19" s="14">
        <f>N19*VLOOKUP('Données projet'!$B$9,Paramètres!$A$1:$I$89,3,0)*VLOOKUP('Données projet'!$B$9,Paramètres!$A$1:$I$89,5,0)</f>
        <v>19.798494812484059</v>
      </c>
      <c r="P19" s="14">
        <f t="shared" si="33"/>
        <v>6.4454946747588586</v>
      </c>
      <c r="Q19" s="22">
        <f t="shared" si="2"/>
        <v>45.70828169028141</v>
      </c>
      <c r="R19" s="62">
        <f t="shared" si="0"/>
        <v>321.93050391250364</v>
      </c>
      <c r="S19" s="62">
        <f ca="1">AVERAGE(OFFSET($R$3,0,0,'Données projet'!$E$9+1,1))-AVERAGE(OFFSET($H$3,0,0,'Données projet'!$E$9+1,1))</f>
        <v>362.81292020448933</v>
      </c>
      <c r="T19" s="62">
        <f t="shared" si="34"/>
        <v>292.26503163353146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6.5</v>
      </c>
      <c r="AI19" s="14">
        <f>IF('Données projet'!$A$62&gt;35,AI18+AH19-AQ18,IF(A19&lt;'Données projet'!$A$62,$AF$205^A19,IF(A19='Données projet'!$A$62,'Données projet'!$B$62,AI18+AH19-AQ18)))</f>
        <v>16.647606148649942</v>
      </c>
      <c r="AJ19" s="14">
        <f>AI19*VLOOKUP('Données projet'!$B$10,Paramètres!$A$1:$I$89,3,0)*VLOOKUP('Données projet'!$B$10,Paramètres!$A$1:$I$89,5,0)</f>
        <v>7.791079677568173</v>
      </c>
      <c r="AK19" s="14">
        <f t="shared" si="35"/>
        <v>2.8272729930809319</v>
      </c>
      <c r="AL19" s="22">
        <f t="shared" si="4"/>
        <v>18.493630901380524</v>
      </c>
      <c r="AM19" s="62">
        <f t="shared" si="5"/>
        <v>294.71585312360276</v>
      </c>
      <c r="AN19" s="62">
        <f ca="1">AVERAGE(OFFSET($AM$3,0,0,'Données projet'!$E$10+1,1))-AVERAGE(OFFSET($H$3,0,0,'Données projet'!$E$10+1,1))</f>
        <v>317.54276561627643</v>
      </c>
      <c r="AO19" s="62">
        <f t="shared" si="36"/>
        <v>238.92443174298893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3.65</v>
      </c>
      <c r="BD19" s="13">
        <f>IF('Données projet'!$A$88&gt;35,BD18+BC19-BL18,IF(A19&lt;'Données projet'!$A$88,$BA$205^A19,IF(A19='Données projet'!$A$88,'Données projet'!$B$88,BD18+BC19-BL18)))</f>
        <v>30.949831440200953</v>
      </c>
      <c r="BE19" s="14">
        <f>BD19*VLOOKUP('Données projet'!$B$11,Paramètres!$A$1:$I$89,3,0)*VLOOKUP('Données projet'!$B$11,Paramètres!$A$1:$I$89,5,0)</f>
        <v>28.003407487093821</v>
      </c>
      <c r="BF19" s="14">
        <f t="shared" si="37"/>
        <v>8.7560372090925433</v>
      </c>
      <c r="BG19" s="22">
        <f t="shared" si="7"/>
        <v>64.022699512524582</v>
      </c>
      <c r="BH19" s="62">
        <f t="shared" si="8"/>
        <v>340.24492173474681</v>
      </c>
      <c r="BI19" s="62">
        <f ca="1">AVERAGE(OFFSET($BH$3,0,0,'Données projet'!$E$11+1,1))-AVERAGE(OFFSET($H$3,0,0,'Données projet'!$E$11+1,1))</f>
        <v>439.06700232017681</v>
      </c>
      <c r="BJ19" s="62">
        <f t="shared" si="38"/>
        <v>278.21741231699929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3.65</v>
      </c>
      <c r="BY19" s="13">
        <f>IF('Données projet'!$A$114&gt;35,BY18+BX19-CG18,IF(A19&lt;'Données projet'!$A$114,$BV$205^A19,IF(A19='Données projet'!$A$114,'Données projet'!$B$114,BY18+BX19-CG18)))</f>
        <v>30.949831440200953</v>
      </c>
      <c r="BZ19" s="14">
        <f>BY19*VLOOKUP('Données projet'!$B$12,Paramètres!$A$1:$I$89,3,0)*VLOOKUP('Données projet'!$B$12,Paramètres!$A$1:$I$89,5,0)</f>
        <v>31.383129080363769</v>
      </c>
      <c r="CA19" s="14">
        <f t="shared" si="39"/>
        <v>9.6835113353243223</v>
      </c>
      <c r="CB19" s="22">
        <f t="shared" si="10"/>
        <v>71.524398723990075</v>
      </c>
      <c r="CC19" s="62">
        <f t="shared" si="11"/>
        <v>347.74662094621232</v>
      </c>
      <c r="CD19" s="62">
        <f ca="1">AVERAGE(OFFSET($CC$3,0,0,'Données projet'!$E$12+1,1))-AVERAGE(OFFSET($H$3,0,0,'Données projet'!$E$12+1,1))</f>
        <v>487.04124684635974</v>
      </c>
      <c r="CE19" s="62">
        <f t="shared" si="40"/>
        <v>306.61893266146666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2.84</v>
      </c>
      <c r="CT19" s="13">
        <f>IF('Données projet'!$A$140&gt;35,CT18+CS19-DB18,IF(A19&lt;'Données projet'!$A$140,$CQ$205^A19,IF(A19='Données projet'!$A$140,'Données projet'!$B$140,CT18+CS19-DB18)))</f>
        <v>15.304013607840634</v>
      </c>
      <c r="CU19" s="18">
        <f>CT19*VLOOKUP('Données projet'!$B$13,Paramètres!$A$1:$I$89,3,0)*VLOOKUP('Données projet'!$B$13,Paramètres!$A$1:$I$89,5,0)</f>
        <v>17.428210696608915</v>
      </c>
      <c r="CV19" s="14">
        <f t="shared" si="41"/>
        <v>5.7586812492547006</v>
      </c>
      <c r="CW19" s="22">
        <f t="shared" si="13"/>
        <v>40.383836805712463</v>
      </c>
      <c r="CX19" s="62">
        <f t="shared" si="14"/>
        <v>316.60605902793469</v>
      </c>
      <c r="CY19" s="62">
        <f ca="1">AVERAGE(OFFSET($CX$3,0,0,'Données projet'!$E$13+1,1))-AVERAGE(OFFSET($H$3,0,0,'Données projet'!$E$13+1,1))</f>
        <v>457.62828850677369</v>
      </c>
      <c r="CZ19" s="62">
        <f t="shared" si="42"/>
        <v>282.78263556175563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2.84</v>
      </c>
      <c r="DO19" s="13">
        <f>IF('Données projet'!$A$166&gt;35,DO18+DN19-DW18,IF(A19&lt;'Données projet'!$A$166,$DL$205^A19,IF(A19='Données projet'!$A$166,'Données projet'!$B$166,DO18+DN19-DW18)))</f>
        <v>15.304013607840634</v>
      </c>
      <c r="DP19" s="18">
        <f>DO19*VLOOKUP('Données projet'!$B$14,Paramètres!$A$1:$I$89,3,0)*VLOOKUP('Données projet'!$B$14,Paramètres!$A$1:$I$89,5,0)</f>
        <v>14.563299349221147</v>
      </c>
      <c r="DQ19" s="14">
        <f t="shared" si="43"/>
        <v>4.9136973501560082</v>
      </c>
      <c r="DR19" s="22">
        <f t="shared" si="16"/>
        <v>33.922435918081874</v>
      </c>
      <c r="DS19" s="62">
        <f t="shared" si="17"/>
        <v>310.1446581403041</v>
      </c>
      <c r="DT19" s="62">
        <f ca="1">AVERAGE(OFFSET($DS$3,0,0,'Données projet'!$E$14+1,1))-AVERAGE(OFFSET($H$3,0,0,'Données projet'!$E$14+1,1))</f>
        <v>389.12604446638119</v>
      </c>
      <c r="DU19" s="62">
        <f t="shared" si="44"/>
        <v>243.23852967152732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5.5909090909090908</v>
      </c>
      <c r="N20" s="14">
        <f>IF('Données projet'!$A$36&gt;35,N19+M20-V19,IF(A20&lt;'Données projet'!$A$36,$K$205^A20,IF(A20='Données projet'!$A$36,'Données projet'!$B$36,N19+M20-V19)))</f>
        <v>41.202794955809431</v>
      </c>
      <c r="O20" s="14">
        <f>N20*VLOOKUP('Données projet'!$B$9,Paramètres!$A$1:$I$89,3,0)*VLOOKUP('Données projet'!$B$9,Paramètres!$A$1:$I$89,5,0)</f>
        <v>24.639271383574041</v>
      </c>
      <c r="P20" s="14">
        <f t="shared" si="33"/>
        <v>7.8197783429910519</v>
      </c>
      <c r="Q20" s="22">
        <f t="shared" si="2"/>
        <v>56.532844940434195</v>
      </c>
      <c r="R20" s="62">
        <f t="shared" si="0"/>
        <v>333.97728938487865</v>
      </c>
      <c r="S20" s="62">
        <f ca="1">AVERAGE(OFFSET($R$3,0,0,'Données projet'!$E$9+1,1))-AVERAGE(OFFSET($H$3,0,0,'Données projet'!$E$9+1,1))</f>
        <v>362.81292020448933</v>
      </c>
      <c r="T20" s="62">
        <f t="shared" si="34"/>
        <v>292.26503163353146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6.5</v>
      </c>
      <c r="AI20" s="14">
        <f>IF('Données projet'!$A$62&gt;35,AI19+AH20-AQ19,IF(A20&lt;'Données projet'!$A$62,$AF$205^A20,IF(A20='Données projet'!$A$62,'Données projet'!$B$62,AI19+AH20-AQ19)))</f>
        <v>19.846607449592845</v>
      </c>
      <c r="AJ20" s="14">
        <f>AI20*VLOOKUP('Données projet'!$B$10,Paramètres!$A$1:$I$89,3,0)*VLOOKUP('Données projet'!$B$10,Paramètres!$A$1:$I$89,5,0)</f>
        <v>9.2882122864094523</v>
      </c>
      <c r="AK20" s="14">
        <f t="shared" si="35"/>
        <v>3.3023028355827138</v>
      </c>
      <c r="AL20" s="22">
        <f t="shared" si="4"/>
        <v>21.928480504136356</v>
      </c>
      <c r="AM20" s="62">
        <f t="shared" si="5"/>
        <v>299.37292494858082</v>
      </c>
      <c r="AN20" s="62">
        <f ca="1">AVERAGE(OFFSET($AM$3,0,0,'Données projet'!$E$10+1,1))-AVERAGE(OFFSET($H$3,0,0,'Données projet'!$E$10+1,1))</f>
        <v>317.54276561627643</v>
      </c>
      <c r="AO20" s="62">
        <f t="shared" si="36"/>
        <v>238.92443174298893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3.65</v>
      </c>
      <c r="BD20" s="13">
        <f>IF('Données projet'!$A$88&gt;35,BD19+BC20-BL19,IF(A20&lt;'Données projet'!$A$88,$BA$205^A20,IF(A20='Données projet'!$A$88,'Données projet'!$B$88,BD19+BC20-BL19)))</f>
        <v>38.355215845858055</v>
      </c>
      <c r="BE20" s="14">
        <f>BD20*VLOOKUP('Données projet'!$B$11,Paramètres!$A$1:$I$89,3,0)*VLOOKUP('Données projet'!$B$11,Paramètres!$A$1:$I$89,5,0)</f>
        <v>34.703799297332367</v>
      </c>
      <c r="BF20" s="14">
        <f t="shared" si="37"/>
        <v>10.583497277259243</v>
      </c>
      <c r="BG20" s="22">
        <f t="shared" si="7"/>
        <v>78.875374867413711</v>
      </c>
      <c r="BH20" s="62">
        <f t="shared" si="8"/>
        <v>356.31981931185817</v>
      </c>
      <c r="BI20" s="62">
        <f ca="1">AVERAGE(OFFSET($BH$3,0,0,'Données projet'!$E$11+1,1))-AVERAGE(OFFSET($H$3,0,0,'Données projet'!$E$11+1,1))</f>
        <v>439.06700232017681</v>
      </c>
      <c r="BJ20" s="62">
        <f t="shared" si="38"/>
        <v>278.21741231699929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3.65</v>
      </c>
      <c r="BY20" s="13">
        <f>IF('Données projet'!$A$114&gt;35,BY19+BX20-CG19,IF(A20&lt;'Données projet'!$A$114,$BV$205^A20,IF(A20='Données projet'!$A$114,'Données projet'!$B$114,BY19+BX20-CG19)))</f>
        <v>38.355215845858055</v>
      </c>
      <c r="BZ20" s="14">
        <f>BY20*VLOOKUP('Données projet'!$B$12,Paramètres!$A$1:$I$89,3,0)*VLOOKUP('Données projet'!$B$12,Paramètres!$A$1:$I$89,5,0)</f>
        <v>38.892188867700071</v>
      </c>
      <c r="CA20" s="14">
        <f t="shared" si="39"/>
        <v>11.704543208803392</v>
      </c>
      <c r="CB20" s="22">
        <f t="shared" si="10"/>
        <v>88.122641699910204</v>
      </c>
      <c r="CC20" s="62">
        <f t="shared" si="11"/>
        <v>365.56708614435468</v>
      </c>
      <c r="CD20" s="62">
        <f ca="1">AVERAGE(OFFSET($CC$3,0,0,'Données projet'!$E$12+1,1))-AVERAGE(OFFSET($H$3,0,0,'Données projet'!$E$12+1,1))</f>
        <v>487.04124684635974</v>
      </c>
      <c r="CE20" s="62">
        <f t="shared" si="40"/>
        <v>306.61893266146666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2.84</v>
      </c>
      <c r="CT20" s="13">
        <f>IF('Données projet'!$A$140&gt;35,CT19+CS20-DB19,IF(A20&lt;'Données projet'!$A$140,$CQ$205^A20,IF(A20='Données projet'!$A$140,'Données projet'!$B$140,CT19+CS20-DB19)))</f>
        <v>18.149124386663679</v>
      </c>
      <c r="CU20" s="18">
        <f>CT20*VLOOKUP('Données projet'!$B$13,Paramètres!$A$1:$I$89,3,0)*VLOOKUP('Données projet'!$B$13,Paramètres!$A$1:$I$89,5,0)</f>
        <v>20.668222851532597</v>
      </c>
      <c r="CV20" s="14">
        <f t="shared" si="41"/>
        <v>6.6950513986739653</v>
      </c>
      <c r="CW20" s="22">
        <f t="shared" si="13"/>
        <v>47.657702652443085</v>
      </c>
      <c r="CX20" s="62">
        <f t="shared" si="14"/>
        <v>325.10214709688756</v>
      </c>
      <c r="CY20" s="62">
        <f ca="1">AVERAGE(OFFSET($CX$3,0,0,'Données projet'!$E$13+1,1))-AVERAGE(OFFSET($H$3,0,0,'Données projet'!$E$13+1,1))</f>
        <v>457.62828850677369</v>
      </c>
      <c r="CZ20" s="62">
        <f t="shared" si="42"/>
        <v>282.78263556175563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2.84</v>
      </c>
      <c r="DO20" s="13">
        <f>IF('Données projet'!$A$166&gt;35,DO19+DN20-DW19,IF(A20&lt;'Données projet'!$A$166,$DL$205^A20,IF(A20='Données projet'!$A$166,'Données projet'!$B$166,DO19+DN20-DW19)))</f>
        <v>18.149124386663679</v>
      </c>
      <c r="DP20" s="18">
        <f>DO20*VLOOKUP('Données projet'!$B$14,Paramètres!$A$1:$I$89,3,0)*VLOOKUP('Données projet'!$B$14,Paramètres!$A$1:$I$89,5,0)</f>
        <v>17.270706766349157</v>
      </c>
      <c r="DQ20" s="14">
        <f t="shared" si="43"/>
        <v>5.7126718588704986</v>
      </c>
      <c r="DR20" s="22">
        <f t="shared" si="16"/>
        <v>40.029384438924232</v>
      </c>
      <c r="DS20" s="62">
        <f t="shared" si="17"/>
        <v>317.4738288833687</v>
      </c>
      <c r="DT20" s="62">
        <f ca="1">AVERAGE(OFFSET($DS$3,0,0,'Données projet'!$E$14+1,1))-AVERAGE(OFFSET($H$3,0,0,'Données projet'!$E$14+1,1))</f>
        <v>389.12604446638119</v>
      </c>
      <c r="DU20" s="62">
        <f t="shared" si="44"/>
        <v>243.23852967152732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5.5909090909090908</v>
      </c>
      <c r="N21" s="14">
        <f>IF('Données projet'!$A$36&gt;35,N20+M21-V20,IF(A21&lt;'Données projet'!$A$36,$K$205^A21,IF(A21='Données projet'!$A$36,'Données projet'!$B$36,N20+M21-V20)))</f>
        <v>51.276971117915458</v>
      </c>
      <c r="O21" s="14">
        <f>N21*VLOOKUP('Données projet'!$B$9,Paramètres!$A$1:$I$89,3,0)*VLOOKUP('Données projet'!$B$9,Paramètres!$A$1:$I$89,5,0)</f>
        <v>30.663628728513448</v>
      </c>
      <c r="P21" s="14">
        <f t="shared" si="33"/>
        <v>9.4870815071768995</v>
      </c>
      <c r="Q21" s="22">
        <f t="shared" si="2"/>
        <v>69.929153660494023</v>
      </c>
      <c r="R21" s="62">
        <f t="shared" si="0"/>
        <v>348.59582032716071</v>
      </c>
      <c r="S21" s="62">
        <f ca="1">AVERAGE(OFFSET($R$3,0,0,'Données projet'!$E$9+1,1))-AVERAGE(OFFSET($H$3,0,0,'Données projet'!$E$9+1,1))</f>
        <v>362.81292020448933</v>
      </c>
      <c r="T21" s="62">
        <f t="shared" si="34"/>
        <v>292.26503163353146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6.5</v>
      </c>
      <c r="AI21" s="14">
        <f>IF('Données projet'!$A$62&gt;35,AI20+AH21-AQ20,IF(A21&lt;'Données projet'!$A$62,$AF$205^A21,IF(A21='Données projet'!$A$62,'Données projet'!$B$62,AI20+AH21-AQ20)))</f>
        <v>23.660328322350242</v>
      </c>
      <c r="AJ21" s="14">
        <f>AI21*VLOOKUP('Données projet'!$B$10,Paramètres!$A$1:$I$89,3,0)*VLOOKUP('Données projet'!$B$10,Paramètres!$A$1:$I$89,5,0)</f>
        <v>11.073033654859913</v>
      </c>
      <c r="AK21" s="14">
        <f t="shared" si="35"/>
        <v>3.8571457530226052</v>
      </c>
      <c r="AL21" s="22">
        <f t="shared" si="4"/>
        <v>26.003395802062048</v>
      </c>
      <c r="AM21" s="62">
        <f t="shared" si="5"/>
        <v>304.67006246872876</v>
      </c>
      <c r="AN21" s="62">
        <f ca="1">AVERAGE(OFFSET($AM$3,0,0,'Données projet'!$E$10+1,1))-AVERAGE(OFFSET($H$3,0,0,'Données projet'!$E$10+1,1))</f>
        <v>317.54276561627643</v>
      </c>
      <c r="AO21" s="62">
        <f t="shared" si="36"/>
        <v>238.92443174298893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3.65</v>
      </c>
      <c r="BD21" s="13">
        <f>IF('Données projet'!$A$88&gt;35,BD20+BC21-BL20,IF(A21&lt;'Données projet'!$A$88,$BA$205^A21,IF(A21='Données projet'!$A$88,'Données projet'!$B$88,BD20+BC21-BL20)))</f>
        <v>47.532490941824946</v>
      </c>
      <c r="BE21" s="14">
        <f>BD21*VLOOKUP('Données projet'!$B$11,Paramètres!$A$1:$I$89,3,0)*VLOOKUP('Données projet'!$B$11,Paramètres!$A$1:$I$89,5,0)</f>
        <v>43.007397804163212</v>
      </c>
      <c r="BF21" s="14">
        <f t="shared" si="37"/>
        <v>12.792363936215189</v>
      </c>
      <c r="BG21" s="22">
        <f t="shared" si="7"/>
        <v>97.184585031159045</v>
      </c>
      <c r="BH21" s="62">
        <f t="shared" si="8"/>
        <v>375.85125169782572</v>
      </c>
      <c r="BI21" s="62">
        <f ca="1">AVERAGE(OFFSET($BH$3,0,0,'Données projet'!$E$11+1,1))-AVERAGE(OFFSET($H$3,0,0,'Données projet'!$E$11+1,1))</f>
        <v>439.06700232017681</v>
      </c>
      <c r="BJ21" s="62">
        <f t="shared" si="38"/>
        <v>278.21741231699929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3.65</v>
      </c>
      <c r="BY21" s="13">
        <f>IF('Données projet'!$A$114&gt;35,BY20+BX21-CG20,IF(A21&lt;'Données projet'!$A$114,$BV$205^A21,IF(A21='Données projet'!$A$114,'Données projet'!$B$114,BY20+BX21-CG20)))</f>
        <v>47.532490941824946</v>
      </c>
      <c r="BZ21" s="14">
        <f>BY21*VLOOKUP('Données projet'!$B$12,Paramètres!$A$1:$I$89,3,0)*VLOOKUP('Données projet'!$B$12,Paramètres!$A$1:$I$89,5,0)</f>
        <v>48.197945815010499</v>
      </c>
      <c r="CA21" s="14">
        <f t="shared" si="39"/>
        <v>14.147381769152156</v>
      </c>
      <c r="CB21" s="22">
        <f t="shared" si="10"/>
        <v>108.58477887574996</v>
      </c>
      <c r="CC21" s="62">
        <f t="shared" si="11"/>
        <v>387.25144554241666</v>
      </c>
      <c r="CD21" s="62">
        <f ca="1">AVERAGE(OFFSET($CC$3,0,0,'Données projet'!$E$12+1,1))-AVERAGE(OFFSET($H$3,0,0,'Données projet'!$E$12+1,1))</f>
        <v>487.04124684635974</v>
      </c>
      <c r="CE21" s="62">
        <f t="shared" si="40"/>
        <v>306.61893266146666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2.84</v>
      </c>
      <c r="CT21" s="13">
        <f>IF('Données projet'!$A$140&gt;35,CT20+CS21-DB20,IF(A21&lt;'Données projet'!$A$140,$CQ$205^A21,IF(A21='Données projet'!$A$140,'Données projet'!$B$140,CT20+CS21-DB20)))</f>
        <v>21.523158855127722</v>
      </c>
      <c r="CU21" s="18">
        <f>CT21*VLOOKUP('Données projet'!$B$13,Paramètres!$A$1:$I$89,3,0)*VLOOKUP('Données projet'!$B$13,Paramètres!$A$1:$I$89,5,0)</f>
        <v>24.510573304219449</v>
      </c>
      <c r="CV21" s="14">
        <f t="shared" si="41"/>
        <v>7.7836767292316065</v>
      </c>
      <c r="CW21" s="22">
        <f t="shared" si="13"/>
        <v>56.245818808260594</v>
      </c>
      <c r="CX21" s="62">
        <f t="shared" si="14"/>
        <v>334.91248547492728</v>
      </c>
      <c r="CY21" s="62">
        <f ca="1">AVERAGE(OFFSET($CX$3,0,0,'Données projet'!$E$13+1,1))-AVERAGE(OFFSET($H$3,0,0,'Données projet'!$E$13+1,1))</f>
        <v>457.62828850677369</v>
      </c>
      <c r="CZ21" s="62">
        <f t="shared" si="42"/>
        <v>282.78263556175563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2.84</v>
      </c>
      <c r="DO21" s="13">
        <f>IF('Données projet'!$A$166&gt;35,DO20+DN21-DW20,IF(A21&lt;'Données projet'!$A$166,$DL$205^A21,IF(A21='Données projet'!$A$166,'Données projet'!$B$166,DO20+DN21-DW20)))</f>
        <v>21.523158855127722</v>
      </c>
      <c r="DP21" s="18">
        <f>DO21*VLOOKUP('Données projet'!$B$14,Paramètres!$A$1:$I$89,3,0)*VLOOKUP('Données projet'!$B$14,Paramètres!$A$1:$I$89,5,0)</f>
        <v>20.481437966539538</v>
      </c>
      <c r="DQ21" s="14">
        <f t="shared" si="43"/>
        <v>6.6415608128764356</v>
      </c>
      <c r="DR21" s="22">
        <f t="shared" si="16"/>
        <v>47.239222874149483</v>
      </c>
      <c r="DS21" s="62">
        <f t="shared" si="17"/>
        <v>325.90588954081619</v>
      </c>
      <c r="DT21" s="62">
        <f ca="1">AVERAGE(OFFSET($DS$3,0,0,'Données projet'!$E$14+1,1))-AVERAGE(OFFSET($H$3,0,0,'Données projet'!$E$14+1,1))</f>
        <v>389.12604446638119</v>
      </c>
      <c r="DU21" s="62">
        <f t="shared" si="44"/>
        <v>243.23852967152732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5.5909090909090908</v>
      </c>
      <c r="N22" s="14">
        <f>IF('Données projet'!$A$36&gt;35,N21+M22-V21,IF(A22&lt;'Données projet'!$A$36,$K$205^A22,IF(A22='Données projet'!$A$36,'Données projet'!$B$36,N21+M22-V21)))</f>
        <v>63.814306040343304</v>
      </c>
      <c r="O22" s="14">
        <f>N22*VLOOKUP('Données projet'!$B$9,Paramètres!$A$1:$I$89,3,0)*VLOOKUP('Données projet'!$B$9,Paramètres!$A$1:$I$89,5,0)</f>
        <v>38.160955012125299</v>
      </c>
      <c r="P22" s="14">
        <f t="shared" si="33"/>
        <v>11.509880661066306</v>
      </c>
      <c r="Q22" s="22">
        <f t="shared" si="2"/>
        <v>86.510038797475374</v>
      </c>
      <c r="R22" s="62">
        <f t="shared" si="0"/>
        <v>366.39892768636423</v>
      </c>
      <c r="S22" s="62">
        <f ca="1">AVERAGE(OFFSET($R$3,0,0,'Données projet'!$E$9+1,1))-AVERAGE(OFFSET($H$3,0,0,'Données projet'!$E$9+1,1))</f>
        <v>362.81292020448933</v>
      </c>
      <c r="T22" s="62">
        <f t="shared" si="34"/>
        <v>292.26503163353146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6.5</v>
      </c>
      <c r="AI22" s="14">
        <f>IF('Données projet'!$A$62&gt;35,AI21+AH22-AQ21,IF(A22&lt;'Données projet'!$A$62,$AF$205^A22,IF(A22='Données projet'!$A$62,'Données projet'!$B$62,AI21+AH22-AQ21)))</f>
        <v>28.206893180269638</v>
      </c>
      <c r="AJ22" s="14">
        <f>AI22*VLOOKUP('Données projet'!$B$10,Paramètres!$A$1:$I$89,3,0)*VLOOKUP('Données projet'!$B$10,Paramètres!$A$1:$I$89,5,0)</f>
        <v>13.200826008366192</v>
      </c>
      <c r="AK22" s="14">
        <f t="shared" si="35"/>
        <v>4.5052116964418483</v>
      </c>
      <c r="AL22" s="22">
        <f t="shared" si="4"/>
        <v>30.838015669207337</v>
      </c>
      <c r="AM22" s="62">
        <f t="shared" si="5"/>
        <v>310.72690455809618</v>
      </c>
      <c r="AN22" s="62">
        <f ca="1">AVERAGE(OFFSET($AM$3,0,0,'Données projet'!$E$10+1,1))-AVERAGE(OFFSET($H$3,0,0,'Données projet'!$E$10+1,1))</f>
        <v>317.54276561627643</v>
      </c>
      <c r="AO22" s="62">
        <f t="shared" si="36"/>
        <v>238.92443174298893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3.65</v>
      </c>
      <c r="BD22" s="13">
        <f>IF('Données projet'!$A$88&gt;35,BD21+BC22-BL21,IF(A22&lt;'Données projet'!$A$88,$BA$205^A22,IF(A22='Données projet'!$A$88,'Données projet'!$B$88,BD21+BC22-BL21)))</f>
        <v>58.90561805764559</v>
      </c>
      <c r="BE22" s="14">
        <f>BD22*VLOOKUP('Données projet'!$B$11,Paramètres!$A$1:$I$89,3,0)*VLOOKUP('Données projet'!$B$11,Paramètres!$A$1:$I$89,5,0)</f>
        <v>53.297803218557732</v>
      </c>
      <c r="BF22" s="14">
        <f t="shared" si="37"/>
        <v>15.462240012873817</v>
      </c>
      <c r="BG22" s="22">
        <f t="shared" si="7"/>
        <v>119.75707529474329</v>
      </c>
      <c r="BH22" s="62">
        <f t="shared" si="8"/>
        <v>399.64596418363215</v>
      </c>
      <c r="BI22" s="62">
        <f ca="1">AVERAGE(OFFSET($BH$3,0,0,'Données projet'!$E$11+1,1))-AVERAGE(OFFSET($H$3,0,0,'Données projet'!$E$11+1,1))</f>
        <v>439.06700232017681</v>
      </c>
      <c r="BJ22" s="62">
        <f t="shared" si="38"/>
        <v>278.21741231699929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3.65</v>
      </c>
      <c r="BY22" s="13">
        <f>IF('Données projet'!$A$114&gt;35,BY21+BX22-CG21,IF(A22&lt;'Données projet'!$A$114,$BV$205^A22,IF(A22='Données projet'!$A$114,'Données projet'!$B$114,BY21+BX22-CG21)))</f>
        <v>58.90561805764559</v>
      </c>
      <c r="BZ22" s="14">
        <f>BY22*VLOOKUP('Données projet'!$B$12,Paramètres!$A$1:$I$89,3,0)*VLOOKUP('Données projet'!$B$12,Paramètres!$A$1:$I$89,5,0)</f>
        <v>59.730296710452635</v>
      </c>
      <c r="CA22" s="14">
        <f t="shared" si="39"/>
        <v>17.100061689857345</v>
      </c>
      <c r="CB22" s="22">
        <f t="shared" si="10"/>
        <v>133.81287421387319</v>
      </c>
      <c r="CC22" s="62">
        <f t="shared" si="11"/>
        <v>413.70176310276202</v>
      </c>
      <c r="CD22" s="62">
        <f ca="1">AVERAGE(OFFSET($CC$3,0,0,'Données projet'!$E$12+1,1))-AVERAGE(OFFSET($H$3,0,0,'Données projet'!$E$12+1,1))</f>
        <v>487.04124684635974</v>
      </c>
      <c r="CE22" s="62">
        <f t="shared" si="40"/>
        <v>306.61893266146666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2.84</v>
      </c>
      <c r="CT22" s="13">
        <f>IF('Données projet'!$A$140&gt;35,CT21+CS22-DB21,IF(A22&lt;'Données projet'!$A$140,$CQ$205^A22,IF(A22='Données projet'!$A$140,'Données projet'!$B$140,CT21+CS22-DB21)))</f>
        <v>25.524447198315809</v>
      </c>
      <c r="CU22" s="18">
        <f>CT22*VLOOKUP('Données projet'!$B$13,Paramètres!$A$1:$I$89,3,0)*VLOOKUP('Données projet'!$B$13,Paramètres!$A$1:$I$89,5,0)</f>
        <v>29.067240469442044</v>
      </c>
      <c r="CV22" s="14">
        <f t="shared" si="41"/>
        <v>9.0493141601842488</v>
      </c>
      <c r="CW22" s="22">
        <f t="shared" si="13"/>
        <v>66.386332646599115</v>
      </c>
      <c r="CX22" s="62">
        <f t="shared" si="14"/>
        <v>346.27522153548796</v>
      </c>
      <c r="CY22" s="62">
        <f ca="1">AVERAGE(OFFSET($CX$3,0,0,'Données projet'!$E$13+1,1))-AVERAGE(OFFSET($H$3,0,0,'Données projet'!$E$13+1,1))</f>
        <v>457.62828850677369</v>
      </c>
      <c r="CZ22" s="62">
        <f t="shared" si="42"/>
        <v>282.78263556175563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2.84</v>
      </c>
      <c r="DO22" s="13">
        <f>IF('Données projet'!$A$166&gt;35,DO21+DN22-DW21,IF(A22&lt;'Données projet'!$A$166,$DL$205^A22,IF(A22='Données projet'!$A$166,'Données projet'!$B$166,DO21+DN22-DW21)))</f>
        <v>25.524447198315809</v>
      </c>
      <c r="DP22" s="18">
        <f>DO22*VLOOKUP('Données projet'!$B$14,Paramètres!$A$1:$I$89,3,0)*VLOOKUP('Données projet'!$B$14,Paramètres!$A$1:$I$89,5,0)</f>
        <v>24.289063953917324</v>
      </c>
      <c r="DQ22" s="14">
        <f t="shared" si="43"/>
        <v>7.7214884945023501</v>
      </c>
      <c r="DR22" s="22">
        <f t="shared" si="16"/>
        <v>55.7517121809976</v>
      </c>
      <c r="DS22" s="62">
        <f t="shared" si="17"/>
        <v>335.64060106988643</v>
      </c>
      <c r="DT22" s="62">
        <f ca="1">AVERAGE(OFFSET($DS$3,0,0,'Données projet'!$E$14+1,1))-AVERAGE(OFFSET($H$3,0,0,'Données projet'!$E$14+1,1))</f>
        <v>389.12604446638119</v>
      </c>
      <c r="DU22" s="62">
        <f t="shared" si="44"/>
        <v>243.23852967152732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5.5909090909090908</v>
      </c>
      <c r="N23" s="14">
        <f>IF('Données projet'!$A$36&gt;35,N22+M23-V22,IF(A23&lt;'Données projet'!$A$36,$K$205^A23,IF(A23='Données projet'!$A$36,'Données projet'!$B$36,N22+M23-V22)))</f>
        <v>79.417047587426694</v>
      </c>
      <c r="O23" s="14">
        <f>N23*VLOOKUP('Données projet'!$B$9,Paramètres!$A$1:$I$89,3,0)*VLOOKUP('Données projet'!$B$9,Paramètres!$A$1:$I$89,5,0)</f>
        <v>47.49139445728116</v>
      </c>
      <c r="P23" s="14">
        <f t="shared" si="33"/>
        <v>13.96397329692701</v>
      </c>
      <c r="Q23" s="22">
        <f t="shared" si="2"/>
        <v>107.03476550524589</v>
      </c>
      <c r="R23" s="62">
        <f t="shared" si="0"/>
        <v>388.14587661635704</v>
      </c>
      <c r="S23" s="62">
        <f ca="1">AVERAGE(OFFSET($R$3,0,0,'Données projet'!$E$9+1,1))-AVERAGE(OFFSET($H$3,0,0,'Données projet'!$E$9+1,1))</f>
        <v>362.81292020448933</v>
      </c>
      <c r="T23" s="62">
        <f t="shared" si="34"/>
        <v>292.26503163353146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6.5</v>
      </c>
      <c r="AI23" s="14">
        <f>IF('Données projet'!$A$62&gt;35,AI22+AH23-AQ22,IF(A23&lt;'Données projet'!$A$62,$AF$205^A23,IF(A23='Données projet'!$A$62,'Données projet'!$B$62,AI22+AH23-AQ22)))</f>
        <v>33.627125204833582</v>
      </c>
      <c r="AJ23" s="14">
        <f>AI23*VLOOKUP('Données projet'!$B$10,Paramètres!$A$1:$I$89,3,0)*VLOOKUP('Données projet'!$B$10,Paramètres!$A$1:$I$89,5,0)</f>
        <v>15.737494595862117</v>
      </c>
      <c r="AK23" s="14">
        <f t="shared" si="35"/>
        <v>5.2621637162274721</v>
      </c>
      <c r="AL23" s="22">
        <f t="shared" si="4"/>
        <v>36.574404893556029</v>
      </c>
      <c r="AM23" s="62">
        <f t="shared" si="5"/>
        <v>317.68551600466719</v>
      </c>
      <c r="AN23" s="62">
        <f ca="1">AVERAGE(OFFSET($AM$3,0,0,'Données projet'!$E$10+1,1))-AVERAGE(OFFSET($H$3,0,0,'Données projet'!$E$10+1,1))</f>
        <v>317.54276561627643</v>
      </c>
      <c r="AO23" s="62">
        <f t="shared" si="36"/>
        <v>238.92443174298893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73</v>
      </c>
      <c r="BB23" s="13">
        <f>VLOOKUP(A23,'Données projet'!$A$87:$I$107,9,0)</f>
        <v>3.65</v>
      </c>
      <c r="BC23" s="13">
        <f t="array" ref="BC23">INDEX(BB:BB,MIN(IF(ISNUMBER(BB23:BB219),ROW(BB23:BB219),"")))</f>
        <v>3.65</v>
      </c>
      <c r="BD23" s="13">
        <f>IF('Données projet'!$A$88&gt;35,BD22+BC23-BL22,IF(A23&lt;'Données projet'!$A$88,$BA$205^A23,IF(A23='Données projet'!$A$88,'Données projet'!$B$88,BD22+BC23-BL22)))</f>
        <v>73</v>
      </c>
      <c r="BE23" s="14">
        <f>BD23*VLOOKUP('Données projet'!$B$11,Paramètres!$A$1:$I$89,3,0)*VLOOKUP('Données projet'!$B$11,Paramètres!$A$1:$I$89,5,0)</f>
        <v>66.050399999999996</v>
      </c>
      <c r="BF23" s="14">
        <f t="shared" si="37"/>
        <v>18.689342126897891</v>
      </c>
      <c r="BG23" s="22">
        <f t="shared" si="7"/>
        <v>147.58838420434714</v>
      </c>
      <c r="BH23" s="62">
        <f t="shared" si="8"/>
        <v>428.69949531545831</v>
      </c>
      <c r="BI23" s="62">
        <f ca="1">AVERAGE(OFFSET($BH$3,0,0,'Données projet'!$E$11+1,1))-AVERAGE(OFFSET($H$3,0,0,'Données projet'!$E$11+1,1))</f>
        <v>439.06700232017681</v>
      </c>
      <c r="BJ23" s="62">
        <f t="shared" si="38"/>
        <v>278.21741231699929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6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73</v>
      </c>
      <c r="BW23" s="13">
        <f>VLOOKUP(A23,'Données projet'!$A$113:$I$133,9,0)</f>
        <v>3.65</v>
      </c>
      <c r="BX23" s="13">
        <f t="array" ref="BX23">INDEX(BW:BW,MIN(IF(ISNUMBER(BW23:BW219),ROW(BW23:BW219),"")))</f>
        <v>3.65</v>
      </c>
      <c r="BY23" s="13">
        <f>IF('Données projet'!$A$114&gt;35,BY22+BX23-CG22,IF(A23&lt;'Données projet'!$A$114,$BV$205^A23,IF(A23='Données projet'!$A$114,'Données projet'!$B$114,BY22+BX23-CG22)))</f>
        <v>73</v>
      </c>
      <c r="BZ23" s="14">
        <f>BY23*VLOOKUP('Données projet'!$B$12,Paramètres!$A$1:$I$89,3,0)*VLOOKUP('Données projet'!$B$12,Paramètres!$A$1:$I$89,5,0)</f>
        <v>74.022000000000006</v>
      </c>
      <c r="CA23" s="14">
        <f t="shared" si="39"/>
        <v>20.668991235856851</v>
      </c>
      <c r="CB23" s="22">
        <f t="shared" si="10"/>
        <v>164.92014306911736</v>
      </c>
      <c r="CC23" s="62">
        <f t="shared" si="11"/>
        <v>446.03125418022853</v>
      </c>
      <c r="CD23" s="62">
        <f ca="1">AVERAGE(OFFSET($CC$3,0,0,'Données projet'!$E$12+1,1))-AVERAGE(OFFSET($H$3,0,0,'Données projet'!$E$12+1,1))</f>
        <v>487.04124684635974</v>
      </c>
      <c r="CE23" s="62">
        <f t="shared" si="40"/>
        <v>306.61893266146666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6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2.84</v>
      </c>
      <c r="CT23" s="13">
        <f>IF('Données projet'!$A$140&gt;35,CT22+CS23-DB22,IF(A23&lt;'Données projet'!$A$140,$CQ$205^A23,IF(A23='Données projet'!$A$140,'Données projet'!$B$140,CT22+CS23-DB22)))</f>
        <v>30.269599790850293</v>
      </c>
      <c r="CU23" s="18">
        <f>CT23*VLOOKUP('Données projet'!$B$13,Paramètres!$A$1:$I$89,3,0)*VLOOKUP('Données projet'!$B$13,Paramètres!$A$1:$I$89,5,0)</f>
        <v>34.47102024182032</v>
      </c>
      <c r="CV23" s="14">
        <f t="shared" si="41"/>
        <v>10.52074612273822</v>
      </c>
      <c r="CW23" s="22">
        <f t="shared" si="13"/>
        <v>78.360659751606121</v>
      </c>
      <c r="CX23" s="62">
        <f t="shared" si="14"/>
        <v>359.47177086271728</v>
      </c>
      <c r="CY23" s="62">
        <f ca="1">AVERAGE(OFFSET($CX$3,0,0,'Données projet'!$E$13+1,1))-AVERAGE(OFFSET($H$3,0,0,'Données projet'!$E$13+1,1))</f>
        <v>457.62828850677369</v>
      </c>
      <c r="CZ23" s="62">
        <f t="shared" si="42"/>
        <v>282.78263556175563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2.84</v>
      </c>
      <c r="DO23" s="13">
        <f>IF('Données projet'!$A$166&gt;35,DO22+DN23-DW22,IF(A23&lt;'Données projet'!$A$166,$DL$205^A23,IF(A23='Données projet'!$A$166,'Données projet'!$B$166,DO22+DN23-DW22)))</f>
        <v>30.269599790850293</v>
      </c>
      <c r="DP23" s="18">
        <f>DO23*VLOOKUP('Données projet'!$B$14,Paramètres!$A$1:$I$89,3,0)*VLOOKUP('Données projet'!$B$14,Paramètres!$A$1:$I$89,5,0)</f>
        <v>28.804551160973141</v>
      </c>
      <c r="DQ23" s="14">
        <f t="shared" si="43"/>
        <v>8.9770140258507016</v>
      </c>
      <c r="DR23" s="22">
        <f t="shared" si="16"/>
        <v>65.802892700384845</v>
      </c>
      <c r="DS23" s="62">
        <f t="shared" si="17"/>
        <v>346.914003811496</v>
      </c>
      <c r="DT23" s="62">
        <f ca="1">AVERAGE(OFFSET($DS$3,0,0,'Données projet'!$E$14+1,1))-AVERAGE(OFFSET($H$3,0,0,'Données projet'!$E$14+1,1))</f>
        <v>389.12604446638119</v>
      </c>
      <c r="DU23" s="62">
        <f t="shared" si="44"/>
        <v>243.23852967152732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5.5909090909090908</v>
      </c>
      <c r="N24" s="14">
        <f>IF('Données projet'!$A$36&gt;35,N23+M24-V23,IF(A24&lt;'Données projet'!$A$36,$K$205^A24,IF(A24='Données projet'!$A$36,'Données projet'!$B$36,N23+M24-V23)))</f>
        <v>98.834694582689295</v>
      </c>
      <c r="O24" s="14">
        <f>N24*VLOOKUP('Données projet'!$B$9,Paramètres!$A$1:$I$89,3,0)*VLOOKUP('Données projet'!$B$9,Paramètres!$A$1:$I$89,5,0)</f>
        <v>59.103147360448204</v>
      </c>
      <c r="P24" s="14">
        <f t="shared" si="33"/>
        <v>16.94131815778756</v>
      </c>
      <c r="Q24" s="22">
        <f t="shared" si="2"/>
        <v>132.44411077759398</v>
      </c>
      <c r="R24" s="62">
        <f t="shared" si="0"/>
        <v>414.77744411092726</v>
      </c>
      <c r="S24" s="62">
        <f ca="1">AVERAGE(OFFSET($R$3,0,0,'Données projet'!$E$9+1,1))-AVERAGE(OFFSET($H$3,0,0,'Données projet'!$E$9+1,1))</f>
        <v>362.81292020448933</v>
      </c>
      <c r="T24" s="62">
        <f t="shared" si="34"/>
        <v>292.26503163353146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6.5</v>
      </c>
      <c r="AI24" s="14">
        <f>IF('Données projet'!$A$62&gt;35,AI23+AH24-AQ23,IF(A24&lt;'Données projet'!$A$62,$AF$205^A24,IF(A24='Données projet'!$A$62,'Données projet'!$B$62,AI23+AH24-AQ23)))</f>
        <v>40.088908137267765</v>
      </c>
      <c r="AJ24" s="14">
        <f>AI24*VLOOKUP('Données projet'!$B$10,Paramètres!$A$1:$I$89,3,0)*VLOOKUP('Données projet'!$B$10,Paramètres!$A$1:$I$89,5,0)</f>
        <v>18.761609008241315</v>
      </c>
      <c r="AK24" s="14">
        <f t="shared" si="35"/>
        <v>6.1462965210381464</v>
      </c>
      <c r="AL24" s="22">
        <f t="shared" si="4"/>
        <v>43.381268796828387</v>
      </c>
      <c r="AM24" s="62">
        <f t="shared" si="5"/>
        <v>325.71460213016172</v>
      </c>
      <c r="AN24" s="62">
        <f ca="1">AVERAGE(OFFSET($AM$3,0,0,'Données projet'!$E$10+1,1))-AVERAGE(OFFSET($H$3,0,0,'Données projet'!$E$10+1,1))</f>
        <v>317.54276561627643</v>
      </c>
      <c r="AO24" s="62">
        <f t="shared" si="36"/>
        <v>238.92443174298893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7.2</v>
      </c>
      <c r="BD24" s="13">
        <f>IF('Données projet'!$A$88&gt;35,BD23+BC24-BL23,IF(A24&lt;'Données projet'!$A$88,$BA$205^A24,IF(A24='Données projet'!$A$88,'Données projet'!$B$88,BD23+BC24-BL23)))</f>
        <v>74.2</v>
      </c>
      <c r="BE24" s="14">
        <f>BD24*VLOOKUP('Données projet'!$B$11,Paramètres!$A$1:$I$89,3,0)*VLOOKUP('Données projet'!$B$11,Paramètres!$A$1:$I$89,5,0)</f>
        <v>67.136160000000004</v>
      </c>
      <c r="BF24" s="14">
        <f t="shared" si="37"/>
        <v>18.960545405756019</v>
      </c>
      <c r="BG24" s="22">
        <f t="shared" si="7"/>
        <v>149.95176191502506</v>
      </c>
      <c r="BH24" s="62">
        <f t="shared" si="8"/>
        <v>432.2850952483584</v>
      </c>
      <c r="BI24" s="62">
        <f ca="1">AVERAGE(OFFSET($BH$3,0,0,'Données projet'!$E$11+1,1))-AVERAGE(OFFSET($H$3,0,0,'Données projet'!$E$11+1,1))</f>
        <v>439.06700232017681</v>
      </c>
      <c r="BJ24" s="62">
        <f t="shared" si="38"/>
        <v>278.21741231699929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7.2</v>
      </c>
      <c r="BY24" s="13">
        <f>IF('Données projet'!$A$114&gt;35,BY23+BX24-CG23,IF(A24&lt;'Données projet'!$A$114,$BV$205^A24,IF(A24='Données projet'!$A$114,'Données projet'!$B$114,BY23+BX24-CG23)))</f>
        <v>74.2</v>
      </c>
      <c r="BZ24" s="14">
        <f>BY24*VLOOKUP('Données projet'!$B$12,Paramètres!$A$1:$I$89,3,0)*VLOOKUP('Données projet'!$B$12,Paramètres!$A$1:$I$89,5,0)</f>
        <v>75.238800000000012</v>
      </c>
      <c r="CA24" s="14">
        <f t="shared" si="39"/>
        <v>20.96892143970209</v>
      </c>
      <c r="CB24" s="22">
        <f t="shared" si="10"/>
        <v>167.56178150748116</v>
      </c>
      <c r="CC24" s="62">
        <f t="shared" si="11"/>
        <v>449.89511484081447</v>
      </c>
      <c r="CD24" s="62">
        <f ca="1">AVERAGE(OFFSET($CC$3,0,0,'Données projet'!$E$12+1,1))-AVERAGE(OFFSET($H$3,0,0,'Données projet'!$E$12+1,1))</f>
        <v>487.04124684635974</v>
      </c>
      <c r="CE24" s="62">
        <f t="shared" si="40"/>
        <v>306.61893266146666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2.84</v>
      </c>
      <c r="CT24" s="13">
        <f>IF('Données projet'!$A$140&gt;35,CT23+CS24-DB23,IF(A24&lt;'Données projet'!$A$140,$CQ$205^A24,IF(A24='Données projet'!$A$140,'Données projet'!$B$140,CT23+CS24-DB23)))</f>
        <v>35.896905597183761</v>
      </c>
      <c r="CU24" s="18">
        <f>CT24*VLOOKUP('Données projet'!$B$13,Paramètres!$A$1:$I$89,3,0)*VLOOKUP('Données projet'!$B$13,Paramètres!$A$1:$I$89,5,0)</f>
        <v>40.879396094072867</v>
      </c>
      <c r="CV24" s="14">
        <f t="shared" si="41"/>
        <v>12.231435114289109</v>
      </c>
      <c r="CW24" s="22">
        <f t="shared" si="13"/>
        <v>92.501364354563762</v>
      </c>
      <c r="CX24" s="62">
        <f t="shared" si="14"/>
        <v>374.83469768789706</v>
      </c>
      <c r="CY24" s="62">
        <f ca="1">AVERAGE(OFFSET($CX$3,0,0,'Données projet'!$E$13+1,1))-AVERAGE(OFFSET($H$3,0,0,'Données projet'!$E$13+1,1))</f>
        <v>457.62828850677369</v>
      </c>
      <c r="CZ24" s="62">
        <f t="shared" si="42"/>
        <v>282.78263556175563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2.84</v>
      </c>
      <c r="DO24" s="13">
        <f>IF('Données projet'!$A$166&gt;35,DO23+DN24-DW23,IF(A24&lt;'Données projet'!$A$166,$DL$205^A24,IF(A24='Données projet'!$A$166,'Données projet'!$B$166,DO23+DN24-DW23)))</f>
        <v>35.896905597183761</v>
      </c>
      <c r="DP24" s="18">
        <f>DO24*VLOOKUP('Données projet'!$B$14,Paramètres!$A$1:$I$89,3,0)*VLOOKUP('Données projet'!$B$14,Paramètres!$A$1:$I$89,5,0)</f>
        <v>34.159495366280069</v>
      </c>
      <c r="DQ24" s="14">
        <f t="shared" si="43"/>
        <v>10.436689878861767</v>
      </c>
      <c r="DR24" s="22">
        <f t="shared" si="16"/>
        <v>77.671689301955368</v>
      </c>
      <c r="DS24" s="62">
        <f t="shared" si="17"/>
        <v>360.0050226352887</v>
      </c>
      <c r="DT24" s="62">
        <f ca="1">AVERAGE(OFFSET($DS$3,0,0,'Données projet'!$E$14+1,1))-AVERAGE(OFFSET($H$3,0,0,'Données projet'!$E$14+1,1))</f>
        <v>389.12604446638119</v>
      </c>
      <c r="DU24" s="62">
        <f t="shared" si="44"/>
        <v>243.23852967152732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123</v>
      </c>
      <c r="L25" s="13">
        <f>VLOOKUP(A25,'Données projet'!$A$35:$I$55,9,0)</f>
        <v>5.5909090909090908</v>
      </c>
      <c r="M25" s="13">
        <f t="array" ref="M25">INDEX(L:L,MIN(IF(ISNUMBER(L25:L221),ROW(L25:L221),"")))</f>
        <v>5.5909090909090908</v>
      </c>
      <c r="N25" s="14">
        <f>IF('Données projet'!$A$36&gt;35,N24+M25-V24,IF(A25&lt;'Données projet'!$A$36,$K$205^A25,IF(A25='Données projet'!$A$36,'Données projet'!$B$36,N24+M25-V24)))</f>
        <v>123</v>
      </c>
      <c r="O25" s="14">
        <f>N25*VLOOKUP('Données projet'!$B$9,Paramètres!$A$1:$I$89,3,0)*VLOOKUP('Données projet'!$B$9,Paramètres!$A$1:$I$89,5,0)</f>
        <v>73.554000000000016</v>
      </c>
      <c r="P25" s="14">
        <f t="shared" si="33"/>
        <v>20.553481077376691</v>
      </c>
      <c r="Q25" s="22">
        <f t="shared" si="2"/>
        <v>163.90386287643108</v>
      </c>
      <c r="R25" s="62">
        <f t="shared" si="0"/>
        <v>447.45941843198659</v>
      </c>
      <c r="S25" s="62">
        <f ca="1">AVERAGE(OFFSET($R$3,0,0,'Données projet'!$E$9+1,1))-AVERAGE(OFFSET($H$3,0,0,'Données projet'!$E$9+1,1))</f>
        <v>362.81292020448933</v>
      </c>
      <c r="T25" s="62">
        <f t="shared" si="34"/>
        <v>292.26503163353146</v>
      </c>
      <c r="U25" s="16">
        <f>IF(ISNA(VLOOKUP(A25,'Données projet'!$A$35:$I$55,3,0)),0,VLOOKUP(A25,'Données projet'!$A$35:$I$55,3,0))</f>
        <v>1</v>
      </c>
      <c r="V25" s="16">
        <f>IF(ISNA(VLOOKUP(A25,'Données projet'!$A$35:$I$55,4,0)),0,VLOOKUP(A25,'Données projet'!$A$35:$I$55,4,0))</f>
        <v>16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1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10.833198622733226</v>
      </c>
      <c r="AC25" s="24">
        <f t="shared" si="3"/>
        <v>10.833198622733226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6.5</v>
      </c>
      <c r="AI25" s="14">
        <f>IF('Données projet'!$A$62&gt;35,AI24+AH25-AQ24,IF(A25&lt;'Données projet'!$A$62,$AF$205^A25,IF(A25='Données projet'!$A$62,'Données projet'!$B$62,AI24+AH25-AQ24)))</f>
        <v>47.792386231317963</v>
      </c>
      <c r="AJ25" s="14">
        <f>AI25*VLOOKUP('Données projet'!$B$10,Paramètres!$A$1:$I$89,3,0)*VLOOKUP('Données projet'!$B$10,Paramètres!$A$1:$I$89,5,0)</f>
        <v>22.366836756256806</v>
      </c>
      <c r="AK25" s="14">
        <f t="shared" si="35"/>
        <v>7.178978641053865</v>
      </c>
      <c r="AL25" s="22">
        <f t="shared" si="4"/>
        <v>51.458961816982743</v>
      </c>
      <c r="AM25" s="62">
        <f t="shared" si="5"/>
        <v>335.01451737253831</v>
      </c>
      <c r="AN25" s="62">
        <f ca="1">AVERAGE(OFFSET($AM$3,0,0,'Données projet'!$E$10+1,1))-AVERAGE(OFFSET($H$3,0,0,'Données projet'!$E$10+1,1))</f>
        <v>317.54276561627643</v>
      </c>
      <c r="AO25" s="62">
        <f t="shared" si="36"/>
        <v>238.92443174298893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7.2</v>
      </c>
      <c r="BD25" s="13">
        <f>IF('Données projet'!$A$88&gt;35,BD24+BC25-BL24,IF(A25&lt;'Données projet'!$A$88,$BA$205^A25,IF(A25='Données projet'!$A$88,'Données projet'!$B$88,BD24+BC25-BL24)))</f>
        <v>81.400000000000006</v>
      </c>
      <c r="BE25" s="14">
        <f>BD25*VLOOKUP('Données projet'!$B$11,Paramètres!$A$1:$I$89,3,0)*VLOOKUP('Données projet'!$B$11,Paramètres!$A$1:$I$89,5,0)</f>
        <v>73.650720000000007</v>
      </c>
      <c r="BF25" s="14">
        <f t="shared" si="37"/>
        <v>20.577360172493922</v>
      </c>
      <c r="BG25" s="22">
        <f t="shared" si="7"/>
        <v>164.11390630042692</v>
      </c>
      <c r="BH25" s="62">
        <f t="shared" si="8"/>
        <v>447.66946185598249</v>
      </c>
      <c r="BI25" s="62">
        <f ca="1">AVERAGE(OFFSET($BH$3,0,0,'Données projet'!$E$11+1,1))-AVERAGE(OFFSET($H$3,0,0,'Données projet'!$E$11+1,1))</f>
        <v>439.06700232017681</v>
      </c>
      <c r="BJ25" s="62">
        <f t="shared" si="38"/>
        <v>278.21741231699929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7.2</v>
      </c>
      <c r="BY25" s="13">
        <f>IF('Données projet'!$A$114&gt;35,BY24+BX25-CG24,IF(A25&lt;'Données projet'!$A$114,$BV$205^A25,IF(A25='Données projet'!$A$114,'Données projet'!$B$114,BY24+BX25-CG24)))</f>
        <v>81.400000000000006</v>
      </c>
      <c r="BZ25" s="14">
        <f>BY25*VLOOKUP('Données projet'!$B$12,Paramètres!$A$1:$I$89,3,0)*VLOOKUP('Données projet'!$B$12,Paramètres!$A$1:$I$89,5,0)</f>
        <v>82.539600000000007</v>
      </c>
      <c r="CA25" s="14">
        <f t="shared" si="39"/>
        <v>22.756995627482848</v>
      </c>
      <c r="CB25" s="22">
        <f t="shared" si="10"/>
        <v>183.39157071786599</v>
      </c>
      <c r="CC25" s="62">
        <f t="shared" si="11"/>
        <v>466.94712627342153</v>
      </c>
      <c r="CD25" s="62">
        <f ca="1">AVERAGE(OFFSET($CC$3,0,0,'Données projet'!$E$12+1,1))-AVERAGE(OFFSET($H$3,0,0,'Données projet'!$E$12+1,1))</f>
        <v>487.04124684635974</v>
      </c>
      <c r="CE25" s="62">
        <f t="shared" si="40"/>
        <v>306.61893266146666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2.84</v>
      </c>
      <c r="CT25" s="13">
        <f>IF('Données projet'!$A$140&gt;35,CT24+CS25-DB24,IF(A25&lt;'Données projet'!$A$140,$CQ$205^A25,IF(A25='Données projet'!$A$140,'Données projet'!$B$140,CT24+CS25-DB24)))</f>
        <v>42.570362355521766</v>
      </c>
      <c r="CU25" s="18">
        <f>CT25*VLOOKUP('Données projet'!$B$13,Paramètres!$A$1:$I$89,3,0)*VLOOKUP('Données projet'!$B$13,Paramètres!$A$1:$I$89,5,0)</f>
        <v>48.479128650468184</v>
      </c>
      <c r="CV25" s="14">
        <f t="shared" si="41"/>
        <v>14.220284684155688</v>
      </c>
      <c r="CW25" s="22">
        <f t="shared" si="13"/>
        <v>109.20147822446989</v>
      </c>
      <c r="CX25" s="62">
        <f t="shared" si="14"/>
        <v>392.75703378002544</v>
      </c>
      <c r="CY25" s="62">
        <f ca="1">AVERAGE(OFFSET($CX$3,0,0,'Données projet'!$E$13+1,1))-AVERAGE(OFFSET($H$3,0,0,'Données projet'!$E$13+1,1))</f>
        <v>457.62828850677369</v>
      </c>
      <c r="CZ25" s="62">
        <f t="shared" si="42"/>
        <v>282.78263556175563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2.84</v>
      </c>
      <c r="DO25" s="13">
        <f>IF('Données projet'!$A$166&gt;35,DO24+DN25-DW24,IF(A25&lt;'Données projet'!$A$166,$DL$205^A25,IF(A25='Données projet'!$A$166,'Données projet'!$B$166,DO24+DN25-DW24)))</f>
        <v>42.570362355521766</v>
      </c>
      <c r="DP25" s="18">
        <f>DO25*VLOOKUP('Données projet'!$B$14,Paramètres!$A$1:$I$89,3,0)*VLOOKUP('Données projet'!$B$14,Paramètres!$A$1:$I$89,5,0)</f>
        <v>40.509956817514514</v>
      </c>
      <c r="DQ25" s="14">
        <f t="shared" si="43"/>
        <v>12.133711199945846</v>
      </c>
      <c r="DR25" s="22">
        <f t="shared" si="16"/>
        <v>91.68772179707679</v>
      </c>
      <c r="DS25" s="62">
        <f t="shared" si="17"/>
        <v>375.24327735263233</v>
      </c>
      <c r="DT25" s="62">
        <f ca="1">AVERAGE(OFFSET($DS$3,0,0,'Données projet'!$E$14+1,1))-AVERAGE(OFFSET($H$3,0,0,'Données projet'!$E$14+1,1))</f>
        <v>389.12604446638119</v>
      </c>
      <c r="DU25" s="62">
        <f t="shared" si="44"/>
        <v>243.23852967152732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12.333333333333334</v>
      </c>
      <c r="N26" s="14">
        <f>IF('Données projet'!$A$36&gt;35,N25+M26-V25,IF(A26&lt;'Données projet'!$A$36,$K$205^A26,IF(A26='Données projet'!$A$36,'Données projet'!$B$36,N25+M26-V25)))</f>
        <v>119.33333333333334</v>
      </c>
      <c r="O26" s="14">
        <f>N26*VLOOKUP('Données projet'!$B$9,Paramètres!$A$1:$I$89,3,0)*VLOOKUP('Données projet'!$B$9,Paramètres!$A$1:$I$89,5,0)</f>
        <v>71.361333333333349</v>
      </c>
      <c r="P26" s="14">
        <f t="shared" si="33"/>
        <v>20.011144716858571</v>
      </c>
      <c r="Q26" s="22">
        <f t="shared" si="2"/>
        <v>159.14039927075092</v>
      </c>
      <c r="R26" s="62">
        <f t="shared" si="0"/>
        <v>443.91817704852872</v>
      </c>
      <c r="S26" s="62">
        <f ca="1">AVERAGE(OFFSET($R$3,0,0,'Données projet'!$E$9+1,1))-AVERAGE(OFFSET($H$3,0,0,'Données projet'!$E$9+1,1))</f>
        <v>362.81292020448933</v>
      </c>
      <c r="T26" s="62">
        <f t="shared" si="34"/>
        <v>292.26503163353146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7.6602282080754316</v>
      </c>
      <c r="AC26" s="24">
        <f t="shared" si="3"/>
        <v>7.6602282080754316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6.5</v>
      </c>
      <c r="AI26" s="14">
        <f>IF('Données projet'!$A$62&gt;35,AI25+AH26-AQ25,IF(A26&lt;'Données projet'!$A$62,$AF$205^A26,IF(A26='Données projet'!$A$62,'Données projet'!$B$62,AI25+AH26-AQ25)))</f>
        <v>56.976163428110333</v>
      </c>
      <c r="AJ26" s="14">
        <f>AI26*VLOOKUP('Données projet'!$B$10,Paramètres!$A$1:$I$89,3,0)*VLOOKUP('Données projet'!$B$10,Paramètres!$A$1:$I$89,5,0)</f>
        <v>26.664844484355637</v>
      </c>
      <c r="AK26" s="14">
        <f t="shared" si="35"/>
        <v>8.3851688821551527</v>
      </c>
      <c r="AL26" s="22">
        <f t="shared" si="4"/>
        <v>61.045439946672957</v>
      </c>
      <c r="AM26" s="62">
        <f t="shared" si="5"/>
        <v>345.82321772445073</v>
      </c>
      <c r="AN26" s="62">
        <f ca="1">AVERAGE(OFFSET($AM$3,0,0,'Données projet'!$E$10+1,1))-AVERAGE(OFFSET($H$3,0,0,'Données projet'!$E$10+1,1))</f>
        <v>317.54276561627643</v>
      </c>
      <c r="AO26" s="62">
        <f t="shared" si="36"/>
        <v>238.92443174298893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7.2</v>
      </c>
      <c r="BD26" s="13">
        <f>IF('Données projet'!$A$88&gt;35,BD25+BC26-BL25,IF(A26&lt;'Données projet'!$A$88,$BA$205^A26,IF(A26='Données projet'!$A$88,'Données projet'!$B$88,BD25+BC26-BL25)))</f>
        <v>88.600000000000009</v>
      </c>
      <c r="BE26" s="14">
        <f>BD26*VLOOKUP('Données projet'!$B$11,Paramètres!$A$1:$I$89,3,0)*VLOOKUP('Données projet'!$B$11,Paramètres!$A$1:$I$89,5,0)</f>
        <v>80.165279999999996</v>
      </c>
      <c r="BF26" s="14">
        <f t="shared" si="37"/>
        <v>22.177591092468788</v>
      </c>
      <c r="BG26" s="22">
        <f t="shared" si="7"/>
        <v>178.24716715271646</v>
      </c>
      <c r="BH26" s="62">
        <f t="shared" si="8"/>
        <v>463.02494493049426</v>
      </c>
      <c r="BI26" s="62">
        <f ca="1">AVERAGE(OFFSET($BH$3,0,0,'Données projet'!$E$11+1,1))-AVERAGE(OFFSET($H$3,0,0,'Données projet'!$E$11+1,1))</f>
        <v>439.06700232017681</v>
      </c>
      <c r="BJ26" s="62">
        <f t="shared" si="38"/>
        <v>278.21741231699929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7.2</v>
      </c>
      <c r="BY26" s="13">
        <f>IF('Données projet'!$A$114&gt;35,BY25+BX26-CG25,IF(A26&lt;'Données projet'!$A$114,$BV$205^A26,IF(A26='Données projet'!$A$114,'Données projet'!$B$114,BY25+BX26-CG25)))</f>
        <v>88.600000000000009</v>
      </c>
      <c r="BZ26" s="14">
        <f>BY26*VLOOKUP('Données projet'!$B$12,Paramètres!$A$1:$I$89,3,0)*VLOOKUP('Données projet'!$B$12,Paramètres!$A$1:$I$89,5,0)</f>
        <v>89.840400000000017</v>
      </c>
      <c r="CA26" s="14">
        <f t="shared" si="39"/>
        <v>24.526729341796202</v>
      </c>
      <c r="CB26" s="22">
        <f t="shared" si="10"/>
        <v>199.18941693696172</v>
      </c>
      <c r="CC26" s="62">
        <f t="shared" si="11"/>
        <v>483.96719471473949</v>
      </c>
      <c r="CD26" s="62">
        <f ca="1">AVERAGE(OFFSET($CC$3,0,0,'Données projet'!$E$12+1,1))-AVERAGE(OFFSET($H$3,0,0,'Données projet'!$E$12+1,1))</f>
        <v>487.04124684635974</v>
      </c>
      <c r="CE26" s="62">
        <f t="shared" si="40"/>
        <v>306.61893266146666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2.84</v>
      </c>
      <c r="CT26" s="13">
        <f>IF('Données projet'!$A$140&gt;35,CT25+CS26-DB25,IF(A26&lt;'Données projet'!$A$140,$CQ$205^A26,IF(A26='Données projet'!$A$140,'Données projet'!$B$140,CT25+CS26-DB25)))</f>
        <v>50.484455997861858</v>
      </c>
      <c r="CU26" s="18">
        <f>CT26*VLOOKUP('Données projet'!$B$13,Paramètres!$A$1:$I$89,3,0)*VLOOKUP('Données projet'!$B$13,Paramètres!$A$1:$I$89,5,0)</f>
        <v>57.491698490365089</v>
      </c>
      <c r="CV26" s="14">
        <f t="shared" si="41"/>
        <v>16.532524156727764</v>
      </c>
      <c r="CW26" s="22">
        <f t="shared" si="13"/>
        <v>128.9255211103534</v>
      </c>
      <c r="CX26" s="62">
        <f t="shared" si="14"/>
        <v>413.70329888813114</v>
      </c>
      <c r="CY26" s="62">
        <f ca="1">AVERAGE(OFFSET($CX$3,0,0,'Données projet'!$E$13+1,1))-AVERAGE(OFFSET($H$3,0,0,'Données projet'!$E$13+1,1))</f>
        <v>457.62828850677369</v>
      </c>
      <c r="CZ26" s="62">
        <f t="shared" si="42"/>
        <v>282.78263556175563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2.84</v>
      </c>
      <c r="DO26" s="13">
        <f>IF('Données projet'!$A$166&gt;35,DO25+DN26-DW25,IF(A26&lt;'Données projet'!$A$166,$DL$205^A26,IF(A26='Données projet'!$A$166,'Données projet'!$B$166,DO25+DN26-DW25)))</f>
        <v>50.484455997861858</v>
      </c>
      <c r="DP26" s="18">
        <f>DO26*VLOOKUP('Données projet'!$B$14,Paramètres!$A$1:$I$89,3,0)*VLOOKUP('Données projet'!$B$14,Paramètres!$A$1:$I$89,5,0)</f>
        <v>48.041008327565343</v>
      </c>
      <c r="DQ26" s="14">
        <f t="shared" si="43"/>
        <v>14.10667071576797</v>
      </c>
      <c r="DR26" s="22">
        <f t="shared" si="16"/>
        <v>108.24054100047216</v>
      </c>
      <c r="DS26" s="62">
        <f t="shared" si="17"/>
        <v>393.01831877824992</v>
      </c>
      <c r="DT26" s="62">
        <f ca="1">AVERAGE(OFFSET($DS$3,0,0,'Données projet'!$E$14+1,1))-AVERAGE(OFFSET($H$3,0,0,'Données projet'!$E$14+1,1))</f>
        <v>389.12604446638119</v>
      </c>
      <c r="DU26" s="62">
        <f t="shared" si="44"/>
        <v>243.23852967152732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12.333333333333334</v>
      </c>
      <c r="N27" s="14">
        <f>IF('Données projet'!$A$36&gt;35,N26+M27-V26,IF(A27&lt;'Données projet'!$A$36,$K$205^A27,IF(A27='Données projet'!$A$36,'Données projet'!$B$36,N26+M27-V26)))</f>
        <v>131.66666666666669</v>
      </c>
      <c r="O27" s="14">
        <f>N27*VLOOKUP('Données projet'!$B$9,Paramètres!$A$1:$I$89,3,0)*VLOOKUP('Données projet'!$B$9,Paramètres!$A$1:$I$89,5,0)</f>
        <v>78.736666666666679</v>
      </c>
      <c r="P27" s="14">
        <f t="shared" si="33"/>
        <v>21.828006984037064</v>
      </c>
      <c r="Q27" s="22">
        <f t="shared" si="2"/>
        <v>175.15013994164235</v>
      </c>
      <c r="R27" s="62">
        <f t="shared" si="0"/>
        <v>461.15013994164235</v>
      </c>
      <c r="S27" s="62">
        <f ca="1">AVERAGE(OFFSET($R$3,0,0,'Données projet'!$E$9+1,1))-AVERAGE(OFFSET($H$3,0,0,'Données projet'!$E$9+1,1))</f>
        <v>362.81292020448933</v>
      </c>
      <c r="T27" s="62">
        <f t="shared" si="34"/>
        <v>292.26503163353146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5.416599311366614</v>
      </c>
      <c r="AC27" s="24">
        <f t="shared" si="3"/>
        <v>5.416599311366614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6.5</v>
      </c>
      <c r="AI27" s="14">
        <f>IF('Données projet'!$A$62&gt;35,AI26+AH27-AQ26,IF(A27&lt;'Données projet'!$A$62,$AF$205^A27,IF(A27='Données projet'!$A$62,'Données projet'!$B$62,AI26+AH27-AQ26)))</f>
        <v>67.924693763448758</v>
      </c>
      <c r="AJ27" s="14">
        <f>AI27*VLOOKUP('Données projet'!$B$10,Paramètres!$A$1:$I$89,3,0)*VLOOKUP('Données projet'!$B$10,Paramètres!$A$1:$I$89,5,0)</f>
        <v>31.788756681294021</v>
      </c>
      <c r="AK27" s="14">
        <f t="shared" si="35"/>
        <v>9.7940195531688623</v>
      </c>
      <c r="AL27" s="22">
        <f t="shared" si="4"/>
        <v>72.423335275022851</v>
      </c>
      <c r="AM27" s="62">
        <f t="shared" si="5"/>
        <v>358.42333527502285</v>
      </c>
      <c r="AN27" s="62">
        <f ca="1">AVERAGE(OFFSET($AM$3,0,0,'Données projet'!$E$10+1,1))-AVERAGE(OFFSET($H$3,0,0,'Données projet'!$E$10+1,1))</f>
        <v>317.54276561627643</v>
      </c>
      <c r="AO27" s="62">
        <f t="shared" si="36"/>
        <v>238.92443174298893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7.2</v>
      </c>
      <c r="BD27" s="13">
        <f>IF('Données projet'!$A$88&gt;35,BD26+BC27-BL26,IF(A27&lt;'Données projet'!$A$88,$BA$205^A27,IF(A27='Données projet'!$A$88,'Données projet'!$B$88,BD26+BC27-BL26)))</f>
        <v>95.800000000000011</v>
      </c>
      <c r="BE27" s="14">
        <f>BD27*VLOOKUP('Données projet'!$B$11,Paramètres!$A$1:$I$89,3,0)*VLOOKUP('Données projet'!$B$11,Paramètres!$A$1:$I$89,5,0)</f>
        <v>86.679839999999999</v>
      </c>
      <c r="BF27" s="14">
        <f t="shared" si="37"/>
        <v>23.762739053789723</v>
      </c>
      <c r="BG27" s="22">
        <f t="shared" si="7"/>
        <v>192.35415851868379</v>
      </c>
      <c r="BH27" s="62">
        <f t="shared" si="8"/>
        <v>478.35415851868379</v>
      </c>
      <c r="BI27" s="62">
        <f ca="1">AVERAGE(OFFSET($BH$3,0,0,'Données projet'!$E$11+1,1))-AVERAGE(OFFSET($H$3,0,0,'Données projet'!$E$11+1,1))</f>
        <v>439.06700232017681</v>
      </c>
      <c r="BJ27" s="62">
        <f t="shared" si="38"/>
        <v>278.21741231699929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7.2</v>
      </c>
      <c r="BY27" s="13">
        <f>IF('Données projet'!$A$114&gt;35,BY26+BX27-CG26,IF(A27&lt;'Données projet'!$A$114,$BV$205^A27,IF(A27='Données projet'!$A$114,'Données projet'!$B$114,BY26+BX27-CG26)))</f>
        <v>95.800000000000011</v>
      </c>
      <c r="BZ27" s="14">
        <f>BY27*VLOOKUP('Données projet'!$B$12,Paramètres!$A$1:$I$89,3,0)*VLOOKUP('Données projet'!$B$12,Paramètres!$A$1:$I$89,5,0)</f>
        <v>97.141200000000026</v>
      </c>
      <c r="CA27" s="14">
        <f t="shared" si="39"/>
        <v>26.279782450761708</v>
      </c>
      <c r="CB27" s="22">
        <f t="shared" si="10"/>
        <v>214.95821110174333</v>
      </c>
      <c r="CC27" s="62">
        <f t="shared" si="11"/>
        <v>500.95821110174336</v>
      </c>
      <c r="CD27" s="62">
        <f ca="1">AVERAGE(OFFSET($CC$3,0,0,'Données projet'!$E$12+1,1))-AVERAGE(OFFSET($H$3,0,0,'Données projet'!$E$12+1,1))</f>
        <v>487.04124684635974</v>
      </c>
      <c r="CE27" s="62">
        <f t="shared" si="40"/>
        <v>306.61893266146666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2.84</v>
      </c>
      <c r="CT27" s="13">
        <f>IF('Données projet'!$A$140&gt;35,CT26+CS27-DB26,IF(A27&lt;'Données projet'!$A$140,$CQ$205^A27,IF(A27='Données projet'!$A$140,'Données projet'!$B$140,CT26+CS27-DB26)))</f>
        <v>59.869828593776646</v>
      </c>
      <c r="CU27" s="18">
        <f>CT27*VLOOKUP('Données projet'!$B$13,Paramètres!$A$1:$I$89,3,0)*VLOOKUP('Données projet'!$B$13,Paramètres!$A$1:$I$89,5,0)</f>
        <v>68.179760802592838</v>
      </c>
      <c r="CV27" s="14">
        <f t="shared" si="41"/>
        <v>19.220737211915747</v>
      </c>
      <c r="CW27" s="22">
        <f t="shared" si="13"/>
        <v>152.22253404193577</v>
      </c>
      <c r="CX27" s="62">
        <f t="shared" si="14"/>
        <v>438.22253404193577</v>
      </c>
      <c r="CY27" s="62">
        <f ca="1">AVERAGE(OFFSET($CX$3,0,0,'Données projet'!$E$13+1,1))-AVERAGE(OFFSET($H$3,0,0,'Données projet'!$E$13+1,1))</f>
        <v>457.62828850677369</v>
      </c>
      <c r="CZ27" s="62">
        <f t="shared" si="42"/>
        <v>282.78263556175563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2.84</v>
      </c>
      <c r="DO27" s="13">
        <f>IF('Données projet'!$A$166&gt;35,DO26+DN27-DW26,IF(A27&lt;'Données projet'!$A$166,$DL$205^A27,IF(A27='Données projet'!$A$166,'Données projet'!$B$166,DO26+DN27-DW26)))</f>
        <v>59.869828593776646</v>
      </c>
      <c r="DP27" s="18">
        <f>DO27*VLOOKUP('Données projet'!$B$14,Paramètres!$A$1:$I$89,3,0)*VLOOKUP('Données projet'!$B$14,Paramètres!$A$1:$I$89,5,0)</f>
        <v>56.972128889837862</v>
      </c>
      <c r="DQ27" s="14">
        <f t="shared" si="43"/>
        <v>16.400436387837694</v>
      </c>
      <c r="DR27" s="22">
        <f t="shared" si="16"/>
        <v>127.79055119195162</v>
      </c>
      <c r="DS27" s="62">
        <f t="shared" si="17"/>
        <v>413.79055119195164</v>
      </c>
      <c r="DT27" s="62">
        <f ca="1">AVERAGE(OFFSET($DS$3,0,0,'Données projet'!$E$14+1,1))-AVERAGE(OFFSET($H$3,0,0,'Données projet'!$E$14+1,1))</f>
        <v>389.12604446638119</v>
      </c>
      <c r="DU27" s="62">
        <f t="shared" si="44"/>
        <v>243.23852967152732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144</v>
      </c>
      <c r="L28" s="13">
        <f>VLOOKUP(A28,'Données projet'!$A$35:$I$55,9,0)</f>
        <v>12.333333333333334</v>
      </c>
      <c r="M28" s="13">
        <f t="array" ref="M28">INDEX(L:L,MIN(IF(ISNUMBER(L28:L224),ROW(L28:L224),"")))</f>
        <v>12.333333333333334</v>
      </c>
      <c r="N28" s="14">
        <f>IF('Données projet'!$A$36&gt;35,N27+M28-V27,IF(A28&lt;'Données projet'!$A$36,$K$205^A28,IF(A28='Données projet'!$A$36,'Données projet'!$B$36,N27+M28-V27)))</f>
        <v>144.00000000000003</v>
      </c>
      <c r="O28" s="14">
        <f>N28*VLOOKUP('Données projet'!$B$9,Paramètres!$A$1:$I$89,3,0)*VLOOKUP('Données projet'!$B$9,Paramètres!$A$1:$I$89,5,0)</f>
        <v>86.112000000000009</v>
      </c>
      <c r="P28" s="14">
        <f t="shared" si="33"/>
        <v>23.625136642852297</v>
      </c>
      <c r="Q28" s="22">
        <f t="shared" si="2"/>
        <v>191.12551298630106</v>
      </c>
      <c r="R28" s="62">
        <f t="shared" si="0"/>
        <v>478.34773520852332</v>
      </c>
      <c r="S28" s="62">
        <f ca="1">AVERAGE(OFFSET($R$3,0,0,'Données projet'!$E$9+1,1))-AVERAGE(OFFSET($H$3,0,0,'Données projet'!$E$9+1,1))</f>
        <v>362.81292020448933</v>
      </c>
      <c r="T28" s="62">
        <f t="shared" si="34"/>
        <v>292.26503163353146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17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1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15.34038764069177</v>
      </c>
      <c r="AC28" s="24">
        <f t="shared" si="3"/>
        <v>15.34038764069177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6.5</v>
      </c>
      <c r="AI28" s="14">
        <f>IF('Données projet'!$A$62&gt;35,AI27+AH28-AQ27,IF(A28&lt;'Données projet'!$A$62,$AF$205^A28,IF(A28='Données projet'!$A$62,'Données projet'!$B$62,AI27+AH28-AQ27)))</f>
        <v>80.977091914581294</v>
      </c>
      <c r="AJ28" s="14">
        <f>AI28*VLOOKUP('Données projet'!$B$10,Paramètres!$A$1:$I$89,3,0)*VLOOKUP('Données projet'!$B$10,Paramètres!$A$1:$I$89,5,0)</f>
        <v>37.897279016024044</v>
      </c>
      <c r="AK28" s="14">
        <f t="shared" si="35"/>
        <v>11.43958104552808</v>
      </c>
      <c r="AL28" s="22">
        <f t="shared" si="4"/>
        <v>85.928364607203278</v>
      </c>
      <c r="AM28" s="62">
        <f t="shared" si="5"/>
        <v>373.15058682942549</v>
      </c>
      <c r="AN28" s="62">
        <f ca="1">AVERAGE(OFFSET($AM$3,0,0,'Données projet'!$E$10+1,1))-AVERAGE(OFFSET($H$3,0,0,'Données projet'!$E$10+1,1))</f>
        <v>317.54276561627643</v>
      </c>
      <c r="AO28" s="62">
        <f t="shared" si="36"/>
        <v>238.92443174298893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103</v>
      </c>
      <c r="BB28" s="13">
        <f>VLOOKUP(A28,'Données projet'!$A$87:$I$107,9,0)</f>
        <v>7.2</v>
      </c>
      <c r="BC28" s="13">
        <f t="array" ref="BC28">INDEX(BB:BB,MIN(IF(ISNUMBER(BB28:BB224),ROW(BB28:BB224),"")))</f>
        <v>7.2</v>
      </c>
      <c r="BD28" s="13">
        <f>IF('Données projet'!$A$88&gt;35,BD27+BC28-BL27,IF(A28&lt;'Données projet'!$A$88,$BA$205^A28,IF(A28='Données projet'!$A$88,'Données projet'!$B$88,BD27+BC28-BL27)))</f>
        <v>103.00000000000001</v>
      </c>
      <c r="BE28" s="14">
        <f>BD28*VLOOKUP('Données projet'!$B$11,Paramètres!$A$1:$I$89,3,0)*VLOOKUP('Données projet'!$B$11,Paramètres!$A$1:$I$89,5,0)</f>
        <v>93.194400000000002</v>
      </c>
      <c r="BF28" s="14">
        <f t="shared" si="37"/>
        <v>25.33406653691528</v>
      </c>
      <c r="BG28" s="22">
        <f t="shared" si="7"/>
        <v>206.43707921846078</v>
      </c>
      <c r="BH28" s="62">
        <f t="shared" si="8"/>
        <v>493.65930144068301</v>
      </c>
      <c r="BI28" s="62">
        <f ca="1">AVERAGE(OFFSET($BH$3,0,0,'Données projet'!$E$11+1,1))-AVERAGE(OFFSET($H$3,0,0,'Données projet'!$E$11+1,1))</f>
        <v>439.06700232017681</v>
      </c>
      <c r="BJ28" s="62">
        <f t="shared" si="38"/>
        <v>278.21741231699929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28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103</v>
      </c>
      <c r="BW28" s="13">
        <f>VLOOKUP(A28,'Données projet'!$A$113:$I$133,9,0)</f>
        <v>7.2</v>
      </c>
      <c r="BX28" s="13">
        <f t="array" ref="BX28">INDEX(BW:BW,MIN(IF(ISNUMBER(BW28:BW224),ROW(BW28:BW224),"")))</f>
        <v>7.2</v>
      </c>
      <c r="BY28" s="13">
        <f>IF('Données projet'!$A$114&gt;35,BY27+BX28-CG27,IF(A28&lt;'Données projet'!$A$114,$BV$205^A28,IF(A28='Données projet'!$A$114,'Données projet'!$B$114,BY27+BX28-CG27)))</f>
        <v>103.00000000000001</v>
      </c>
      <c r="BZ28" s="14">
        <f>BY28*VLOOKUP('Données projet'!$B$12,Paramètres!$A$1:$I$89,3,0)*VLOOKUP('Données projet'!$B$12,Paramètres!$A$1:$I$89,5,0)</f>
        <v>104.44200000000004</v>
      </c>
      <c r="CA28" s="14">
        <f t="shared" si="39"/>
        <v>28.01755116176631</v>
      </c>
      <c r="CB28" s="22">
        <f t="shared" si="10"/>
        <v>230.70038494007636</v>
      </c>
      <c r="CC28" s="62">
        <f t="shared" si="11"/>
        <v>517.92260716229862</v>
      </c>
      <c r="CD28" s="62">
        <f ca="1">AVERAGE(OFFSET($CC$3,0,0,'Données projet'!$E$12+1,1))-AVERAGE(OFFSET($H$3,0,0,'Données projet'!$E$12+1,1))</f>
        <v>487.04124684635974</v>
      </c>
      <c r="CE28" s="62">
        <f t="shared" si="40"/>
        <v>306.61893266146666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28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71</v>
      </c>
      <c r="CR28" s="13">
        <f>VLOOKUP(A28,'Données projet'!$A$139:$I$159,9,0)</f>
        <v>2.84</v>
      </c>
      <c r="CS28" s="13">
        <f t="array" ref="CS28">INDEX(CR:CR,MIN(IF(ISNUMBER(CR28:CR224),ROW(CR28:CR224),"")))</f>
        <v>2.84</v>
      </c>
      <c r="CT28" s="13">
        <f>IF('Données projet'!$A$140&gt;35,CT27+CS28-DB27,IF(A28&lt;'Données projet'!$A$140,$CQ$205^A28,IF(A28='Données projet'!$A$140,'Données projet'!$B$140,CT27+CS28-DB27)))</f>
        <v>71</v>
      </c>
      <c r="CU28" s="18">
        <f>CT28*VLOOKUP('Données projet'!$B$13,Paramètres!$A$1:$I$89,3,0)*VLOOKUP('Données projet'!$B$13,Paramètres!$A$1:$I$89,5,0)</f>
        <v>80.854799999999997</v>
      </c>
      <c r="CV28" s="14">
        <f t="shared" si="41"/>
        <v>22.346057714313609</v>
      </c>
      <c r="CW28" s="22">
        <f t="shared" si="13"/>
        <v>179.7414938524295</v>
      </c>
      <c r="CX28" s="62">
        <f t="shared" si="14"/>
        <v>466.96371607465176</v>
      </c>
      <c r="CY28" s="62">
        <f ca="1">AVERAGE(OFFSET($CX$3,0,0,'Données projet'!$E$13+1,1))-AVERAGE(OFFSET($H$3,0,0,'Données projet'!$E$13+1,1))</f>
        <v>457.62828850677369</v>
      </c>
      <c r="CZ28" s="62">
        <f t="shared" si="42"/>
        <v>282.78263556175563</v>
      </c>
      <c r="DA28" s="16">
        <f>IF(ISNA(VLOOKUP(A28,'Données projet'!$A$139:$I$159,3,0)),0,VLOOKUP(A28,'Données projet'!$A$139:$I$159,3,0))</f>
        <v>1</v>
      </c>
      <c r="DB28" s="16">
        <f>IF(ISNA(VLOOKUP(A28,'Données projet'!$A$139:$I$159,4,0)),0,VLOOKUP(A28,'Données projet'!$A$139:$I$159,4,0))</f>
        <v>8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71</v>
      </c>
      <c r="DM28" s="13">
        <f>VLOOKUP(A28,'Données projet'!$A$165:$I$185,9,0)</f>
        <v>2.84</v>
      </c>
      <c r="DN28" s="13">
        <f t="array" ref="DN28">INDEX(DM:DM,MIN(IF(ISNUMBER(DM28:DM224),ROW(DM28:DM224),"")))</f>
        <v>2.84</v>
      </c>
      <c r="DO28" s="13">
        <f>IF('Données projet'!$A$166&gt;35,DO27+DN28-DW27,IF(A28&lt;'Données projet'!$A$166,$DL$205^A28,IF(A28='Données projet'!$A$166,'Données projet'!$B$166,DO27+DN28-DW27)))</f>
        <v>71</v>
      </c>
      <c r="DP28" s="18">
        <f>DO28*VLOOKUP('Données projet'!$B$14,Paramètres!$A$1:$I$89,3,0)*VLOOKUP('Données projet'!$B$14,Paramètres!$A$1:$I$89,5,0)</f>
        <v>67.563600000000008</v>
      </c>
      <c r="DQ28" s="14">
        <f t="shared" si="43"/>
        <v>19.06717177504256</v>
      </c>
      <c r="DR28" s="22">
        <f t="shared" si="16"/>
        <v>150.88192750819914</v>
      </c>
      <c r="DS28" s="62">
        <f t="shared" si="17"/>
        <v>438.10414973042134</v>
      </c>
      <c r="DT28" s="62">
        <f ca="1">AVERAGE(OFFSET($DS$3,0,0,'Données projet'!$E$14+1,1))-AVERAGE(OFFSET($H$3,0,0,'Données projet'!$E$14+1,1))</f>
        <v>389.12604446638119</v>
      </c>
      <c r="DU28" s="62">
        <f t="shared" si="44"/>
        <v>243.23852967152732</v>
      </c>
      <c r="DV28" s="16">
        <f>IF(ISNA(VLOOKUP(A28,'Données projet'!$A$165:$I$185,3,0)),0,VLOOKUP(A28,'Données projet'!$A$165:$I$185,3,0))</f>
        <v>1</v>
      </c>
      <c r="DW28" s="16">
        <f>IF(ISNA(VLOOKUP(A28,'Données projet'!$A$165:$I$185,4,0)),0,VLOOKUP(A28,'Données projet'!$A$165:$I$185,4,0))</f>
        <v>8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13.4</v>
      </c>
      <c r="N29" s="14">
        <f>IF('Données projet'!$A$36&gt;35,N28+M29-V28,IF(A29&lt;'Données projet'!$A$36,$K$205^A29,IF(A29='Données projet'!$A$36,'Données projet'!$B$36,N28+M29-V28)))</f>
        <v>140.40000000000003</v>
      </c>
      <c r="O29" s="14">
        <f>N29*VLOOKUP('Données projet'!$B$9,Paramètres!$A$1:$I$89,3,0)*VLOOKUP('Données projet'!$B$9,Paramètres!$A$1:$I$89,5,0)</f>
        <v>83.959200000000024</v>
      </c>
      <c r="P29" s="14">
        <f t="shared" si="33"/>
        <v>23.102490880810642</v>
      </c>
      <c r="Q29" s="22">
        <f t="shared" si="2"/>
        <v>186.46577828407854</v>
      </c>
      <c r="R29" s="62">
        <f t="shared" si="0"/>
        <v>474.91022272852297</v>
      </c>
      <c r="S29" s="62">
        <f ca="1">AVERAGE(OFFSET($R$3,0,0,'Données projet'!$E$9+1,1))-AVERAGE(OFFSET($H$3,0,0,'Données projet'!$E$9+1,1))</f>
        <v>362.81292020448933</v>
      </c>
      <c r="T29" s="62">
        <f t="shared" si="34"/>
        <v>292.26503163353146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10.847292126763454</v>
      </c>
      <c r="AC29" s="24">
        <f t="shared" si="3"/>
        <v>10.847292126763454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6.5</v>
      </c>
      <c r="AI29" s="14">
        <f>IF('Données projet'!$A$62&gt;35,AI28+AH29-AQ28,IF(A29&lt;'Données projet'!$A$62,$AF$205^A29,IF(A29='Données projet'!$A$62,'Données projet'!$B$62,AI28+AH29-AQ28)))</f>
        <v>96.537636780206071</v>
      </c>
      <c r="AJ29" s="14">
        <f>AI29*VLOOKUP('Données projet'!$B$10,Paramètres!$A$1:$I$89,3,0)*VLOOKUP('Données projet'!$B$10,Paramètres!$A$1:$I$89,5,0)</f>
        <v>45.179614013136444</v>
      </c>
      <c r="AK29" s="14">
        <f t="shared" si="35"/>
        <v>13.361624794271938</v>
      </c>
      <c r="AL29" s="22">
        <f t="shared" si="4"/>
        <v>101.95932425623626</v>
      </c>
      <c r="AM29" s="62">
        <f t="shared" si="5"/>
        <v>390.4037687006807</v>
      </c>
      <c r="AN29" s="62">
        <f ca="1">AVERAGE(OFFSET($AM$3,0,0,'Données projet'!$E$10+1,1))-AVERAGE(OFFSET($H$3,0,0,'Données projet'!$E$10+1,1))</f>
        <v>317.54276561627643</v>
      </c>
      <c r="AO29" s="62">
        <f t="shared" si="36"/>
        <v>238.92443174298893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9.1999999999999993</v>
      </c>
      <c r="BD29" s="13">
        <f>IF('Données projet'!$A$88&gt;35,BD28+BC29-BL28,IF(A29&lt;'Données projet'!$A$88,$BA$205^A29,IF(A29='Données projet'!$A$88,'Données projet'!$B$88,BD28+BC29-BL28)))</f>
        <v>84.200000000000017</v>
      </c>
      <c r="BE29" s="14">
        <f>BD29*VLOOKUP('Données projet'!$B$11,Paramètres!$A$1:$I$89,3,0)*VLOOKUP('Données projet'!$B$11,Paramètres!$A$1:$I$89,5,0)</f>
        <v>76.184160000000006</v>
      </c>
      <c r="BF29" s="14">
        <f t="shared" si="37"/>
        <v>21.201554232857223</v>
      </c>
      <c r="BG29" s="22">
        <f t="shared" si="7"/>
        <v>169.613452288893</v>
      </c>
      <c r="BH29" s="62">
        <f t="shared" si="8"/>
        <v>458.05789673333743</v>
      </c>
      <c r="BI29" s="62">
        <f ca="1">AVERAGE(OFFSET($BH$3,0,0,'Données projet'!$E$11+1,1))-AVERAGE(OFFSET($H$3,0,0,'Données projet'!$E$11+1,1))</f>
        <v>439.06700232017681</v>
      </c>
      <c r="BJ29" s="62">
        <f t="shared" si="38"/>
        <v>278.21741231699929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9.1999999999999993</v>
      </c>
      <c r="BY29" s="13">
        <f>IF('Données projet'!$A$114&gt;35,BY28+BX29-CG28,IF(A29&lt;'Données projet'!$A$114,$BV$205^A29,IF(A29='Données projet'!$A$114,'Données projet'!$B$114,BY28+BX29-CG28)))</f>
        <v>84.200000000000017</v>
      </c>
      <c r="BZ29" s="14">
        <f>BY29*VLOOKUP('Données projet'!$B$12,Paramètres!$A$1:$I$89,3,0)*VLOOKUP('Données projet'!$B$12,Paramètres!$A$1:$I$89,5,0)</f>
        <v>85.378800000000027</v>
      </c>
      <c r="CA29" s="14">
        <f t="shared" si="39"/>
        <v>23.447306793896516</v>
      </c>
      <c r="CB29" s="22">
        <f t="shared" si="10"/>
        <v>189.53880266603645</v>
      </c>
      <c r="CC29" s="62">
        <f t="shared" si="11"/>
        <v>477.98324711048087</v>
      </c>
      <c r="CD29" s="62">
        <f ca="1">AVERAGE(OFFSET($CC$3,0,0,'Données projet'!$E$12+1,1))-AVERAGE(OFFSET($H$3,0,0,'Données projet'!$E$12+1,1))</f>
        <v>487.04124684635974</v>
      </c>
      <c r="CE29" s="62">
        <f t="shared" si="40"/>
        <v>306.61893266146666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7</v>
      </c>
      <c r="CT29" s="13">
        <f>IF('Données projet'!$A$140&gt;35,CT28+CS29-DB28,IF(A29&lt;'Données projet'!$A$140,$CQ$205^A29,IF(A29='Données projet'!$A$140,'Données projet'!$B$140,CT28+CS29-DB28)))</f>
        <v>70</v>
      </c>
      <c r="CU29" s="18">
        <f>CT29*VLOOKUP('Données projet'!$B$13,Paramètres!$A$1:$I$89,3,0)*VLOOKUP('Données projet'!$B$13,Paramètres!$A$1:$I$89,5,0)</f>
        <v>79.716000000000008</v>
      </c>
      <c r="CV29" s="14">
        <f t="shared" si="41"/>
        <v>22.067730286351054</v>
      </c>
      <c r="CW29" s="22">
        <f t="shared" si="13"/>
        <v>177.27333024872806</v>
      </c>
      <c r="CX29" s="62">
        <f t="shared" si="14"/>
        <v>465.71777469317249</v>
      </c>
      <c r="CY29" s="62">
        <f ca="1">AVERAGE(OFFSET($CX$3,0,0,'Données projet'!$E$13+1,1))-AVERAGE(OFFSET($H$3,0,0,'Données projet'!$E$13+1,1))</f>
        <v>457.62828850677369</v>
      </c>
      <c r="CZ29" s="62">
        <f t="shared" si="42"/>
        <v>282.78263556175563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7</v>
      </c>
      <c r="DO29" s="13">
        <f>IF('Données projet'!$A$166&gt;35,DO28+DN29-DW28,IF(A29&lt;'Données projet'!$A$166,$DL$205^A29,IF(A29='Données projet'!$A$166,'Données projet'!$B$166,DO28+DN29-DW28)))</f>
        <v>70</v>
      </c>
      <c r="DP29" s="18">
        <f>DO29*VLOOKUP('Données projet'!$B$14,Paramètres!$A$1:$I$89,3,0)*VLOOKUP('Données projet'!$B$14,Paramètres!$A$1:$I$89,5,0)</f>
        <v>66.611999999999995</v>
      </c>
      <c r="DQ29" s="14">
        <f t="shared" si="43"/>
        <v>18.829683939536395</v>
      </c>
      <c r="DR29" s="22">
        <f t="shared" si="16"/>
        <v>148.81093286135922</v>
      </c>
      <c r="DS29" s="62">
        <f t="shared" si="17"/>
        <v>437.25537730580368</v>
      </c>
      <c r="DT29" s="62">
        <f ca="1">AVERAGE(OFFSET($DS$3,0,0,'Données projet'!$E$14+1,1))-AVERAGE(OFFSET($H$3,0,0,'Données projet'!$E$14+1,1))</f>
        <v>389.12604446638119</v>
      </c>
      <c r="DU29" s="62">
        <f t="shared" si="44"/>
        <v>243.23852967152732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13.4</v>
      </c>
      <c r="N30" s="14">
        <f>IF('Données projet'!$A$36&gt;35,N29+M30-V29,IF(A30&lt;'Données projet'!$A$36,$K$205^A30,IF(A30='Données projet'!$A$36,'Données projet'!$B$36,N29+M30-V29)))</f>
        <v>153.80000000000004</v>
      </c>
      <c r="O30" s="14">
        <f>N30*VLOOKUP('Données projet'!$B$9,Paramètres!$A$1:$I$89,3,0)*VLOOKUP('Données projet'!$B$9,Paramètres!$A$1:$I$89,5,0)</f>
        <v>91.972400000000022</v>
      </c>
      <c r="P30" s="14">
        <f t="shared" si="33"/>
        <v>25.040318527820091</v>
      </c>
      <c r="Q30" s="22">
        <f t="shared" si="2"/>
        <v>203.79715143595334</v>
      </c>
      <c r="R30" s="62">
        <f t="shared" si="0"/>
        <v>493.46381810262005</v>
      </c>
      <c r="S30" s="62">
        <f ca="1">AVERAGE(OFFSET($R$3,0,0,'Données projet'!$E$9+1,1))-AVERAGE(OFFSET($H$3,0,0,'Données projet'!$E$9+1,1))</f>
        <v>362.81292020448933</v>
      </c>
      <c r="T30" s="62">
        <f t="shared" si="34"/>
        <v>292.26503163353146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7.6701938203458866</v>
      </c>
      <c r="AC30" s="24">
        <f t="shared" si="3"/>
        <v>7.6701938203458866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6.5</v>
      </c>
      <c r="AI30" s="14">
        <f>IF('Données projet'!$A$62&gt;35,AI29+AH30-AQ29,IF(A30&lt;'Données projet'!$A$62,$AF$205^A30,IF(A30='Données projet'!$A$62,'Données projet'!$B$62,AI29+AH30-AQ29)))</f>
        <v>115.08829342671002</v>
      </c>
      <c r="AJ30" s="14">
        <f>AI30*VLOOKUP('Données projet'!$B$10,Paramètres!$A$1:$I$89,3,0)*VLOOKUP('Données projet'!$B$10,Paramètres!$A$1:$I$89,5,0)</f>
        <v>53.861321323700288</v>
      </c>
      <c r="AK30" s="14">
        <f t="shared" si="35"/>
        <v>15.606604510459258</v>
      </c>
      <c r="AL30" s="22">
        <f t="shared" si="4"/>
        <v>120.98997082782786</v>
      </c>
      <c r="AM30" s="62">
        <f t="shared" si="5"/>
        <v>410.65663749449453</v>
      </c>
      <c r="AN30" s="62">
        <f ca="1">AVERAGE(OFFSET($AM$3,0,0,'Données projet'!$E$10+1,1))-AVERAGE(OFFSET($H$3,0,0,'Données projet'!$E$10+1,1))</f>
        <v>317.54276561627643</v>
      </c>
      <c r="AO30" s="62">
        <f t="shared" si="36"/>
        <v>238.92443174298893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9.1999999999999993</v>
      </c>
      <c r="BD30" s="13">
        <f>IF('Données projet'!$A$88&gt;35,BD29+BC30-BL29,IF(A30&lt;'Données projet'!$A$88,$BA$205^A30,IF(A30='Données projet'!$A$88,'Données projet'!$B$88,BD29+BC30-BL29)))</f>
        <v>93.40000000000002</v>
      </c>
      <c r="BE30" s="14">
        <f>BD30*VLOOKUP('Données projet'!$B$11,Paramètres!$A$1:$I$89,3,0)*VLOOKUP('Données projet'!$B$11,Paramètres!$A$1:$I$89,5,0)</f>
        <v>84.508320000000026</v>
      </c>
      <c r="BF30" s="14">
        <f t="shared" si="37"/>
        <v>23.235950088324714</v>
      </c>
      <c r="BG30" s="22">
        <f t="shared" si="7"/>
        <v>187.65460373716556</v>
      </c>
      <c r="BH30" s="62">
        <f t="shared" si="8"/>
        <v>477.32127040383227</v>
      </c>
      <c r="BI30" s="62">
        <f ca="1">AVERAGE(OFFSET($BH$3,0,0,'Données projet'!$E$11+1,1))-AVERAGE(OFFSET($H$3,0,0,'Données projet'!$E$11+1,1))</f>
        <v>439.06700232017681</v>
      </c>
      <c r="BJ30" s="62">
        <f t="shared" si="38"/>
        <v>278.21741231699929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9.1999999999999993</v>
      </c>
      <c r="BY30" s="13">
        <f>IF('Données projet'!$A$114&gt;35,BY29+BX30-CG29,IF(A30&lt;'Données projet'!$A$114,$BV$205^A30,IF(A30='Données projet'!$A$114,'Données projet'!$B$114,BY29+BX30-CG29)))</f>
        <v>93.40000000000002</v>
      </c>
      <c r="BZ30" s="14">
        <f>BY30*VLOOKUP('Données projet'!$B$12,Paramètres!$A$1:$I$89,3,0)*VLOOKUP('Données projet'!$B$12,Paramètres!$A$1:$I$89,5,0)</f>
        <v>94.707600000000028</v>
      </c>
      <c r="CA30" s="14">
        <f t="shared" si="39"/>
        <v>25.697193912523566</v>
      </c>
      <c r="CB30" s="22">
        <f t="shared" si="10"/>
        <v>209.70501606431188</v>
      </c>
      <c r="CC30" s="62">
        <f t="shared" si="11"/>
        <v>499.37168273097859</v>
      </c>
      <c r="CD30" s="62">
        <f ca="1">AVERAGE(OFFSET($CC$3,0,0,'Données projet'!$E$12+1,1))-AVERAGE(OFFSET($H$3,0,0,'Données projet'!$E$12+1,1))</f>
        <v>487.04124684635974</v>
      </c>
      <c r="CE30" s="62">
        <f t="shared" si="40"/>
        <v>306.61893266146666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7</v>
      </c>
      <c r="CT30" s="13">
        <f>IF('Données projet'!$A$140&gt;35,CT29+CS30-DB29,IF(A30&lt;'Données projet'!$A$140,$CQ$205^A30,IF(A30='Données projet'!$A$140,'Données projet'!$B$140,CT29+CS30-DB29)))</f>
        <v>77</v>
      </c>
      <c r="CU30" s="18">
        <f>CT30*VLOOKUP('Données projet'!$B$13,Paramètres!$A$1:$I$89,3,0)*VLOOKUP('Données projet'!$B$13,Paramètres!$A$1:$I$89,5,0)</f>
        <v>87.687600000000003</v>
      </c>
      <c r="CV30" s="14">
        <f t="shared" si="41"/>
        <v>24.006687761899297</v>
      </c>
      <c r="CW30" s="22">
        <f t="shared" si="13"/>
        <v>194.53421785197463</v>
      </c>
      <c r="CX30" s="62">
        <f t="shared" si="14"/>
        <v>484.20088451864132</v>
      </c>
      <c r="CY30" s="62">
        <f ca="1">AVERAGE(OFFSET($CX$3,0,0,'Données projet'!$E$13+1,1))-AVERAGE(OFFSET($H$3,0,0,'Données projet'!$E$13+1,1))</f>
        <v>457.62828850677369</v>
      </c>
      <c r="CZ30" s="62">
        <f t="shared" si="42"/>
        <v>282.78263556175563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7</v>
      </c>
      <c r="DO30" s="13">
        <f>IF('Données projet'!$A$166&gt;35,DO29+DN30-DW29,IF(A30&lt;'Données projet'!$A$166,$DL$205^A30,IF(A30='Données projet'!$A$166,'Données projet'!$B$166,DO29+DN30-DW29)))</f>
        <v>77</v>
      </c>
      <c r="DP30" s="18">
        <f>DO30*VLOOKUP('Données projet'!$B$14,Paramètres!$A$1:$I$89,3,0)*VLOOKUP('Données projet'!$B$14,Paramètres!$A$1:$I$89,5,0)</f>
        <v>73.273200000000003</v>
      </c>
      <c r="DQ30" s="14">
        <f t="shared" si="43"/>
        <v>20.484133942460197</v>
      </c>
      <c r="DR30" s="22">
        <f t="shared" si="16"/>
        <v>163.29402328311821</v>
      </c>
      <c r="DS30" s="62">
        <f t="shared" si="17"/>
        <v>452.96068994978486</v>
      </c>
      <c r="DT30" s="62">
        <f ca="1">AVERAGE(OFFSET($DS$3,0,0,'Données projet'!$E$14+1,1))-AVERAGE(OFFSET($H$3,0,0,'Données projet'!$E$14+1,1))</f>
        <v>389.12604446638119</v>
      </c>
      <c r="DU30" s="62">
        <f t="shared" si="44"/>
        <v>243.23852967152732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13.4</v>
      </c>
      <c r="N31" s="14">
        <f>IF('Données projet'!$A$36&gt;35,N30+M31-V30,IF(A31&lt;'Données projet'!$A$36,$K$205^A31,IF(A31='Données projet'!$A$36,'Données projet'!$B$36,N30+M31-V30)))</f>
        <v>167.20000000000005</v>
      </c>
      <c r="O31" s="14">
        <f>N31*VLOOKUP('Données projet'!$B$9,Paramètres!$A$1:$I$89,3,0)*VLOOKUP('Données projet'!$B$9,Paramètres!$A$1:$I$89,5,0)</f>
        <v>99.985600000000034</v>
      </c>
      <c r="P31" s="14">
        <f t="shared" si="33"/>
        <v>26.958566918169435</v>
      </c>
      <c r="Q31" s="22">
        <f t="shared" si="2"/>
        <v>221.09442404914515</v>
      </c>
      <c r="R31" s="62">
        <f t="shared" si="0"/>
        <v>511.98331293803403</v>
      </c>
      <c r="S31" s="62">
        <f ca="1">AVERAGE(OFFSET($R$3,0,0,'Données projet'!$E$9+1,1))-AVERAGE(OFFSET($H$3,0,0,'Données projet'!$E$9+1,1))</f>
        <v>362.81292020448933</v>
      </c>
      <c r="T31" s="62">
        <f t="shared" si="34"/>
        <v>292.26503163353146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5.4236460633817281</v>
      </c>
      <c r="AC31" s="24">
        <f t="shared" si="3"/>
        <v>5.4236460633817281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6.5</v>
      </c>
      <c r="AI31" s="14">
        <f>IF('Données projet'!$A$62&gt;35,AI30+AH31-AQ30,IF(A31&lt;'Données projet'!$A$62,$AF$205^A31,IF(A31='Données projet'!$A$62,'Données projet'!$B$62,AI30+AH31-AQ30)))</f>
        <v>137.20364124956808</v>
      </c>
      <c r="AJ31" s="14">
        <f>AI31*VLOOKUP('Données projet'!$B$10,Paramètres!$A$1:$I$89,3,0)*VLOOKUP('Données projet'!$B$10,Paramètres!$A$1:$I$89,5,0)</f>
        <v>64.211304104797861</v>
      </c>
      <c r="AK31" s="14">
        <f t="shared" si="35"/>
        <v>18.228778916940001</v>
      </c>
      <c r="AL31" s="22">
        <f t="shared" si="4"/>
        <v>143.58314459619342</v>
      </c>
      <c r="AM31" s="62">
        <f t="shared" si="5"/>
        <v>434.47203348508231</v>
      </c>
      <c r="AN31" s="62">
        <f ca="1">AVERAGE(OFFSET($AM$3,0,0,'Données projet'!$E$10+1,1))-AVERAGE(OFFSET($H$3,0,0,'Données projet'!$E$10+1,1))</f>
        <v>317.54276561627643</v>
      </c>
      <c r="AO31" s="62">
        <f t="shared" si="36"/>
        <v>238.92443174298893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9.1999999999999993</v>
      </c>
      <c r="BD31" s="13">
        <f>IF('Données projet'!$A$88&gt;35,BD30+BC31-BL30,IF(A31&lt;'Données projet'!$A$88,$BA$205^A31,IF(A31='Données projet'!$A$88,'Données projet'!$B$88,BD30+BC31-BL30)))</f>
        <v>102.60000000000002</v>
      </c>
      <c r="BE31" s="14">
        <f>BD31*VLOOKUP('Données projet'!$B$11,Paramètres!$A$1:$I$89,3,0)*VLOOKUP('Données projet'!$B$11,Paramètres!$A$1:$I$89,5,0)</f>
        <v>92.832480000000018</v>
      </c>
      <c r="BF31" s="14">
        <f t="shared" si="37"/>
        <v>25.247114117480137</v>
      </c>
      <c r="BG31" s="22">
        <f t="shared" si="7"/>
        <v>205.65529308794461</v>
      </c>
      <c r="BH31" s="62">
        <f t="shared" si="8"/>
        <v>496.54418197683344</v>
      </c>
      <c r="BI31" s="62">
        <f ca="1">AVERAGE(OFFSET($BH$3,0,0,'Données projet'!$E$11+1,1))-AVERAGE(OFFSET($H$3,0,0,'Données projet'!$E$11+1,1))</f>
        <v>439.06700232017681</v>
      </c>
      <c r="BJ31" s="62">
        <f t="shared" si="38"/>
        <v>278.21741231699929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9.1999999999999993</v>
      </c>
      <c r="BY31" s="13">
        <f>IF('Données projet'!$A$114&gt;35,BY30+BX31-CG30,IF(A31&lt;'Données projet'!$A$114,$BV$205^A31,IF(A31='Données projet'!$A$114,'Données projet'!$B$114,BY30+BX31-CG30)))</f>
        <v>102.60000000000002</v>
      </c>
      <c r="BZ31" s="14">
        <f>BY31*VLOOKUP('Données projet'!$B$12,Paramètres!$A$1:$I$89,3,0)*VLOOKUP('Données projet'!$B$12,Paramètres!$A$1:$I$89,5,0)</f>
        <v>104.03640000000003</v>
      </c>
      <c r="CA31" s="14">
        <f t="shared" si="39"/>
        <v>27.921388397820998</v>
      </c>
      <c r="CB31" s="22">
        <f t="shared" si="10"/>
        <v>229.82648145953826</v>
      </c>
      <c r="CC31" s="62">
        <f t="shared" si="11"/>
        <v>520.71537034842709</v>
      </c>
      <c r="CD31" s="62">
        <f ca="1">AVERAGE(OFFSET($CC$3,0,0,'Données projet'!$E$12+1,1))-AVERAGE(OFFSET($H$3,0,0,'Données projet'!$E$12+1,1))</f>
        <v>487.04124684635974</v>
      </c>
      <c r="CE31" s="62">
        <f t="shared" si="40"/>
        <v>306.61893266146666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7</v>
      </c>
      <c r="CT31" s="13">
        <f>IF('Données projet'!$A$140&gt;35,CT30+CS31-DB30,IF(A31&lt;'Données projet'!$A$140,$CQ$205^A31,IF(A31='Données projet'!$A$140,'Données projet'!$B$140,CT30+CS31-DB30)))</f>
        <v>84</v>
      </c>
      <c r="CU31" s="18">
        <f>CT31*VLOOKUP('Données projet'!$B$13,Paramètres!$A$1:$I$89,3,0)*VLOOKUP('Données projet'!$B$13,Paramètres!$A$1:$I$89,5,0)</f>
        <v>95.659199999999998</v>
      </c>
      <c r="CV31" s="14">
        <f t="shared" si="41"/>
        <v>25.92520602338745</v>
      </c>
      <c r="CW31" s="22">
        <f t="shared" si="13"/>
        <v>211.75950715739978</v>
      </c>
      <c r="CX31" s="62">
        <f t="shared" si="14"/>
        <v>502.64839604628867</v>
      </c>
      <c r="CY31" s="62">
        <f ca="1">AVERAGE(OFFSET($CX$3,0,0,'Données projet'!$E$13+1,1))-AVERAGE(OFFSET($H$3,0,0,'Données projet'!$E$13+1,1))</f>
        <v>457.62828850677369</v>
      </c>
      <c r="CZ31" s="62">
        <f t="shared" si="42"/>
        <v>282.78263556175563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7</v>
      </c>
      <c r="DO31" s="13">
        <f>IF('Données projet'!$A$166&gt;35,DO30+DN31-DW30,IF(A31&lt;'Données projet'!$A$166,$DL$205^A31,IF(A31='Données projet'!$A$166,'Données projet'!$B$166,DO30+DN31-DW30)))</f>
        <v>84</v>
      </c>
      <c r="DP31" s="18">
        <f>DO31*VLOOKUP('Données projet'!$B$14,Paramètres!$A$1:$I$89,3,0)*VLOOKUP('Données projet'!$B$14,Paramètres!$A$1:$I$89,5,0)</f>
        <v>79.934400000000011</v>
      </c>
      <c r="DQ31" s="14">
        <f t="shared" si="43"/>
        <v>22.121143821921812</v>
      </c>
      <c r="DR31" s="22">
        <f t="shared" si="16"/>
        <v>177.74673882318049</v>
      </c>
      <c r="DS31" s="62">
        <f t="shared" si="17"/>
        <v>468.63562771206932</v>
      </c>
      <c r="DT31" s="62">
        <f ca="1">AVERAGE(OFFSET($DS$3,0,0,'Données projet'!$E$14+1,1))-AVERAGE(OFFSET($H$3,0,0,'Données projet'!$E$14+1,1))</f>
        <v>389.12604446638119</v>
      </c>
      <c r="DU31" s="62">
        <f t="shared" si="44"/>
        <v>243.23852967152732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13.4</v>
      </c>
      <c r="N32" s="14">
        <f>IF('Données projet'!$A$36&gt;35,N31+M32-V31,IF(A32&lt;'Données projet'!$A$36,$K$205^A32,IF(A32='Données projet'!$A$36,'Données projet'!$B$36,N31+M32-V31)))</f>
        <v>180.60000000000005</v>
      </c>
      <c r="O32" s="14">
        <f>N32*VLOOKUP('Données projet'!$B$9,Paramètres!$A$1:$I$89,3,0)*VLOOKUP('Données projet'!$B$9,Paramètres!$A$1:$I$89,5,0)</f>
        <v>107.99880000000003</v>
      </c>
      <c r="P32" s="14">
        <f t="shared" si="33"/>
        <v>28.85898360070161</v>
      </c>
      <c r="Q32" s="22">
        <f t="shared" si="2"/>
        <v>238.36063977122203</v>
      </c>
      <c r="R32" s="62">
        <f t="shared" si="0"/>
        <v>530.47175088233314</v>
      </c>
      <c r="S32" s="62">
        <f ca="1">AVERAGE(OFFSET($R$3,0,0,'Données projet'!$E$9+1,1))-AVERAGE(OFFSET($H$3,0,0,'Données projet'!$E$9+1,1))</f>
        <v>362.81292020448933</v>
      </c>
      <c r="T32" s="62">
        <f t="shared" si="34"/>
        <v>292.26503163353146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3.8350969101729437</v>
      </c>
      <c r="AC32" s="24">
        <f t="shared" si="3"/>
        <v>3.8350969101729437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6.5</v>
      </c>
      <c r="AI32" s="14">
        <f>IF('Données projet'!$A$62&gt;35,AI31+AH32-AQ31,IF(A32&lt;'Données projet'!$A$62,$AF$205^A32,IF(A32='Données projet'!$A$62,'Données projet'!$B$62,AI31+AH32-AQ31)))</f>
        <v>163.5686707278193</v>
      </c>
      <c r="AJ32" s="14">
        <f>AI32*VLOOKUP('Données projet'!$B$10,Paramètres!$A$1:$I$89,3,0)*VLOOKUP('Données projet'!$B$10,Paramètres!$A$1:$I$89,5,0)</f>
        <v>76.550137900619433</v>
      </c>
      <c r="AK32" s="14">
        <f t="shared" si="35"/>
        <v>21.291523122789648</v>
      </c>
      <c r="AL32" s="22">
        <f t="shared" si="4"/>
        <v>170.40755961577079</v>
      </c>
      <c r="AM32" s="62">
        <f t="shared" si="5"/>
        <v>462.51867072688196</v>
      </c>
      <c r="AN32" s="62">
        <f ca="1">AVERAGE(OFFSET($AM$3,0,0,'Données projet'!$E$10+1,1))-AVERAGE(OFFSET($H$3,0,0,'Données projet'!$E$10+1,1))</f>
        <v>317.54276561627643</v>
      </c>
      <c r="AO32" s="62">
        <f t="shared" si="36"/>
        <v>238.92443174298893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9.1999999999999993</v>
      </c>
      <c r="BD32" s="13">
        <f>IF('Données projet'!$A$88&gt;35,BD31+BC32-BL31,IF(A32&lt;'Données projet'!$A$88,$BA$205^A32,IF(A32='Données projet'!$A$88,'Données projet'!$B$88,BD31+BC32-BL31)))</f>
        <v>111.80000000000003</v>
      </c>
      <c r="BE32" s="14">
        <f>BD32*VLOOKUP('Données projet'!$B$11,Paramètres!$A$1:$I$89,3,0)*VLOOKUP('Données projet'!$B$11,Paramètres!$A$1:$I$89,5,0)</f>
        <v>101.15664000000001</v>
      </c>
      <c r="BF32" s="14">
        <f t="shared" si="37"/>
        <v>27.237366379381644</v>
      </c>
      <c r="BG32" s="22">
        <f t="shared" si="7"/>
        <v>223.61956111075639</v>
      </c>
      <c r="BH32" s="62">
        <f t="shared" si="8"/>
        <v>515.73067222186751</v>
      </c>
      <c r="BI32" s="62">
        <f ca="1">AVERAGE(OFFSET($BH$3,0,0,'Données projet'!$E$11+1,1))-AVERAGE(OFFSET($H$3,0,0,'Données projet'!$E$11+1,1))</f>
        <v>439.06700232017681</v>
      </c>
      <c r="BJ32" s="62">
        <f t="shared" si="38"/>
        <v>278.21741231699929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9.1999999999999993</v>
      </c>
      <c r="BY32" s="13">
        <f>IF('Données projet'!$A$114&gt;35,BY31+BX32-CG31,IF(A32&lt;'Données projet'!$A$114,$BV$205^A32,IF(A32='Données projet'!$A$114,'Données projet'!$B$114,BY31+BX32-CG31)))</f>
        <v>111.80000000000003</v>
      </c>
      <c r="BZ32" s="14">
        <f>BY32*VLOOKUP('Données projet'!$B$12,Paramètres!$A$1:$I$89,3,0)*VLOOKUP('Données projet'!$B$12,Paramètres!$A$1:$I$89,5,0)</f>
        <v>113.36520000000003</v>
      </c>
      <c r="CA32" s="14">
        <f t="shared" si="39"/>
        <v>30.122456058687614</v>
      </c>
      <c r="CB32" s="22">
        <f t="shared" si="10"/>
        <v>249.9076676355476</v>
      </c>
      <c r="CC32" s="62">
        <f t="shared" si="11"/>
        <v>542.01877874665877</v>
      </c>
      <c r="CD32" s="62">
        <f ca="1">AVERAGE(OFFSET($CC$3,0,0,'Données projet'!$E$12+1,1))-AVERAGE(OFFSET($H$3,0,0,'Données projet'!$E$12+1,1))</f>
        <v>487.04124684635974</v>
      </c>
      <c r="CE32" s="62">
        <f t="shared" si="40"/>
        <v>306.61893266146666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7</v>
      </c>
      <c r="CT32" s="13">
        <f>IF('Données projet'!$A$140&gt;35,CT31+CS32-DB31,IF(A32&lt;'Données projet'!$A$140,$CQ$205^A32,IF(A32='Données projet'!$A$140,'Données projet'!$B$140,CT31+CS32-DB31)))</f>
        <v>91</v>
      </c>
      <c r="CU32" s="18">
        <f>CT32*VLOOKUP('Données projet'!$B$13,Paramètres!$A$1:$I$89,3,0)*VLOOKUP('Données projet'!$B$13,Paramètres!$A$1:$I$89,5,0)</f>
        <v>103.63079999999999</v>
      </c>
      <c r="CV32" s="14">
        <f t="shared" si="41"/>
        <v>27.825181985080775</v>
      </c>
      <c r="CW32" s="22">
        <f t="shared" si="13"/>
        <v>228.952501957349</v>
      </c>
      <c r="CX32" s="62">
        <f t="shared" si="14"/>
        <v>521.0636130684602</v>
      </c>
      <c r="CY32" s="62">
        <f ca="1">AVERAGE(OFFSET($CX$3,0,0,'Données projet'!$E$13+1,1))-AVERAGE(OFFSET($H$3,0,0,'Données projet'!$E$13+1,1))</f>
        <v>457.62828850677369</v>
      </c>
      <c r="CZ32" s="62">
        <f t="shared" si="42"/>
        <v>282.78263556175563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7</v>
      </c>
      <c r="DO32" s="13">
        <f>IF('Données projet'!$A$166&gt;35,DO31+DN32-DW31,IF(A32&lt;'Données projet'!$A$166,$DL$205^A32,IF(A32='Données projet'!$A$166,'Données projet'!$B$166,DO31+DN32-DW31)))</f>
        <v>91</v>
      </c>
      <c r="DP32" s="18">
        <f>DO32*VLOOKUP('Données projet'!$B$14,Paramètres!$A$1:$I$89,3,0)*VLOOKUP('Données projet'!$B$14,Paramètres!$A$1:$I$89,5,0)</f>
        <v>86.595600000000005</v>
      </c>
      <c r="DQ32" s="14">
        <f t="shared" si="43"/>
        <v>23.742332153806089</v>
      </c>
      <c r="DR32" s="22">
        <f t="shared" si="16"/>
        <v>192.17189850121227</v>
      </c>
      <c r="DS32" s="62">
        <f t="shared" si="17"/>
        <v>484.28300961232344</v>
      </c>
      <c r="DT32" s="62">
        <f ca="1">AVERAGE(OFFSET($DS$3,0,0,'Données projet'!$E$14+1,1))-AVERAGE(OFFSET($H$3,0,0,'Données projet'!$E$14+1,1))</f>
        <v>389.12604446638119</v>
      </c>
      <c r="DU32" s="62">
        <f t="shared" si="44"/>
        <v>243.23852967152732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194</v>
      </c>
      <c r="L33" s="13">
        <f>VLOOKUP(A33,'Données projet'!$A$35:$I$55,9,0)</f>
        <v>13.4</v>
      </c>
      <c r="M33" s="13">
        <f t="array" ref="M33">INDEX(L:L,MIN(IF(ISNUMBER(L33:L229),ROW(L33:L229),"")))</f>
        <v>13.4</v>
      </c>
      <c r="N33" s="14">
        <f>IF('Données projet'!$A$36&gt;35,N32+M33-V32,IF(A33&lt;'Données projet'!$A$36,$K$205^A33,IF(A33='Données projet'!$A$36,'Données projet'!$B$36,N32+M33-V32)))</f>
        <v>194.00000000000006</v>
      </c>
      <c r="O33" s="14">
        <f>N33*VLOOKUP('Données projet'!$B$9,Paramètres!$A$1:$I$89,3,0)*VLOOKUP('Données projet'!$B$9,Paramètres!$A$1:$I$89,5,0)</f>
        <v>116.01200000000003</v>
      </c>
      <c r="P33" s="14">
        <f t="shared" si="33"/>
        <v>30.743042086238173</v>
      </c>
      <c r="Q33" s="22">
        <f t="shared" si="2"/>
        <v>255.59836496686489</v>
      </c>
      <c r="R33" s="62">
        <f t="shared" si="0"/>
        <v>548.93169830019815</v>
      </c>
      <c r="S33" s="62">
        <f ca="1">AVERAGE(OFFSET($R$3,0,0,'Données projet'!$E$9+1,1))-AVERAGE(OFFSET($H$3,0,0,'Données projet'!$E$9+1,1))</f>
        <v>362.81292020448933</v>
      </c>
      <c r="T33" s="62">
        <f t="shared" si="34"/>
        <v>292.26503163353146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34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1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25.732370104998971</v>
      </c>
      <c r="AC33" s="24">
        <f t="shared" si="3"/>
        <v>25.732370104998971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195</v>
      </c>
      <c r="AG33" s="13">
        <f>VLOOKUP(A33,'Données projet'!$A$61:$I$81,9,0)</f>
        <v>6.5</v>
      </c>
      <c r="AH33" s="13">
        <f t="array" ref="AH33">INDEX(AG:AG,MIN(IF(ISNUMBER(AG33:AG229),ROW(AG33:AG229),"")))</f>
        <v>6.5</v>
      </c>
      <c r="AI33" s="14">
        <f>IF('Données projet'!$A$62&gt;35,AI32+AH33-AQ32,IF(A33&lt;'Données projet'!$A$62,$AF$205^A33,IF(A33='Données projet'!$A$62,'Données projet'!$B$62,AI32+AH33-AQ32)))</f>
        <v>195</v>
      </c>
      <c r="AJ33" s="14">
        <f>AI33*VLOOKUP('Données projet'!$B$10,Paramètres!$A$1:$I$89,3,0)*VLOOKUP('Données projet'!$B$10,Paramètres!$A$1:$I$89,5,0)</f>
        <v>91.26</v>
      </c>
      <c r="AK33" s="14">
        <f t="shared" si="35"/>
        <v>24.868860330902777</v>
      </c>
      <c r="AL33" s="22">
        <f t="shared" si="4"/>
        <v>202.25776507632233</v>
      </c>
      <c r="AM33" s="62">
        <f t="shared" si="5"/>
        <v>495.59109840965561</v>
      </c>
      <c r="AN33" s="62">
        <f ca="1">AVERAGE(OFFSET($AM$3,0,0,'Données projet'!$E$10+1,1))-AVERAGE(OFFSET($H$3,0,0,'Données projet'!$E$10+1,1))</f>
        <v>317.54276561627643</v>
      </c>
      <c r="AO33" s="62">
        <f t="shared" si="36"/>
        <v>238.92443174298893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121</v>
      </c>
      <c r="BB33" s="13">
        <f>VLOOKUP(A33,'Données projet'!$A$87:$I$107,9,0)</f>
        <v>9.1999999999999993</v>
      </c>
      <c r="BC33" s="13">
        <f t="array" ref="BC33">INDEX(BB:BB,MIN(IF(ISNUMBER(BB33:BB229),ROW(BB33:BB229),"")))</f>
        <v>9.1999999999999993</v>
      </c>
      <c r="BD33" s="13">
        <f>IF('Données projet'!$A$88&gt;35,BD32+BC33-BL32,IF(A33&lt;'Données projet'!$A$88,$BA$205^A33,IF(A33='Données projet'!$A$88,'Données projet'!$B$88,BD32+BC33-BL32)))</f>
        <v>121.00000000000003</v>
      </c>
      <c r="BE33" s="14">
        <f>BD33*VLOOKUP('Données projet'!$B$11,Paramètres!$A$1:$I$89,3,0)*VLOOKUP('Données projet'!$B$11,Paramètres!$A$1:$I$89,5,0)</f>
        <v>109.48080000000002</v>
      </c>
      <c r="BF33" s="14">
        <f t="shared" si="37"/>
        <v>29.208623339903898</v>
      </c>
      <c r="BG33" s="22">
        <f t="shared" si="7"/>
        <v>241.55074565033269</v>
      </c>
      <c r="BH33" s="62">
        <f t="shared" si="8"/>
        <v>534.88407898366597</v>
      </c>
      <c r="BI33" s="62">
        <f ca="1">AVERAGE(OFFSET($BH$3,0,0,'Données projet'!$E$11+1,1))-AVERAGE(OFFSET($H$3,0,0,'Données projet'!$E$11+1,1))</f>
        <v>439.06700232017681</v>
      </c>
      <c r="BJ33" s="62">
        <f t="shared" si="38"/>
        <v>278.21741231699929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121</v>
      </c>
      <c r="BW33" s="13">
        <f>VLOOKUP(A33,'Données projet'!$A$113:$I$133,9,0)</f>
        <v>9.1999999999999993</v>
      </c>
      <c r="BX33" s="13">
        <f t="array" ref="BX33">INDEX(BW:BW,MIN(IF(ISNUMBER(BW33:BW229),ROW(BW33:BW229),"")))</f>
        <v>9.1999999999999993</v>
      </c>
      <c r="BY33" s="13">
        <f>IF('Données projet'!$A$114&gt;35,BY32+BX33-CG32,IF(A33&lt;'Données projet'!$A$114,$BV$205^A33,IF(A33='Données projet'!$A$114,'Données projet'!$B$114,BY32+BX33-CG32)))</f>
        <v>121.00000000000003</v>
      </c>
      <c r="BZ33" s="14">
        <f>BY33*VLOOKUP('Données projet'!$B$12,Paramètres!$A$1:$I$89,3,0)*VLOOKUP('Données projet'!$B$12,Paramètres!$A$1:$I$89,5,0)</f>
        <v>122.69400000000003</v>
      </c>
      <c r="CA33" s="14">
        <f t="shared" si="39"/>
        <v>32.302516360650685</v>
      </c>
      <c r="CB33" s="22">
        <f t="shared" si="10"/>
        <v>269.95226599480003</v>
      </c>
      <c r="CC33" s="62">
        <f t="shared" si="11"/>
        <v>563.28559932813334</v>
      </c>
      <c r="CD33" s="62">
        <f ca="1">AVERAGE(OFFSET($CC$3,0,0,'Données projet'!$E$12+1,1))-AVERAGE(OFFSET($H$3,0,0,'Données projet'!$E$12+1,1))</f>
        <v>487.04124684635974</v>
      </c>
      <c r="CE33" s="62">
        <f t="shared" si="40"/>
        <v>306.61893266146666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28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98</v>
      </c>
      <c r="CR33" s="13">
        <f>VLOOKUP(A33,'Données projet'!$A$139:$I$159,9,0)</f>
        <v>7</v>
      </c>
      <c r="CS33" s="13">
        <f t="array" ref="CS33">INDEX(CR:CR,MIN(IF(ISNUMBER(CR33:CR229),ROW(CR33:CR229),"")))</f>
        <v>7</v>
      </c>
      <c r="CT33" s="13">
        <f>IF('Données projet'!$A$140&gt;35,CT32+CS33-DB32,IF(A33&lt;'Données projet'!$A$140,$CQ$205^A33,IF(A33='Données projet'!$A$140,'Données projet'!$B$140,CT32+CS33-DB32)))</f>
        <v>98</v>
      </c>
      <c r="CU33" s="18">
        <f>CT33*VLOOKUP('Données projet'!$B$13,Paramètres!$A$1:$I$89,3,0)*VLOOKUP('Données projet'!$B$13,Paramètres!$A$1:$I$89,5,0)</f>
        <v>111.60239999999999</v>
      </c>
      <c r="CV33" s="14">
        <f t="shared" si="41"/>
        <v>29.708204150290328</v>
      </c>
      <c r="CW33" s="22">
        <f t="shared" si="13"/>
        <v>246.11596889508897</v>
      </c>
      <c r="CX33" s="62">
        <f t="shared" si="14"/>
        <v>539.44930222842231</v>
      </c>
      <c r="CY33" s="62">
        <f ca="1">AVERAGE(OFFSET($CX$3,0,0,'Données projet'!$E$13+1,1))-AVERAGE(OFFSET($H$3,0,0,'Données projet'!$E$13+1,1))</f>
        <v>457.62828850677369</v>
      </c>
      <c r="CZ33" s="62">
        <f t="shared" si="42"/>
        <v>282.78263556175563</v>
      </c>
      <c r="DA33" s="16">
        <f>IF(ISNA(VLOOKUP(A33,'Données projet'!$A$139:$I$159,3,0)),0,VLOOKUP(A33,'Données projet'!$A$139:$I$159,3,0))</f>
        <v>2</v>
      </c>
      <c r="DB33" s="16">
        <f>IF(ISNA(VLOOKUP(A33,'Données projet'!$A$139:$I$159,4,0)),0,VLOOKUP(A33,'Données projet'!$A$139:$I$159,4,0))</f>
        <v>21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0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98</v>
      </c>
      <c r="DM33" s="13">
        <f>VLOOKUP(A33,'Données projet'!$A$165:$I$185,9,0)</f>
        <v>7</v>
      </c>
      <c r="DN33" s="13">
        <f t="array" ref="DN33">INDEX(DM:DM,MIN(IF(ISNUMBER(DM33:DM229),ROW(DM33:DM229),"")))</f>
        <v>7</v>
      </c>
      <c r="DO33" s="13">
        <f>IF('Données projet'!$A$166&gt;35,DO32+DN33-DW32,IF(A33&lt;'Données projet'!$A$166,$DL$205^A33,IF(A33='Données projet'!$A$166,'Données projet'!$B$166,DO32+DN33-DW32)))</f>
        <v>98</v>
      </c>
      <c r="DP33" s="18">
        <f>DO33*VLOOKUP('Données projet'!$B$14,Paramètres!$A$1:$I$89,3,0)*VLOOKUP('Données projet'!$B$14,Paramètres!$A$1:$I$89,5,0)</f>
        <v>93.256799999999998</v>
      </c>
      <c r="DQ33" s="14">
        <f t="shared" si="43"/>
        <v>25.34905435685781</v>
      </c>
      <c r="DR33" s="22">
        <f t="shared" si="16"/>
        <v>206.57186300486069</v>
      </c>
      <c r="DS33" s="62">
        <f t="shared" si="17"/>
        <v>499.905196338194</v>
      </c>
      <c r="DT33" s="62">
        <f ca="1">AVERAGE(OFFSET($DS$3,0,0,'Données projet'!$E$14+1,1))-AVERAGE(OFFSET($H$3,0,0,'Données projet'!$E$14+1,1))</f>
        <v>389.12604446638119</v>
      </c>
      <c r="DU33" s="62">
        <f t="shared" si="44"/>
        <v>243.23852967152732</v>
      </c>
      <c r="DV33" s="16">
        <f>IF(ISNA(VLOOKUP(A33,'Données projet'!$A$165:$I$185,3,0)),0,VLOOKUP(A33,'Données projet'!$A$165:$I$185,3,0))</f>
        <v>2</v>
      </c>
      <c r="DW33" s="16">
        <f>IF(ISNA(VLOOKUP(A33,'Données projet'!$A$165:$I$185,4,0)),0,VLOOKUP(A33,'Données projet'!$A$165:$I$185,4,0))</f>
        <v>21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14.6</v>
      </c>
      <c r="N34" s="14">
        <f>IF('Données projet'!$A$36&gt;35,N33+M34-V33,IF(A34&lt;'Données projet'!$A$36,$K$205^A34,IF(A34='Données projet'!$A$36,'Données projet'!$B$36,N33+M34-V33)))</f>
        <v>174.60000000000005</v>
      </c>
      <c r="O34" s="14">
        <f>N34*VLOOKUP('Données projet'!$B$9,Paramètres!$A$1:$I$89,3,0)*VLOOKUP('Données projet'!$B$9,Paramètres!$A$1:$I$89,5,0)</f>
        <v>104.41080000000004</v>
      </c>
      <c r="P34" s="14">
        <f t="shared" si="33"/>
        <v>28.010155571424168</v>
      </c>
      <c r="Q34" s="22">
        <f t="shared" si="2"/>
        <v>230.63316428689714</v>
      </c>
      <c r="R34" s="62">
        <f t="shared" si="0"/>
        <v>523.96649762023048</v>
      </c>
      <c r="S34" s="62">
        <f ca="1">AVERAGE(OFFSET($R$3,0,0,'Données projet'!$E$9+1,1))-AVERAGE(OFFSET($H$3,0,0,'Données projet'!$E$9+1,1))</f>
        <v>362.81292020448933</v>
      </c>
      <c r="T34" s="62">
        <f t="shared" si="34"/>
        <v>292.26503163353146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18.195533397246766</v>
      </c>
      <c r="AC34" s="24">
        <f t="shared" si="3"/>
        <v>18.195533397246766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17</v>
      </c>
      <c r="AI34" s="14">
        <f>IF('Données projet'!$A$62&gt;35,AI33+AH34-AQ33,IF(A34&lt;'Données projet'!$A$62,$AF$205^A34,IF(A34='Données projet'!$A$62,'Données projet'!$B$62,AI33+AH34-AQ33)))</f>
        <v>212</v>
      </c>
      <c r="AJ34" s="14">
        <f>AI34*VLOOKUP('Données projet'!$B$10,Paramètres!$A$1:$I$89,3,0)*VLOOKUP('Données projet'!$B$10,Paramètres!$A$1:$I$89,5,0)</f>
        <v>99.215999999999994</v>
      </c>
      <c r="AK34" s="14">
        <f t="shared" si="35"/>
        <v>26.775134885576414</v>
      </c>
      <c r="AL34" s="22">
        <f t="shared" si="4"/>
        <v>219.43455992571219</v>
      </c>
      <c r="AM34" s="62">
        <f t="shared" si="5"/>
        <v>512.76789325904554</v>
      </c>
      <c r="AN34" s="62">
        <f ca="1">AVERAGE(OFFSET($AM$3,0,0,'Données projet'!$E$10+1,1))-AVERAGE(OFFSET($H$3,0,0,'Données projet'!$E$10+1,1))</f>
        <v>317.54276561627643</v>
      </c>
      <c r="AO34" s="62">
        <f t="shared" si="36"/>
        <v>238.92443174298893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10.8</v>
      </c>
      <c r="BD34" s="13">
        <f>IF('Données projet'!$A$88&gt;35,BD33+BC34-BL33,IF(A34&lt;'Données projet'!$A$88,$BA$205^A34,IF(A34='Données projet'!$A$88,'Données projet'!$B$88,BD33+BC34-BL33)))</f>
        <v>103.80000000000004</v>
      </c>
      <c r="BE34" s="14">
        <f>BD34*VLOOKUP('Données projet'!$B$11,Paramètres!$A$1:$I$89,3,0)*VLOOKUP('Données projet'!$B$11,Paramètres!$A$1:$I$89,5,0)</f>
        <v>93.91824000000004</v>
      </c>
      <c r="BF34" s="14">
        <f t="shared" si="37"/>
        <v>25.507853654186022</v>
      </c>
      <c r="BG34" s="22">
        <f t="shared" si="7"/>
        <v>208.00044644770739</v>
      </c>
      <c r="BH34" s="62">
        <f t="shared" si="8"/>
        <v>501.33377978104068</v>
      </c>
      <c r="BI34" s="62">
        <f ca="1">AVERAGE(OFFSET($BH$3,0,0,'Données projet'!$E$11+1,1))-AVERAGE(OFFSET($H$3,0,0,'Données projet'!$E$11+1,1))</f>
        <v>439.06700232017681</v>
      </c>
      <c r="BJ34" s="62">
        <f t="shared" si="38"/>
        <v>278.21741231699929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10.8</v>
      </c>
      <c r="BY34" s="13">
        <f>IF('Données projet'!$A$114&gt;35,BY33+BX34-CG33,IF(A34&lt;'Données projet'!$A$114,$BV$205^A34,IF(A34='Données projet'!$A$114,'Données projet'!$B$114,BY33+BX34-CG33)))</f>
        <v>103.80000000000004</v>
      </c>
      <c r="BZ34" s="14">
        <f>BY34*VLOOKUP('Données projet'!$B$12,Paramètres!$A$1:$I$89,3,0)*VLOOKUP('Données projet'!$B$12,Paramètres!$A$1:$I$89,5,0)</f>
        <v>105.25320000000005</v>
      </c>
      <c r="CA34" s="14">
        <f t="shared" si="39"/>
        <v>28.209746498519422</v>
      </c>
      <c r="CB34" s="22">
        <f t="shared" si="10"/>
        <v>232.44796515158808</v>
      </c>
      <c r="CC34" s="62">
        <f t="shared" si="11"/>
        <v>525.78129848492142</v>
      </c>
      <c r="CD34" s="62">
        <f ca="1">AVERAGE(OFFSET($CC$3,0,0,'Données projet'!$E$12+1,1))-AVERAGE(OFFSET($H$3,0,0,'Données projet'!$E$12+1,1))</f>
        <v>487.04124684635974</v>
      </c>
      <c r="CE34" s="62">
        <f t="shared" si="40"/>
        <v>306.61893266146666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7.8</v>
      </c>
      <c r="CT34" s="13">
        <f>IF('Données projet'!$A$140&gt;35,CT33+CS34-DB33,IF(A34&lt;'Données projet'!$A$140,$CQ$205^A34,IF(A34='Données projet'!$A$140,'Données projet'!$B$140,CT33+CS34-DB33)))</f>
        <v>84.8</v>
      </c>
      <c r="CU34" s="18">
        <f>CT34*VLOOKUP('Données projet'!$B$13,Paramètres!$A$1:$I$89,3,0)*VLOOKUP('Données projet'!$B$13,Paramètres!$A$1:$I$89,5,0)</f>
        <v>96.570239999999998</v>
      </c>
      <c r="CV34" s="14">
        <f t="shared" si="41"/>
        <v>26.143252304444918</v>
      </c>
      <c r="CW34" s="22">
        <f t="shared" si="13"/>
        <v>213.72599909690823</v>
      </c>
      <c r="CX34" s="62">
        <f t="shared" si="14"/>
        <v>507.05933243024151</v>
      </c>
      <c r="CY34" s="62">
        <f ca="1">AVERAGE(OFFSET($CX$3,0,0,'Données projet'!$E$13+1,1))-AVERAGE(OFFSET($H$3,0,0,'Données projet'!$E$13+1,1))</f>
        <v>457.62828850677369</v>
      </c>
      <c r="CZ34" s="62">
        <f t="shared" si="42"/>
        <v>282.78263556175563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0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7.8</v>
      </c>
      <c r="DO34" s="13">
        <f>IF('Données projet'!$A$166&gt;35,DO33+DN34-DW33,IF(A34&lt;'Données projet'!$A$166,$DL$205^A34,IF(A34='Données projet'!$A$166,'Données projet'!$B$166,DO33+DN34-DW33)))</f>
        <v>84.8</v>
      </c>
      <c r="DP34" s="18">
        <f>DO34*VLOOKUP('Données projet'!$B$14,Paramètres!$A$1:$I$89,3,0)*VLOOKUP('Données projet'!$B$14,Paramètres!$A$1:$I$89,5,0)</f>
        <v>80.695679999999996</v>
      </c>
      <c r="DQ34" s="14">
        <f t="shared" si="43"/>
        <v>22.307195695097128</v>
      </c>
      <c r="DR34" s="22">
        <f t="shared" si="16"/>
        <v>179.3966751689608</v>
      </c>
      <c r="DS34" s="62">
        <f t="shared" si="17"/>
        <v>472.73000850229414</v>
      </c>
      <c r="DT34" s="62">
        <f ca="1">AVERAGE(OFFSET($DS$3,0,0,'Données projet'!$E$14+1,1))-AVERAGE(OFFSET($H$3,0,0,'Données projet'!$E$14+1,1))</f>
        <v>389.12604446638119</v>
      </c>
      <c r="DU34" s="62">
        <f t="shared" si="44"/>
        <v>243.23852967152732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14.6</v>
      </c>
      <c r="N35" s="14">
        <f>IF('Données projet'!$A$36&gt;35,N34+M35-V34,IF(A35&lt;'Données projet'!$A$36,$K$205^A35,IF(A35='Données projet'!$A$36,'Données projet'!$B$36,N34+M35-V34)))</f>
        <v>189.20000000000005</v>
      </c>
      <c r="O35" s="14">
        <f>N35*VLOOKUP('Données projet'!$B$9,Paramètres!$A$1:$I$89,3,0)*VLOOKUP('Données projet'!$B$9,Paramètres!$A$1:$I$89,5,0)</f>
        <v>113.14160000000004</v>
      </c>
      <c r="P35" s="14">
        <f t="shared" si="33"/>
        <v>30.069952587742019</v>
      </c>
      <c r="Q35" s="22">
        <f t="shared" ref="Q35:Q66" si="53">(O35+P35)*0.475*44/12</f>
        <v>249.42678742365072</v>
      </c>
      <c r="R35" s="62">
        <f t="shared" si="0"/>
        <v>542.76012075698407</v>
      </c>
      <c r="S35" s="62">
        <f ca="1">AVERAGE(OFFSET($R$3,0,0,'Données projet'!$E$9+1,1))-AVERAGE(OFFSET($H$3,0,0,'Données projet'!$E$9+1,1))</f>
        <v>362.81292020448933</v>
      </c>
      <c r="T35" s="62">
        <f t="shared" si="34"/>
        <v>292.26503163353146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12.866185052499487</v>
      </c>
      <c r="AC35" s="24">
        <f t="shared" si="3"/>
        <v>12.866185052499487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17</v>
      </c>
      <c r="AI35" s="14">
        <f>IF('Données projet'!$A$62&gt;35,AI34+AH35-AQ34,IF(A35&lt;'Données projet'!$A$62,$AF$205^A35,IF(A35='Données projet'!$A$62,'Données projet'!$B$62,AI34+AH35-AQ34)))</f>
        <v>229</v>
      </c>
      <c r="AJ35" s="14">
        <f>AI35*VLOOKUP('Données projet'!$B$10,Paramètres!$A$1:$I$89,3,0)*VLOOKUP('Données projet'!$B$10,Paramètres!$A$1:$I$89,5,0)</f>
        <v>107.172</v>
      </c>
      <c r="AK35" s="14">
        <f t="shared" si="35"/>
        <v>28.663679082578788</v>
      </c>
      <c r="AL35" s="22">
        <f t="shared" si="4"/>
        <v>236.58047440215805</v>
      </c>
      <c r="AM35" s="62">
        <f t="shared" si="5"/>
        <v>529.91380773549133</v>
      </c>
      <c r="AN35" s="62">
        <f ca="1">AVERAGE(OFFSET($AM$3,0,0,'Données projet'!$E$10+1,1))-AVERAGE(OFFSET($H$3,0,0,'Données projet'!$E$10+1,1))</f>
        <v>317.54276561627643</v>
      </c>
      <c r="AO35" s="62">
        <f t="shared" si="36"/>
        <v>238.92443174298893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10.8</v>
      </c>
      <c r="BD35" s="13">
        <f>IF('Données projet'!$A$88&gt;35,BD34+BC35-BL34,IF(A35&lt;'Données projet'!$A$88,$BA$205^A35,IF(A35='Données projet'!$A$88,'Données projet'!$B$88,BD34+BC35-BL34)))</f>
        <v>114.60000000000004</v>
      </c>
      <c r="BE35" s="14">
        <f>BD35*VLOOKUP('Données projet'!$B$11,Paramètres!$A$1:$I$89,3,0)*VLOOKUP('Données projet'!$B$11,Paramètres!$A$1:$I$89,5,0)</f>
        <v>103.69008000000004</v>
      </c>
      <c r="BF35" s="14">
        <f t="shared" si="37"/>
        <v>27.83924565319537</v>
      </c>
      <c r="BG35" s="22">
        <f t="shared" si="7"/>
        <v>229.08024217931529</v>
      </c>
      <c r="BH35" s="62">
        <f t="shared" si="8"/>
        <v>522.41357551264855</v>
      </c>
      <c r="BI35" s="62">
        <f ca="1">AVERAGE(OFFSET($BH$3,0,0,'Données projet'!$E$11+1,1))-AVERAGE(OFFSET($H$3,0,0,'Données projet'!$E$11+1,1))</f>
        <v>439.06700232017681</v>
      </c>
      <c r="BJ35" s="62">
        <f t="shared" si="38"/>
        <v>278.21741231699929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10.8</v>
      </c>
      <c r="BY35" s="13">
        <f>IF('Données projet'!$A$114&gt;35,BY34+BX35-CG34,IF(A35&lt;'Données projet'!$A$114,$BV$205^A35,IF(A35='Données projet'!$A$114,'Données projet'!$B$114,BY34+BX35-CG34)))</f>
        <v>114.60000000000004</v>
      </c>
      <c r="BZ35" s="14">
        <f>BY35*VLOOKUP('Données projet'!$B$12,Paramètres!$A$1:$I$89,3,0)*VLOOKUP('Données projet'!$B$12,Paramètres!$A$1:$I$89,5,0)</f>
        <v>116.20440000000004</v>
      </c>
      <c r="CA35" s="14">
        <f t="shared" si="39"/>
        <v>30.788088768016376</v>
      </c>
      <c r="CB35" s="22">
        <f t="shared" si="10"/>
        <v>256.01191793762854</v>
      </c>
      <c r="CC35" s="62">
        <f t="shared" si="11"/>
        <v>549.34525127096185</v>
      </c>
      <c r="CD35" s="62">
        <f ca="1">AVERAGE(OFFSET($CC$3,0,0,'Données projet'!$E$12+1,1))-AVERAGE(OFFSET($H$3,0,0,'Données projet'!$E$12+1,1))</f>
        <v>487.04124684635974</v>
      </c>
      <c r="CE35" s="62">
        <f t="shared" si="40"/>
        <v>306.61893266146666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7.8</v>
      </c>
      <c r="CT35" s="13">
        <f>IF('Données projet'!$A$140&gt;35,CT34+CS35-DB34,IF(A35&lt;'Données projet'!$A$140,$CQ$205^A35,IF(A35='Données projet'!$A$140,'Données projet'!$B$140,CT34+CS35-DB34)))</f>
        <v>92.6</v>
      </c>
      <c r="CU35" s="18">
        <f>CT35*VLOOKUP('Données projet'!$B$13,Paramètres!$A$1:$I$89,3,0)*VLOOKUP('Données projet'!$B$13,Paramètres!$A$1:$I$89,5,0)</f>
        <v>105.45288000000001</v>
      </c>
      <c r="CV35" s="14">
        <f t="shared" si="41"/>
        <v>28.25702962977704</v>
      </c>
      <c r="CW35" s="22">
        <f t="shared" si="13"/>
        <v>232.87809260519506</v>
      </c>
      <c r="CX35" s="62">
        <f t="shared" si="14"/>
        <v>526.21142593852835</v>
      </c>
      <c r="CY35" s="62">
        <f ca="1">AVERAGE(OFFSET($CX$3,0,0,'Données projet'!$E$13+1,1))-AVERAGE(OFFSET($H$3,0,0,'Données projet'!$E$13+1,1))</f>
        <v>457.62828850677369</v>
      </c>
      <c r="CZ35" s="62">
        <f t="shared" si="42"/>
        <v>282.78263556175563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0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7.8</v>
      </c>
      <c r="DO35" s="13">
        <f>IF('Données projet'!$A$166&gt;35,DO34+DN35-DW34,IF(A35&lt;'Données projet'!$A$166,$DL$205^A35,IF(A35='Données projet'!$A$166,'Données projet'!$B$166,DO34+DN35-DW34)))</f>
        <v>92.6</v>
      </c>
      <c r="DP35" s="18">
        <f>DO35*VLOOKUP('Données projet'!$B$14,Paramètres!$A$1:$I$89,3,0)*VLOOKUP('Données projet'!$B$14,Paramètres!$A$1:$I$89,5,0)</f>
        <v>88.118160000000003</v>
      </c>
      <c r="DQ35" s="14">
        <f t="shared" si="43"/>
        <v>24.110813848758355</v>
      </c>
      <c r="DR35" s="22">
        <f t="shared" si="16"/>
        <v>195.46546278658749</v>
      </c>
      <c r="DS35" s="62">
        <f t="shared" si="17"/>
        <v>488.79879611992078</v>
      </c>
      <c r="DT35" s="62">
        <f ca="1">AVERAGE(OFFSET($DS$3,0,0,'Données projet'!$E$14+1,1))-AVERAGE(OFFSET($H$3,0,0,'Données projet'!$E$14+1,1))</f>
        <v>389.12604446638119</v>
      </c>
      <c r="DU35" s="62">
        <f t="shared" si="44"/>
        <v>243.23852967152732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14.6</v>
      </c>
      <c r="N36" s="14">
        <f>IF('Données projet'!$A$36&gt;35,N35+M36-V35,IF(A36&lt;'Données projet'!$A$36,$K$205^A36,IF(A36='Données projet'!$A$36,'Données projet'!$B$36,N35+M36-V35)))</f>
        <v>203.80000000000004</v>
      </c>
      <c r="O36" s="14">
        <f>N36*VLOOKUP('Données projet'!$B$9,Paramètres!$A$1:$I$89,3,0)*VLOOKUP('Données projet'!$B$9,Paramètres!$A$1:$I$89,5,0)</f>
        <v>121.87240000000003</v>
      </c>
      <c r="P36" s="14">
        <f t="shared" si="33"/>
        <v>32.111311550408985</v>
      </c>
      <c r="Q36" s="22">
        <f t="shared" si="53"/>
        <v>268.1882976169623</v>
      </c>
      <c r="R36" s="62">
        <f t="shared" si="0"/>
        <v>561.52163095029562</v>
      </c>
      <c r="S36" s="62">
        <f ca="1">AVERAGE(OFFSET($R$3,0,0,'Données projet'!$E$9+1,1))-AVERAGE(OFFSET($H$3,0,0,'Données projet'!$E$9+1,1))</f>
        <v>362.81292020448933</v>
      </c>
      <c r="T36" s="62">
        <f t="shared" si="34"/>
        <v>292.26503163353146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9.0977666986233832</v>
      </c>
      <c r="AC36" s="24">
        <f t="shared" si="3"/>
        <v>9.0977666986233832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17</v>
      </c>
      <c r="AI36" s="14">
        <f>IF('Données projet'!$A$62&gt;35,AI35+AH36-AQ35,IF(A36&lt;'Données projet'!$A$62,$AF$205^A36,IF(A36='Données projet'!$A$62,'Données projet'!$B$62,AI35+AH36-AQ35)))</f>
        <v>246</v>
      </c>
      <c r="AJ36" s="14">
        <f>AI36*VLOOKUP('Données projet'!$B$10,Paramètres!$A$1:$I$89,3,0)*VLOOKUP('Données projet'!$B$10,Paramètres!$A$1:$I$89,5,0)</f>
        <v>115.128</v>
      </c>
      <c r="AK36" s="14">
        <f t="shared" si="35"/>
        <v>30.53595882135</v>
      </c>
      <c r="AL36" s="22">
        <f t="shared" si="4"/>
        <v>253.69806161385125</v>
      </c>
      <c r="AM36" s="62">
        <f t="shared" si="5"/>
        <v>547.03139494718459</v>
      </c>
      <c r="AN36" s="62">
        <f ca="1">AVERAGE(OFFSET($AM$3,0,0,'Données projet'!$E$10+1,1))-AVERAGE(OFFSET($H$3,0,0,'Données projet'!$E$10+1,1))</f>
        <v>317.54276561627643</v>
      </c>
      <c r="AO36" s="62">
        <f t="shared" si="36"/>
        <v>238.92443174298893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10.8</v>
      </c>
      <c r="BD36" s="13">
        <f>IF('Données projet'!$A$88&gt;35,BD35+BC36-BL35,IF(A36&lt;'Données projet'!$A$88,$BA$205^A36,IF(A36='Données projet'!$A$88,'Données projet'!$B$88,BD35+BC36-BL35)))</f>
        <v>125.40000000000003</v>
      </c>
      <c r="BE36" s="14">
        <f>BD36*VLOOKUP('Données projet'!$B$11,Paramètres!$A$1:$I$89,3,0)*VLOOKUP('Données projet'!$B$11,Paramètres!$A$1:$I$89,5,0)</f>
        <v>113.46192000000002</v>
      </c>
      <c r="BF36" s="14">
        <f t="shared" si="37"/>
        <v>30.145163126535493</v>
      </c>
      <c r="BG36" s="22">
        <f t="shared" si="7"/>
        <v>250.11566977871598</v>
      </c>
      <c r="BH36" s="62">
        <f t="shared" si="8"/>
        <v>543.44900311204924</v>
      </c>
      <c r="BI36" s="62">
        <f ca="1">AVERAGE(OFFSET($BH$3,0,0,'Données projet'!$E$11+1,1))-AVERAGE(OFFSET($H$3,0,0,'Données projet'!$E$11+1,1))</f>
        <v>439.06700232017681</v>
      </c>
      <c r="BJ36" s="62">
        <f t="shared" si="38"/>
        <v>278.21741231699929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10.8</v>
      </c>
      <c r="BY36" s="13">
        <f>IF('Données projet'!$A$114&gt;35,BY35+BX36-CG35,IF(A36&lt;'Données projet'!$A$114,$BV$205^A36,IF(A36='Données projet'!$A$114,'Données projet'!$B$114,BY35+BX36-CG35)))</f>
        <v>125.40000000000003</v>
      </c>
      <c r="BZ36" s="14">
        <f>BY36*VLOOKUP('Données projet'!$B$12,Paramètres!$A$1:$I$89,3,0)*VLOOKUP('Données projet'!$B$12,Paramètres!$A$1:$I$89,5,0)</f>
        <v>127.15560000000004</v>
      </c>
      <c r="CA36" s="14">
        <f t="shared" si="39"/>
        <v>33.338258149231912</v>
      </c>
      <c r="CB36" s="22">
        <f t="shared" si="10"/>
        <v>279.52680294324563</v>
      </c>
      <c r="CC36" s="62">
        <f t="shared" si="11"/>
        <v>572.86013627657894</v>
      </c>
      <c r="CD36" s="62">
        <f ca="1">AVERAGE(OFFSET($CC$3,0,0,'Données projet'!$E$12+1,1))-AVERAGE(OFFSET($H$3,0,0,'Données projet'!$E$12+1,1))</f>
        <v>487.04124684635974</v>
      </c>
      <c r="CE36" s="62">
        <f t="shared" si="40"/>
        <v>306.61893266146666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7.8</v>
      </c>
      <c r="CT36" s="13">
        <f>IF('Données projet'!$A$140&gt;35,CT35+CS36-DB35,IF(A36&lt;'Données projet'!$A$140,$CQ$205^A36,IF(A36='Données projet'!$A$140,'Données projet'!$B$140,CT35+CS36-DB35)))</f>
        <v>100.39999999999999</v>
      </c>
      <c r="CU36" s="18">
        <f>CT36*VLOOKUP('Données projet'!$B$13,Paramètres!$A$1:$I$89,3,0)*VLOOKUP('Données projet'!$B$13,Paramètres!$A$1:$I$89,5,0)</f>
        <v>114.33551999999999</v>
      </c>
      <c r="CV36" s="14">
        <f t="shared" si="41"/>
        <v>30.350157406239582</v>
      </c>
      <c r="CW36" s="22">
        <f t="shared" si="13"/>
        <v>251.99422148253385</v>
      </c>
      <c r="CX36" s="62">
        <f t="shared" si="14"/>
        <v>545.32755481586719</v>
      </c>
      <c r="CY36" s="62">
        <f ca="1">AVERAGE(OFFSET($CX$3,0,0,'Données projet'!$E$13+1,1))-AVERAGE(OFFSET($H$3,0,0,'Données projet'!$E$13+1,1))</f>
        <v>457.62828850677369</v>
      </c>
      <c r="CZ36" s="62">
        <f t="shared" si="42"/>
        <v>282.78263556175563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0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7.8</v>
      </c>
      <c r="DO36" s="13">
        <f>IF('Données projet'!$A$166&gt;35,DO35+DN36-DW35,IF(A36&lt;'Données projet'!$A$166,$DL$205^A36,IF(A36='Données projet'!$A$166,'Données projet'!$B$166,DO35+DN36-DW35)))</f>
        <v>100.39999999999999</v>
      </c>
      <c r="DP36" s="18">
        <f>DO36*VLOOKUP('Données projet'!$B$14,Paramètres!$A$1:$I$89,3,0)*VLOOKUP('Données projet'!$B$14,Paramètres!$A$1:$I$89,5,0)</f>
        <v>95.540639999999996</v>
      </c>
      <c r="DQ36" s="14">
        <f t="shared" si="43"/>
        <v>25.89681240703468</v>
      </c>
      <c r="DR36" s="22">
        <f t="shared" si="16"/>
        <v>211.50356294225205</v>
      </c>
      <c r="DS36" s="62">
        <f t="shared" si="17"/>
        <v>504.83689627558533</v>
      </c>
      <c r="DT36" s="62">
        <f ca="1">AVERAGE(OFFSET($DS$3,0,0,'Données projet'!$E$14+1,1))-AVERAGE(OFFSET($H$3,0,0,'Données projet'!$E$14+1,1))</f>
        <v>389.12604446638119</v>
      </c>
      <c r="DU36" s="62">
        <f t="shared" si="44"/>
        <v>243.23852967152732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14.6</v>
      </c>
      <c r="N37" s="14">
        <f>IF('Données projet'!$A$36&gt;35,N36+M37-V36,IF(A37&lt;'Données projet'!$A$36,$K$205^A37,IF(A37='Données projet'!$A$36,'Données projet'!$B$36,N36+M37-V36)))</f>
        <v>218.40000000000003</v>
      </c>
      <c r="O37" s="14">
        <f>N37*VLOOKUP('Données projet'!$B$9,Paramètres!$A$1:$I$89,3,0)*VLOOKUP('Données projet'!$B$9,Paramètres!$A$1:$I$89,5,0)</f>
        <v>130.60320000000004</v>
      </c>
      <c r="P37" s="14">
        <f t="shared" si="33"/>
        <v>34.135703567016428</v>
      </c>
      <c r="Q37" s="22">
        <f t="shared" si="53"/>
        <v>286.92025704588701</v>
      </c>
      <c r="R37" s="62">
        <f t="shared" si="0"/>
        <v>580.25359037922033</v>
      </c>
      <c r="S37" s="62">
        <f ca="1">AVERAGE(OFFSET($R$3,0,0,'Données projet'!$E$9+1,1))-AVERAGE(OFFSET($H$3,0,0,'Données projet'!$E$9+1,1))</f>
        <v>362.81292020448933</v>
      </c>
      <c r="T37" s="62">
        <f t="shared" si="34"/>
        <v>292.26503163353146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6.4330925262497436</v>
      </c>
      <c r="AC37" s="24">
        <f t="shared" si="3"/>
        <v>6.4330925262497436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17</v>
      </c>
      <c r="AI37" s="14">
        <f>IF('Données projet'!$A$62&gt;35,AI36+AH37-AQ36,IF(A37&lt;'Données projet'!$A$62,$AF$205^A37,IF(A37='Données projet'!$A$62,'Données projet'!$B$62,AI36+AH37-AQ36)))</f>
        <v>263</v>
      </c>
      <c r="AJ37" s="14">
        <f>AI37*VLOOKUP('Données projet'!$B$10,Paramètres!$A$1:$I$89,3,0)*VLOOKUP('Données projet'!$B$10,Paramètres!$A$1:$I$89,5,0)</f>
        <v>123.08399999999999</v>
      </c>
      <c r="AK37" s="14">
        <f t="shared" si="35"/>
        <v>32.393225926509828</v>
      </c>
      <c r="AL37" s="22">
        <f t="shared" si="4"/>
        <v>270.78950182200458</v>
      </c>
      <c r="AM37" s="62">
        <f t="shared" si="5"/>
        <v>564.12283515533795</v>
      </c>
      <c r="AN37" s="62">
        <f ca="1">AVERAGE(OFFSET($AM$3,0,0,'Données projet'!$E$10+1,1))-AVERAGE(OFFSET($H$3,0,0,'Données projet'!$E$10+1,1))</f>
        <v>317.54276561627643</v>
      </c>
      <c r="AO37" s="62">
        <f t="shared" si="36"/>
        <v>238.92443174298893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10.8</v>
      </c>
      <c r="BD37" s="13">
        <f>IF('Données projet'!$A$88&gt;35,BD36+BC37-BL36,IF(A37&lt;'Données projet'!$A$88,$BA$205^A37,IF(A37='Données projet'!$A$88,'Données projet'!$B$88,BD36+BC37-BL36)))</f>
        <v>136.20000000000005</v>
      </c>
      <c r="BE37" s="14">
        <f>BD37*VLOOKUP('Données projet'!$B$11,Paramètres!$A$1:$I$89,3,0)*VLOOKUP('Données projet'!$B$11,Paramètres!$A$1:$I$89,5,0)</f>
        <v>123.23376000000005</v>
      </c>
      <c r="BF37" s="14">
        <f t="shared" si="37"/>
        <v>32.428049504876491</v>
      </c>
      <c r="BG37" s="22">
        <f t="shared" si="7"/>
        <v>271.11098488765998</v>
      </c>
      <c r="BH37" s="62">
        <f t="shared" si="8"/>
        <v>564.4443182209933</v>
      </c>
      <c r="BI37" s="62">
        <f ca="1">AVERAGE(OFFSET($BH$3,0,0,'Données projet'!$E$11+1,1))-AVERAGE(OFFSET($H$3,0,0,'Données projet'!$E$11+1,1))</f>
        <v>439.06700232017681</v>
      </c>
      <c r="BJ37" s="62">
        <f t="shared" si="38"/>
        <v>278.21741231699929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10.8</v>
      </c>
      <c r="BY37" s="13">
        <f>IF('Données projet'!$A$114&gt;35,BY36+BX37-CG36,IF(A37&lt;'Données projet'!$A$114,$BV$205^A37,IF(A37='Données projet'!$A$114,'Données projet'!$B$114,BY36+BX37-CG36)))</f>
        <v>136.20000000000005</v>
      </c>
      <c r="BZ37" s="14">
        <f>BY37*VLOOKUP('Données projet'!$B$12,Paramètres!$A$1:$I$89,3,0)*VLOOKUP('Données projet'!$B$12,Paramètres!$A$1:$I$89,5,0)</f>
        <v>138.10680000000005</v>
      </c>
      <c r="CA37" s="14">
        <f t="shared" si="39"/>
        <v>35.862956890686135</v>
      </c>
      <c r="CB37" s="22">
        <f t="shared" si="10"/>
        <v>302.99732658461176</v>
      </c>
      <c r="CC37" s="62">
        <f t="shared" si="11"/>
        <v>596.33065991794501</v>
      </c>
      <c r="CD37" s="62">
        <f ca="1">AVERAGE(OFFSET($CC$3,0,0,'Données projet'!$E$12+1,1))-AVERAGE(OFFSET($H$3,0,0,'Données projet'!$E$12+1,1))</f>
        <v>487.04124684635974</v>
      </c>
      <c r="CE37" s="62">
        <f t="shared" si="40"/>
        <v>306.61893266146666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7.8</v>
      </c>
      <c r="CT37" s="13">
        <f>IF('Données projet'!$A$140&gt;35,CT36+CS37-DB36,IF(A37&lt;'Données projet'!$A$140,$CQ$205^A37,IF(A37='Données projet'!$A$140,'Données projet'!$B$140,CT36+CS37-DB36)))</f>
        <v>108.19999999999999</v>
      </c>
      <c r="CU37" s="18">
        <f>CT37*VLOOKUP('Données projet'!$B$13,Paramètres!$A$1:$I$89,3,0)*VLOOKUP('Données projet'!$B$13,Paramètres!$A$1:$I$89,5,0)</f>
        <v>123.21815999999998</v>
      </c>
      <c r="CV37" s="14">
        <f t="shared" si="41"/>
        <v>32.424422278731427</v>
      </c>
      <c r="CW37" s="22">
        <f t="shared" si="13"/>
        <v>271.07749746879057</v>
      </c>
      <c r="CX37" s="62">
        <f t="shared" si="14"/>
        <v>564.41083080212388</v>
      </c>
      <c r="CY37" s="62">
        <f ca="1">AVERAGE(OFFSET($CX$3,0,0,'Données projet'!$E$13+1,1))-AVERAGE(OFFSET($H$3,0,0,'Données projet'!$E$13+1,1))</f>
        <v>457.62828850677369</v>
      </c>
      <c r="CZ37" s="62">
        <f t="shared" si="42"/>
        <v>282.78263556175563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0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7.8</v>
      </c>
      <c r="DO37" s="13">
        <f>IF('Données projet'!$A$166&gt;35,DO36+DN37-DW36,IF(A37&lt;'Données projet'!$A$166,$DL$205^A37,IF(A37='Données projet'!$A$166,'Données projet'!$B$166,DO36+DN37-DW36)))</f>
        <v>108.19999999999999</v>
      </c>
      <c r="DP37" s="18">
        <f>DO37*VLOOKUP('Données projet'!$B$14,Paramètres!$A$1:$I$89,3,0)*VLOOKUP('Données projet'!$B$14,Paramètres!$A$1:$I$89,5,0)</f>
        <v>102.96311999999999</v>
      </c>
      <c r="DQ37" s="14">
        <f t="shared" si="43"/>
        <v>27.666715856510024</v>
      </c>
      <c r="DR37" s="22">
        <f t="shared" si="16"/>
        <v>227.51363078342158</v>
      </c>
      <c r="DS37" s="62">
        <f t="shared" si="17"/>
        <v>520.84696411675486</v>
      </c>
      <c r="DT37" s="62">
        <f ca="1">AVERAGE(OFFSET($DS$3,0,0,'Données projet'!$E$14+1,1))-AVERAGE(OFFSET($H$3,0,0,'Données projet'!$E$14+1,1))</f>
        <v>389.12604446638119</v>
      </c>
      <c r="DU37" s="62">
        <f t="shared" si="44"/>
        <v>243.23852967152732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233</v>
      </c>
      <c r="L38" s="13">
        <f>VLOOKUP(A38,'Données projet'!$A$35:$I$55,9,0)</f>
        <v>14.6</v>
      </c>
      <c r="M38" s="13">
        <f t="array" ref="M38">INDEX(L:L,MIN(IF(ISNUMBER(L38:L234),ROW(L38:L234),"")))</f>
        <v>14.6</v>
      </c>
      <c r="N38" s="14">
        <f>IF('Données projet'!$A$36&gt;35,N37+M38-V37,IF(A38&lt;'Données projet'!$A$36,$K$205^A38,IF(A38='Données projet'!$A$36,'Données projet'!$B$36,N37+M38-V37)))</f>
        <v>233.00000000000003</v>
      </c>
      <c r="O38" s="14">
        <f>N38*VLOOKUP('Données projet'!$B$9,Paramètres!$A$1:$I$89,3,0)*VLOOKUP('Données projet'!$B$9,Paramètres!$A$1:$I$89,5,0)</f>
        <v>139.33400000000003</v>
      </c>
      <c r="P38" s="14">
        <f t="shared" si="33"/>
        <v>36.144391930570897</v>
      </c>
      <c r="Q38" s="22">
        <f t="shared" si="53"/>
        <v>305.62486594574438</v>
      </c>
      <c r="R38" s="62">
        <f t="shared" si="0"/>
        <v>598.95819927907769</v>
      </c>
      <c r="S38" s="62">
        <f ca="1">AVERAGE(OFFSET($R$3,0,0,'Données projet'!$E$9+1,1))-AVERAGE(OFFSET($H$3,0,0,'Données projet'!$E$9+1,1))</f>
        <v>362.81292020448933</v>
      </c>
      <c r="T38" s="62">
        <f t="shared" si="34"/>
        <v>292.26503163353146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41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4.5488833493116916</v>
      </c>
      <c r="AC38" s="24">
        <f t="shared" si="3"/>
        <v>4.5488833493116916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280</v>
      </c>
      <c r="AG38" s="13">
        <f>VLOOKUP(A38,'Données projet'!$A$61:$I$81,9,0)</f>
        <v>17</v>
      </c>
      <c r="AH38" s="13">
        <f t="array" ref="AH38">INDEX(AG:AG,MIN(IF(ISNUMBER(AG38:AG234),ROW(AG38:AG234),"")))</f>
        <v>17</v>
      </c>
      <c r="AI38" s="14">
        <f>IF('Données projet'!$A$62&gt;35,AI37+AH38-AQ37,IF(A38&lt;'Données projet'!$A$62,$AF$205^A38,IF(A38='Données projet'!$A$62,'Données projet'!$B$62,AI37+AH38-AQ37)))</f>
        <v>280</v>
      </c>
      <c r="AJ38" s="14">
        <f>AI38*VLOOKUP('Données projet'!$B$10,Paramètres!$A$1:$I$89,3,0)*VLOOKUP('Données projet'!$B$10,Paramètres!$A$1:$I$89,5,0)</f>
        <v>131.04</v>
      </c>
      <c r="AK38" s="14">
        <f t="shared" si="35"/>
        <v>34.236561238949918</v>
      </c>
      <c r="AL38" s="22">
        <f t="shared" si="4"/>
        <v>287.85667749117107</v>
      </c>
      <c r="AM38" s="62">
        <f t="shared" si="5"/>
        <v>581.19001082450438</v>
      </c>
      <c r="AN38" s="62">
        <f ca="1">AVERAGE(OFFSET($AM$3,0,0,'Données projet'!$E$10+1,1))-AVERAGE(OFFSET($H$3,0,0,'Données projet'!$E$10+1,1))</f>
        <v>317.54276561627643</v>
      </c>
      <c r="AO38" s="62">
        <f t="shared" si="36"/>
        <v>238.92443174298893</v>
      </c>
      <c r="AP38" s="16">
        <f>IF(ISNA(VLOOKUP(A38,'Données projet'!$A$61:$I$81,3,0)),0,VLOOKUP(A38,'Données projet'!$A$61:$I$81,3,0))</f>
        <v>2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147</v>
      </c>
      <c r="BB38" s="13">
        <f>VLOOKUP(A38,'Données projet'!$A$87:$I$107,9,0)</f>
        <v>10.8</v>
      </c>
      <c r="BC38" s="13">
        <f t="array" ref="BC38">INDEX(BB:BB,MIN(IF(ISNUMBER(BB38:BB234),ROW(BB38:BB234),"")))</f>
        <v>10.8</v>
      </c>
      <c r="BD38" s="13">
        <f>IF('Données projet'!$A$88&gt;35,BD37+BC38-BL37,IF(A38&lt;'Données projet'!$A$88,$BA$205^A38,IF(A38='Données projet'!$A$88,'Données projet'!$B$88,BD37+BC38-BL37)))</f>
        <v>147.00000000000006</v>
      </c>
      <c r="BE38" s="14">
        <f>BD38*VLOOKUP('Données projet'!$B$11,Paramètres!$A$1:$I$89,3,0)*VLOOKUP('Données projet'!$B$11,Paramètres!$A$1:$I$89,5,0)</f>
        <v>133.00560000000004</v>
      </c>
      <c r="BF38" s="14">
        <f t="shared" si="37"/>
        <v>34.689938673073549</v>
      </c>
      <c r="BG38" s="22">
        <f t="shared" si="7"/>
        <v>292.06972985560316</v>
      </c>
      <c r="BH38" s="62">
        <f t="shared" si="8"/>
        <v>585.40306318893647</v>
      </c>
      <c r="BI38" s="62">
        <f ca="1">AVERAGE(OFFSET($BH$3,0,0,'Données projet'!$E$11+1,1))-AVERAGE(OFFSET($H$3,0,0,'Données projet'!$E$11+1,1))</f>
        <v>439.06700232017681</v>
      </c>
      <c r="BJ38" s="62">
        <f t="shared" si="38"/>
        <v>278.21741231699929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28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147</v>
      </c>
      <c r="BW38" s="13">
        <f>VLOOKUP(A38,'Données projet'!$A$113:$I$133,9,0)</f>
        <v>10.8</v>
      </c>
      <c r="BX38" s="13">
        <f t="array" ref="BX38">INDEX(BW:BW,MIN(IF(ISNUMBER(BW38:BW234),ROW(BW38:BW234),"")))</f>
        <v>10.8</v>
      </c>
      <c r="BY38" s="13">
        <f>IF('Données projet'!$A$114&gt;35,BY37+BX38-CG37,IF(A38&lt;'Données projet'!$A$114,$BV$205^A38,IF(A38='Données projet'!$A$114,'Données projet'!$B$114,BY37+BX38-CG37)))</f>
        <v>147.00000000000006</v>
      </c>
      <c r="BZ38" s="14">
        <f>BY38*VLOOKUP('Données projet'!$B$12,Paramètres!$A$1:$I$89,3,0)*VLOOKUP('Données projet'!$B$12,Paramètres!$A$1:$I$89,5,0)</f>
        <v>149.05800000000008</v>
      </c>
      <c r="CA38" s="14">
        <f t="shared" si="39"/>
        <v>38.364434314370335</v>
      </c>
      <c r="CB38" s="22">
        <f t="shared" si="10"/>
        <v>326.42740643086182</v>
      </c>
      <c r="CC38" s="62">
        <f t="shared" si="11"/>
        <v>619.76073976419514</v>
      </c>
      <c r="CD38" s="62">
        <f ca="1">AVERAGE(OFFSET($CC$3,0,0,'Données projet'!$E$12+1,1))-AVERAGE(OFFSET($H$3,0,0,'Données projet'!$E$12+1,1))</f>
        <v>487.04124684635974</v>
      </c>
      <c r="CE38" s="62">
        <f t="shared" si="40"/>
        <v>306.61893266146666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28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116</v>
      </c>
      <c r="CR38" s="13">
        <f>VLOOKUP(A38,'Données projet'!$A$139:$I$159,9,0)</f>
        <v>7.8</v>
      </c>
      <c r="CS38" s="13">
        <f t="array" ref="CS38">INDEX(CR:CR,MIN(IF(ISNUMBER(CR38:CR234),ROW(CR38:CR234),"")))</f>
        <v>7.8</v>
      </c>
      <c r="CT38" s="13">
        <f>IF('Données projet'!$A$140&gt;35,CT37+CS38-DB37,IF(A38&lt;'Données projet'!$A$140,$CQ$205^A38,IF(A38='Données projet'!$A$140,'Données projet'!$B$140,CT37+CS38-DB37)))</f>
        <v>115.99999999999999</v>
      </c>
      <c r="CU38" s="18">
        <f>CT38*VLOOKUP('Données projet'!$B$13,Paramètres!$A$1:$I$89,3,0)*VLOOKUP('Données projet'!$B$13,Paramètres!$A$1:$I$89,5,0)</f>
        <v>132.10079999999999</v>
      </c>
      <c r="CV38" s="14">
        <f t="shared" si="41"/>
        <v>34.481338697931115</v>
      </c>
      <c r="CW38" s="22">
        <f t="shared" si="13"/>
        <v>290.13055823222999</v>
      </c>
      <c r="CX38" s="62">
        <f t="shared" si="14"/>
        <v>583.46389156556324</v>
      </c>
      <c r="CY38" s="62">
        <f ca="1">AVERAGE(OFFSET($CX$3,0,0,'Données projet'!$E$13+1,1))-AVERAGE(OFFSET($H$3,0,0,'Données projet'!$E$13+1,1))</f>
        <v>457.62828850677369</v>
      </c>
      <c r="CZ38" s="62">
        <f t="shared" si="42"/>
        <v>282.78263556175563</v>
      </c>
      <c r="DA38" s="16">
        <f>IF(ISNA(VLOOKUP(A38,'Données projet'!$A$139:$I$159,3,0)),0,VLOOKUP(A38,'Données projet'!$A$139:$I$159,3,0))</f>
        <v>3</v>
      </c>
      <c r="DB38" s="16">
        <f>IF(ISNA(VLOOKUP(A38,'Données projet'!$A$139:$I$159,4,0)),0,VLOOKUP(A38,'Données projet'!$A$139:$I$159,4,0))</f>
        <v>21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0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116</v>
      </c>
      <c r="DM38" s="13">
        <f>VLOOKUP(A38,'Données projet'!$A$165:$I$185,9,0)</f>
        <v>7.8</v>
      </c>
      <c r="DN38" s="13">
        <f t="array" ref="DN38">INDEX(DM:DM,MIN(IF(ISNUMBER(DM38:DM234),ROW(DM38:DM234),"")))</f>
        <v>7.8</v>
      </c>
      <c r="DO38" s="13">
        <f>IF('Données projet'!$A$166&gt;35,DO37+DN38-DW37,IF(A38&lt;'Données projet'!$A$166,$DL$205^A38,IF(A38='Données projet'!$A$166,'Données projet'!$B$166,DO37+DN38-DW37)))</f>
        <v>115.99999999999999</v>
      </c>
      <c r="DP38" s="18">
        <f>DO38*VLOOKUP('Données projet'!$B$14,Paramètres!$A$1:$I$89,3,0)*VLOOKUP('Données projet'!$B$14,Paramètres!$A$1:$I$89,5,0)</f>
        <v>110.3856</v>
      </c>
      <c r="DQ38" s="14">
        <f t="shared" si="43"/>
        <v>29.421816429201407</v>
      </c>
      <c r="DR38" s="22">
        <f t="shared" si="16"/>
        <v>243.49791694752571</v>
      </c>
      <c r="DS38" s="62">
        <f t="shared" si="17"/>
        <v>536.83125028085897</v>
      </c>
      <c r="DT38" s="62">
        <f ca="1">AVERAGE(OFFSET($DS$3,0,0,'Données projet'!$E$14+1,1))-AVERAGE(OFFSET($H$3,0,0,'Données projet'!$E$14+1,1))</f>
        <v>389.12604446638119</v>
      </c>
      <c r="DU38" s="62">
        <f t="shared" si="44"/>
        <v>243.23852967152732</v>
      </c>
      <c r="DV38" s="16">
        <f>IF(ISNA(VLOOKUP(A38,'Données projet'!$A$165:$I$185,3,0)),0,VLOOKUP(A38,'Données projet'!$A$165:$I$185,3,0))</f>
        <v>3</v>
      </c>
      <c r="DW38" s="16">
        <f>IF(ISNA(VLOOKUP(A38,'Données projet'!$A$165:$I$185,4,0)),0,VLOOKUP(A38,'Données projet'!$A$165:$I$185,4,0))</f>
        <v>21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14.4</v>
      </c>
      <c r="N39" s="14">
        <f>IF('Données projet'!$A$36&gt;35,N38+M39-V38,IF(A39&lt;'Données projet'!$A$36,$K$205^A39,IF(A39='Données projet'!$A$36,'Données projet'!$B$36,N38+M39-V38)))</f>
        <v>206.40000000000003</v>
      </c>
      <c r="O39" s="14">
        <f>N39*VLOOKUP('Données projet'!$B$9,Paramètres!$A$1:$I$89,3,0)*VLOOKUP('Données projet'!$B$9,Paramètres!$A$1:$I$89,5,0)</f>
        <v>123.42720000000003</v>
      </c>
      <c r="P39" s="14">
        <f t="shared" si="33"/>
        <v>32.473022671122074</v>
      </c>
      <c r="Q39" s="22">
        <f t="shared" si="53"/>
        <v>271.5262211522043</v>
      </c>
      <c r="R39" s="62">
        <f t="shared" si="0"/>
        <v>564.85955448553761</v>
      </c>
      <c r="S39" s="62">
        <f ca="1">AVERAGE(OFFSET($R$3,0,0,'Données projet'!$E$9+1,1))-AVERAGE(OFFSET($H$3,0,0,'Données projet'!$E$9+1,1))</f>
        <v>362.81292020448933</v>
      </c>
      <c r="T39" s="62">
        <f t="shared" si="34"/>
        <v>292.26503163353146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3.2165462631248718</v>
      </c>
      <c r="AC39" s="24">
        <f t="shared" si="3"/>
        <v>3.2165462631248718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19.571428571428573</v>
      </c>
      <c r="AI39" s="14">
        <f>IF('Données projet'!$A$62&gt;35,AI38+AH39-AQ38,IF(A39&lt;'Données projet'!$A$62,$AF$205^A39,IF(A39='Données projet'!$A$62,'Données projet'!$B$62,AI38+AH39-AQ38)))</f>
        <v>299.57142857142856</v>
      </c>
      <c r="AJ39" s="14">
        <f>AI39*VLOOKUP('Données projet'!$B$10,Paramètres!$A$1:$I$89,3,0)*VLOOKUP('Données projet'!$B$10,Paramètres!$A$1:$I$89,5,0)</f>
        <v>140.19942857142857</v>
      </c>
      <c r="AK39" s="14">
        <f t="shared" si="35"/>
        <v>36.342687994625102</v>
      </c>
      <c r="AL39" s="22">
        <f t="shared" si="4"/>
        <v>307.47751968587681</v>
      </c>
      <c r="AM39" s="62">
        <f t="shared" si="5"/>
        <v>600.81085301921007</v>
      </c>
      <c r="AN39" s="62">
        <f ca="1">AVERAGE(OFFSET($AM$3,0,0,'Données projet'!$E$10+1,1))-AVERAGE(OFFSET($H$3,0,0,'Données projet'!$E$10+1,1))</f>
        <v>317.54276561627643</v>
      </c>
      <c r="AO39" s="62">
        <f t="shared" si="36"/>
        <v>238.92443174298893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11.2</v>
      </c>
      <c r="BD39" s="13">
        <f>IF('Données projet'!$A$88&gt;35,BD38+BC39-BL38,IF(A39&lt;'Données projet'!$A$88,$BA$205^A39,IF(A39='Données projet'!$A$88,'Données projet'!$B$88,BD38+BC39-BL38)))</f>
        <v>130.20000000000005</v>
      </c>
      <c r="BE39" s="14">
        <f>BD39*VLOOKUP('Données projet'!$B$11,Paramètres!$A$1:$I$89,3,0)*VLOOKUP('Données projet'!$B$11,Paramètres!$A$1:$I$89,5,0)</f>
        <v>117.80496000000004</v>
      </c>
      <c r="BF39" s="14">
        <f t="shared" si="37"/>
        <v>31.162493487829593</v>
      </c>
      <c r="BG39" s="22">
        <f t="shared" si="7"/>
        <v>259.45164815796994</v>
      </c>
      <c r="BH39" s="62">
        <f t="shared" si="8"/>
        <v>552.78498149130326</v>
      </c>
      <c r="BI39" s="62">
        <f ca="1">AVERAGE(OFFSET($BH$3,0,0,'Données projet'!$E$11+1,1))-AVERAGE(OFFSET($H$3,0,0,'Données projet'!$E$11+1,1))</f>
        <v>439.06700232017681</v>
      </c>
      <c r="BJ39" s="62">
        <f t="shared" si="38"/>
        <v>278.21741231699929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11.2</v>
      </c>
      <c r="BY39" s="13">
        <f>IF('Données projet'!$A$114&gt;35,BY38+BX39-CG38,IF(A39&lt;'Données projet'!$A$114,$BV$205^A39,IF(A39='Données projet'!$A$114,'Données projet'!$B$114,BY38+BX39-CG38)))</f>
        <v>130.20000000000005</v>
      </c>
      <c r="BZ39" s="14">
        <f>BY39*VLOOKUP('Données projet'!$B$12,Paramètres!$A$1:$I$89,3,0)*VLOOKUP('Données projet'!$B$12,Paramètres!$A$1:$I$89,5,0)</f>
        <v>132.02280000000007</v>
      </c>
      <c r="CA39" s="14">
        <f t="shared" si="39"/>
        <v>34.463348169992798</v>
      </c>
      <c r="CB39" s="22">
        <f t="shared" si="10"/>
        <v>289.96337472940422</v>
      </c>
      <c r="CC39" s="62">
        <f t="shared" si="11"/>
        <v>583.29670806273748</v>
      </c>
      <c r="CD39" s="62">
        <f ca="1">AVERAGE(OFFSET($CC$3,0,0,'Données projet'!$E$12+1,1))-AVERAGE(OFFSET($H$3,0,0,'Données projet'!$E$12+1,1))</f>
        <v>487.04124684635974</v>
      </c>
      <c r="CE39" s="62">
        <f t="shared" si="40"/>
        <v>306.61893266146666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8.4</v>
      </c>
      <c r="CT39" s="13">
        <f>IF('Données projet'!$A$140&gt;35,CT38+CS39-DB38,IF(A39&lt;'Données projet'!$A$140,$CQ$205^A39,IF(A39='Données projet'!$A$140,'Données projet'!$B$140,CT38+CS39-DB38)))</f>
        <v>103.39999999999999</v>
      </c>
      <c r="CU39" s="18">
        <f>CT39*VLOOKUP('Données projet'!$B$13,Paramètres!$A$1:$I$89,3,0)*VLOOKUP('Données projet'!$B$13,Paramètres!$A$1:$I$89,5,0)</f>
        <v>117.75191999999998</v>
      </c>
      <c r="CV39" s="14">
        <f t="shared" si="41"/>
        <v>31.150095841896434</v>
      </c>
      <c r="CW39" s="22">
        <f t="shared" si="13"/>
        <v>259.33767759130296</v>
      </c>
      <c r="CX39" s="62">
        <f t="shared" si="14"/>
        <v>552.67101092463622</v>
      </c>
      <c r="CY39" s="62">
        <f ca="1">AVERAGE(OFFSET($CX$3,0,0,'Données projet'!$E$13+1,1))-AVERAGE(OFFSET($H$3,0,0,'Données projet'!$E$13+1,1))</f>
        <v>457.62828850677369</v>
      </c>
      <c r="CZ39" s="62">
        <f t="shared" si="42"/>
        <v>282.78263556175563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0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8.4</v>
      </c>
      <c r="DO39" s="13">
        <f>IF('Données projet'!$A$166&gt;35,DO38+DN39-DW38,IF(A39&lt;'Données projet'!$A$166,$DL$205^A39,IF(A39='Données projet'!$A$166,'Données projet'!$B$166,DO38+DN39-DW38)))</f>
        <v>103.39999999999999</v>
      </c>
      <c r="DP39" s="18">
        <f>DO39*VLOOKUP('Données projet'!$B$14,Paramètres!$A$1:$I$89,3,0)*VLOOKUP('Données projet'!$B$14,Paramètres!$A$1:$I$89,5,0)</f>
        <v>98.395439999999994</v>
      </c>
      <c r="DQ39" s="14">
        <f t="shared" si="43"/>
        <v>26.57937412584554</v>
      </c>
      <c r="DR39" s="22">
        <f t="shared" si="16"/>
        <v>217.66446793584763</v>
      </c>
      <c r="DS39" s="62">
        <f t="shared" si="17"/>
        <v>510.99780126918097</v>
      </c>
      <c r="DT39" s="62">
        <f ca="1">AVERAGE(OFFSET($DS$3,0,0,'Données projet'!$E$14+1,1))-AVERAGE(OFFSET($H$3,0,0,'Données projet'!$E$14+1,1))</f>
        <v>389.12604446638119</v>
      </c>
      <c r="DU39" s="62">
        <f t="shared" si="44"/>
        <v>243.23852967152732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14.4</v>
      </c>
      <c r="N40" s="14">
        <f>IF('Données projet'!$A$36&gt;35,N39+M40-V39,IF(A40&lt;'Données projet'!$A$36,$K$205^A40,IF(A40='Données projet'!$A$36,'Données projet'!$B$36,N39+M40-V39)))</f>
        <v>220.80000000000004</v>
      </c>
      <c r="O40" s="14">
        <f>N40*VLOOKUP('Données projet'!$B$9,Paramètres!$A$1:$I$89,3,0)*VLOOKUP('Données projet'!$B$9,Paramètres!$A$1:$I$89,5,0)</f>
        <v>132.03840000000005</v>
      </c>
      <c r="P40" s="14">
        <f t="shared" si="33"/>
        <v>34.466946374534373</v>
      </c>
      <c r="Q40" s="22">
        <f t="shared" si="53"/>
        <v>289.99681160231415</v>
      </c>
      <c r="R40" s="62">
        <f t="shared" si="0"/>
        <v>583.33014493564747</v>
      </c>
      <c r="S40" s="62">
        <f ca="1">AVERAGE(OFFSET($R$3,0,0,'Données projet'!$E$9+1,1))-AVERAGE(OFFSET($H$3,0,0,'Données projet'!$E$9+1,1))</f>
        <v>362.81292020448933</v>
      </c>
      <c r="T40" s="62">
        <f t="shared" si="34"/>
        <v>292.26503163353146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2.2744416746558458</v>
      </c>
      <c r="AC40" s="24">
        <f t="shared" si="3"/>
        <v>2.2744416746558458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19.571428571428573</v>
      </c>
      <c r="AI40" s="14">
        <f>IF('Données projet'!$A$62&gt;35,AI39+AH40-AQ39,IF(A40&lt;'Données projet'!$A$62,$AF$205^A40,IF(A40='Données projet'!$A$62,'Données projet'!$B$62,AI39+AH40-AQ39)))</f>
        <v>319.14285714285711</v>
      </c>
      <c r="AJ40" s="14">
        <f>AI40*VLOOKUP('Données projet'!$B$10,Paramètres!$A$1:$I$89,3,0)*VLOOKUP('Données projet'!$B$10,Paramètres!$A$1:$I$89,5,0)</f>
        <v>149.35885714285715</v>
      </c>
      <c r="AK40" s="14">
        <f t="shared" si="35"/>
        <v>38.432847302798578</v>
      </c>
      <c r="AL40" s="22">
        <f t="shared" si="4"/>
        <v>327.07055190951706</v>
      </c>
      <c r="AM40" s="62">
        <f t="shared" si="5"/>
        <v>620.40388524285038</v>
      </c>
      <c r="AN40" s="62">
        <f ca="1">AVERAGE(OFFSET($AM$3,0,0,'Données projet'!$E$10+1,1))-AVERAGE(OFFSET($H$3,0,0,'Données projet'!$E$10+1,1))</f>
        <v>317.54276561627643</v>
      </c>
      <c r="AO40" s="62">
        <f t="shared" si="36"/>
        <v>238.92443174298893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11.2</v>
      </c>
      <c r="BD40" s="13">
        <f>IF('Données projet'!$A$88&gt;35,BD39+BC40-BL39,IF(A40&lt;'Données projet'!$A$88,$BA$205^A40,IF(A40='Données projet'!$A$88,'Données projet'!$B$88,BD39+BC40-BL39)))</f>
        <v>141.40000000000003</v>
      </c>
      <c r="BE40" s="14">
        <f>BD40*VLOOKUP('Données projet'!$B$11,Paramètres!$A$1:$I$89,3,0)*VLOOKUP('Données projet'!$B$11,Paramètres!$A$1:$I$89,5,0)</f>
        <v>127.93872000000003</v>
      </c>
      <c r="BF40" s="14">
        <f t="shared" si="37"/>
        <v>33.519615889545641</v>
      </c>
      <c r="BG40" s="22">
        <f t="shared" si="7"/>
        <v>281.20660167429202</v>
      </c>
      <c r="BH40" s="62">
        <f t="shared" si="8"/>
        <v>574.53993500762533</v>
      </c>
      <c r="BI40" s="62">
        <f ca="1">AVERAGE(OFFSET($BH$3,0,0,'Données projet'!$E$11+1,1))-AVERAGE(OFFSET($H$3,0,0,'Données projet'!$E$11+1,1))</f>
        <v>439.06700232017681</v>
      </c>
      <c r="BJ40" s="62">
        <f t="shared" si="38"/>
        <v>278.21741231699929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11.2</v>
      </c>
      <c r="BY40" s="13">
        <f>IF('Données projet'!$A$114&gt;35,BY39+BX40-CG39,IF(A40&lt;'Données projet'!$A$114,$BV$205^A40,IF(A40='Données projet'!$A$114,'Données projet'!$B$114,BY39+BX40-CG39)))</f>
        <v>141.40000000000003</v>
      </c>
      <c r="BZ40" s="14">
        <f>BY40*VLOOKUP('Données projet'!$B$12,Paramètres!$A$1:$I$89,3,0)*VLOOKUP('Données projet'!$B$12,Paramètres!$A$1:$I$89,5,0)</f>
        <v>143.37960000000004</v>
      </c>
      <c r="CA40" s="14">
        <f t="shared" si="39"/>
        <v>37.070146308317469</v>
      </c>
      <c r="CB40" s="22">
        <f t="shared" si="10"/>
        <v>314.28330815365302</v>
      </c>
      <c r="CC40" s="62">
        <f t="shared" si="11"/>
        <v>607.61664148698628</v>
      </c>
      <c r="CD40" s="62">
        <f ca="1">AVERAGE(OFFSET($CC$3,0,0,'Données projet'!$E$12+1,1))-AVERAGE(OFFSET($H$3,0,0,'Données projet'!$E$12+1,1))</f>
        <v>487.04124684635974</v>
      </c>
      <c r="CE40" s="62">
        <f t="shared" si="40"/>
        <v>306.61893266146666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8.4</v>
      </c>
      <c r="CT40" s="13">
        <f>IF('Données projet'!$A$140&gt;35,CT39+CS40-DB39,IF(A40&lt;'Données projet'!$A$140,$CQ$205^A40,IF(A40='Données projet'!$A$140,'Données projet'!$B$140,CT39+CS40-DB39)))</f>
        <v>111.8</v>
      </c>
      <c r="CU40" s="18">
        <f>CT40*VLOOKUP('Données projet'!$B$13,Paramètres!$A$1:$I$89,3,0)*VLOOKUP('Données projet'!$B$13,Paramètres!$A$1:$I$89,5,0)</f>
        <v>127.31783999999999</v>
      </c>
      <c r="CV40" s="14">
        <f t="shared" si="41"/>
        <v>33.375840922385116</v>
      </c>
      <c r="CW40" s="22">
        <f t="shared" si="13"/>
        <v>279.87482760648737</v>
      </c>
      <c r="CX40" s="62">
        <f t="shared" si="14"/>
        <v>573.20816093982069</v>
      </c>
      <c r="CY40" s="62">
        <f ca="1">AVERAGE(OFFSET($CX$3,0,0,'Données projet'!$E$13+1,1))-AVERAGE(OFFSET($H$3,0,0,'Données projet'!$E$13+1,1))</f>
        <v>457.62828850677369</v>
      </c>
      <c r="CZ40" s="62">
        <f t="shared" si="42"/>
        <v>282.78263556175563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0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8.4</v>
      </c>
      <c r="DO40" s="13">
        <f>IF('Données projet'!$A$166&gt;35,DO39+DN40-DW39,IF(A40&lt;'Données projet'!$A$166,$DL$205^A40,IF(A40='Données projet'!$A$166,'Données projet'!$B$166,DO39+DN40-DW39)))</f>
        <v>111.8</v>
      </c>
      <c r="DP40" s="18">
        <f>DO40*VLOOKUP('Données projet'!$B$14,Paramètres!$A$1:$I$89,3,0)*VLOOKUP('Données projet'!$B$14,Paramètres!$A$1:$I$89,5,0)</f>
        <v>106.38887999999999</v>
      </c>
      <c r="DQ40" s="14">
        <f t="shared" si="43"/>
        <v>28.478530760975403</v>
      </c>
      <c r="DR40" s="22">
        <f t="shared" si="16"/>
        <v>234.89407374203213</v>
      </c>
      <c r="DS40" s="62">
        <f t="shared" si="17"/>
        <v>528.22740707536548</v>
      </c>
      <c r="DT40" s="62">
        <f ca="1">AVERAGE(OFFSET($DS$3,0,0,'Données projet'!$E$14+1,1))-AVERAGE(OFFSET($H$3,0,0,'Données projet'!$E$14+1,1))</f>
        <v>389.12604446638119</v>
      </c>
      <c r="DU40" s="62">
        <f t="shared" si="44"/>
        <v>243.23852967152732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14.4</v>
      </c>
      <c r="N41" s="14">
        <f>IF('Données projet'!$A$36&gt;35,N40+M41-V40,IF(A41&lt;'Données projet'!$A$36,$K$205^A41,IF(A41='Données projet'!$A$36,'Données projet'!$B$36,N40+M41-V40)))</f>
        <v>235.20000000000005</v>
      </c>
      <c r="O41" s="14">
        <f>N41*VLOOKUP('Données projet'!$B$9,Paramètres!$A$1:$I$89,3,0)*VLOOKUP('Données projet'!$B$9,Paramètres!$A$1:$I$89,5,0)</f>
        <v>140.64960000000002</v>
      </c>
      <c r="P41" s="14">
        <f t="shared" si="33"/>
        <v>36.445779615258601</v>
      </c>
      <c r="Q41" s="22">
        <f t="shared" si="53"/>
        <v>308.44111949657542</v>
      </c>
      <c r="R41" s="62">
        <f t="shared" si="0"/>
        <v>601.7744528299088</v>
      </c>
      <c r="S41" s="62">
        <f ca="1">AVERAGE(OFFSET($R$3,0,0,'Données projet'!$E$9+1,1))-AVERAGE(OFFSET($H$3,0,0,'Données projet'!$E$9+1,1))</f>
        <v>362.81292020448933</v>
      </c>
      <c r="T41" s="62">
        <f t="shared" si="34"/>
        <v>292.26503163353146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1.6082731315624359</v>
      </c>
      <c r="AC41" s="24">
        <f t="shared" si="3"/>
        <v>1.6082731315624359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19.571428571428573</v>
      </c>
      <c r="AI41" s="14">
        <f>IF('Données projet'!$A$62&gt;35,AI40+AH41-AQ40,IF(A41&lt;'Données projet'!$A$62,$AF$205^A41,IF(A41='Données projet'!$A$62,'Données projet'!$B$62,AI40+AH41-AQ40)))</f>
        <v>338.71428571428567</v>
      </c>
      <c r="AJ41" s="14">
        <f>AI41*VLOOKUP('Données projet'!$B$10,Paramètres!$A$1:$I$89,3,0)*VLOOKUP('Données projet'!$B$10,Paramètres!$A$1:$I$89,5,0)</f>
        <v>158.5182857142857</v>
      </c>
      <c r="AK41" s="14">
        <f t="shared" si="35"/>
        <v>40.508129862224799</v>
      </c>
      <c r="AL41" s="22">
        <f t="shared" si="4"/>
        <v>346.63767379575575</v>
      </c>
      <c r="AM41" s="62">
        <f t="shared" si="5"/>
        <v>639.971007129089</v>
      </c>
      <c r="AN41" s="62">
        <f ca="1">AVERAGE(OFFSET($AM$3,0,0,'Données projet'!$E$10+1,1))-AVERAGE(OFFSET($H$3,0,0,'Données projet'!$E$10+1,1))</f>
        <v>317.54276561627643</v>
      </c>
      <c r="AO41" s="62">
        <f t="shared" si="36"/>
        <v>238.92443174298893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11.2</v>
      </c>
      <c r="BD41" s="13">
        <f>IF('Données projet'!$A$88&gt;35,BD40+BC41-BL40,IF(A41&lt;'Données projet'!$A$88,$BA$205^A41,IF(A41='Données projet'!$A$88,'Données projet'!$B$88,BD40+BC41-BL40)))</f>
        <v>152.60000000000002</v>
      </c>
      <c r="BE41" s="14">
        <f>BD41*VLOOKUP('Données projet'!$B$11,Paramètres!$A$1:$I$89,3,0)*VLOOKUP('Données projet'!$B$11,Paramètres!$A$1:$I$89,5,0)</f>
        <v>138.07248000000001</v>
      </c>
      <c r="BF41" s="14">
        <f t="shared" si="37"/>
        <v>35.85508207677799</v>
      </c>
      <c r="BG41" s="22">
        <f t="shared" si="7"/>
        <v>302.9238372837217</v>
      </c>
      <c r="BH41" s="62">
        <f t="shared" si="8"/>
        <v>596.25717061705495</v>
      </c>
      <c r="BI41" s="62">
        <f ca="1">AVERAGE(OFFSET($BH$3,0,0,'Données projet'!$E$11+1,1))-AVERAGE(OFFSET($H$3,0,0,'Données projet'!$E$11+1,1))</f>
        <v>439.06700232017681</v>
      </c>
      <c r="BJ41" s="62">
        <f t="shared" si="38"/>
        <v>278.21741231699929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11.2</v>
      </c>
      <c r="BY41" s="13">
        <f>IF('Données projet'!$A$114&gt;35,BY40+BX41-CG40,IF(A41&lt;'Données projet'!$A$114,$BV$205^A41,IF(A41='Données projet'!$A$114,'Données projet'!$B$114,BY40+BX41-CG40)))</f>
        <v>152.60000000000002</v>
      </c>
      <c r="BZ41" s="14">
        <f>BY41*VLOOKUP('Données projet'!$B$12,Paramètres!$A$1:$I$89,3,0)*VLOOKUP('Données projet'!$B$12,Paramètres!$A$1:$I$89,5,0)</f>
        <v>154.73640000000003</v>
      </c>
      <c r="CA41" s="14">
        <f t="shared" si="39"/>
        <v>39.652994320183701</v>
      </c>
      <c r="CB41" s="22">
        <f t="shared" si="10"/>
        <v>338.56152844098665</v>
      </c>
      <c r="CC41" s="62">
        <f t="shared" si="11"/>
        <v>631.89486177431991</v>
      </c>
      <c r="CD41" s="62">
        <f ca="1">AVERAGE(OFFSET($CC$3,0,0,'Données projet'!$E$12+1,1))-AVERAGE(OFFSET($H$3,0,0,'Données projet'!$E$12+1,1))</f>
        <v>487.04124684635974</v>
      </c>
      <c r="CE41" s="62">
        <f t="shared" si="40"/>
        <v>306.61893266146666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8.4</v>
      </c>
      <c r="CT41" s="13">
        <f>IF('Données projet'!$A$140&gt;35,CT40+CS41-DB40,IF(A41&lt;'Données projet'!$A$140,$CQ$205^A41,IF(A41='Données projet'!$A$140,'Données projet'!$B$140,CT40+CS41-DB40)))</f>
        <v>120.2</v>
      </c>
      <c r="CU41" s="18">
        <f>CT41*VLOOKUP('Données projet'!$B$13,Paramètres!$A$1:$I$89,3,0)*VLOOKUP('Données projet'!$B$13,Paramètres!$A$1:$I$89,5,0)</f>
        <v>136.88376</v>
      </c>
      <c r="CV41" s="14">
        <f t="shared" si="41"/>
        <v>35.582186102964961</v>
      </c>
      <c r="CW41" s="22">
        <f t="shared" si="13"/>
        <v>300.37818946266395</v>
      </c>
      <c r="CX41" s="62">
        <f t="shared" si="14"/>
        <v>593.71152279599733</v>
      </c>
      <c r="CY41" s="62">
        <f ca="1">AVERAGE(OFFSET($CX$3,0,0,'Données projet'!$E$13+1,1))-AVERAGE(OFFSET($H$3,0,0,'Données projet'!$E$13+1,1))</f>
        <v>457.62828850677369</v>
      </c>
      <c r="CZ41" s="62">
        <f t="shared" si="42"/>
        <v>282.78263556175563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0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8.4</v>
      </c>
      <c r="DO41" s="13">
        <f>IF('Données projet'!$A$166&gt;35,DO40+DN41-DW40,IF(A41&lt;'Données projet'!$A$166,$DL$205^A41,IF(A41='Données projet'!$A$166,'Données projet'!$B$166,DO40+DN41-DW40)))</f>
        <v>120.2</v>
      </c>
      <c r="DP41" s="18">
        <f>DO41*VLOOKUP('Données projet'!$B$14,Paramètres!$A$1:$I$89,3,0)*VLOOKUP('Données projet'!$B$14,Paramètres!$A$1:$I$89,5,0)</f>
        <v>114.38232000000001</v>
      </c>
      <c r="DQ41" s="14">
        <f t="shared" si="43"/>
        <v>30.361134085955022</v>
      </c>
      <c r="DR41" s="22">
        <f t="shared" si="16"/>
        <v>252.09484919970498</v>
      </c>
      <c r="DS41" s="62">
        <f t="shared" si="17"/>
        <v>545.42818253303835</v>
      </c>
      <c r="DT41" s="62">
        <f ca="1">AVERAGE(OFFSET($DS$3,0,0,'Données projet'!$E$14+1,1))-AVERAGE(OFFSET($H$3,0,0,'Données projet'!$E$14+1,1))</f>
        <v>389.12604446638119</v>
      </c>
      <c r="DU41" s="62">
        <f t="shared" si="44"/>
        <v>243.23852967152732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14.4</v>
      </c>
      <c r="N42" s="14">
        <f>IF('Données projet'!$A$36&gt;35,N41+M42-V41,IF(A42&lt;'Données projet'!$A$36,$K$205^A42,IF(A42='Données projet'!$A$36,'Données projet'!$B$36,N41+M42-V41)))</f>
        <v>249.60000000000005</v>
      </c>
      <c r="O42" s="14">
        <f>N42*VLOOKUP('Données projet'!$B$9,Paramètres!$A$1:$I$89,3,0)*VLOOKUP('Données projet'!$B$9,Paramètres!$A$1:$I$89,5,0)</f>
        <v>149.26080000000005</v>
      </c>
      <c r="P42" s="14">
        <f t="shared" si="33"/>
        <v>38.410551499792909</v>
      </c>
      <c r="Q42" s="22">
        <f t="shared" si="53"/>
        <v>326.86093719547273</v>
      </c>
      <c r="R42" s="62">
        <f t="shared" si="0"/>
        <v>620.1942705288061</v>
      </c>
      <c r="S42" s="62">
        <f ca="1">AVERAGE(OFFSET($R$3,0,0,'Données projet'!$E$9+1,1))-AVERAGE(OFFSET($H$3,0,0,'Données projet'!$E$9+1,1))</f>
        <v>362.81292020448933</v>
      </c>
      <c r="T42" s="62">
        <f t="shared" si="34"/>
        <v>292.26503163353146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1.1372208373279229</v>
      </c>
      <c r="AC42" s="24">
        <f t="shared" si="3"/>
        <v>1.1372208373279229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19.571428571428573</v>
      </c>
      <c r="AI42" s="14">
        <f>IF('Données projet'!$A$62&gt;35,AI41+AH42-AQ41,IF(A42&lt;'Données projet'!$A$62,$AF$205^A42,IF(A42='Données projet'!$A$62,'Données projet'!$B$62,AI41+AH42-AQ41)))</f>
        <v>358.28571428571422</v>
      </c>
      <c r="AJ42" s="14">
        <f>AI42*VLOOKUP('Données projet'!$B$10,Paramètres!$A$1:$I$89,3,0)*VLOOKUP('Données projet'!$B$10,Paramètres!$A$1:$I$89,5,0)</f>
        <v>167.67771428571425</v>
      </c>
      <c r="AK42" s="14">
        <f t="shared" si="35"/>
        <v>42.569493207492975</v>
      </c>
      <c r="AL42" s="22">
        <f t="shared" si="4"/>
        <v>366.18055305066923</v>
      </c>
      <c r="AM42" s="62">
        <f t="shared" si="5"/>
        <v>659.51388638400249</v>
      </c>
      <c r="AN42" s="62">
        <f ca="1">AVERAGE(OFFSET($AM$3,0,0,'Données projet'!$E$10+1,1))-AVERAGE(OFFSET($H$3,0,0,'Données projet'!$E$10+1,1))</f>
        <v>317.54276561627643</v>
      </c>
      <c r="AO42" s="62">
        <f t="shared" si="36"/>
        <v>238.92443174298893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11.2</v>
      </c>
      <c r="BD42" s="13">
        <f>IF('Données projet'!$A$88&gt;35,BD41+BC42-BL41,IF(A42&lt;'Données projet'!$A$88,$BA$205^A42,IF(A42='Données projet'!$A$88,'Données projet'!$B$88,BD41+BC42-BL41)))</f>
        <v>163.80000000000001</v>
      </c>
      <c r="BE42" s="14">
        <f>BD42*VLOOKUP('Données projet'!$B$11,Paramètres!$A$1:$I$89,3,0)*VLOOKUP('Données projet'!$B$11,Paramètres!$A$1:$I$89,5,0)</f>
        <v>148.20624000000001</v>
      </c>
      <c r="BF42" s="14">
        <f t="shared" si="37"/>
        <v>38.170662245893794</v>
      </c>
      <c r="BG42" s="22">
        <f t="shared" si="7"/>
        <v>324.60643807826506</v>
      </c>
      <c r="BH42" s="62">
        <f t="shared" si="8"/>
        <v>617.93977141159837</v>
      </c>
      <c r="BI42" s="62">
        <f ca="1">AVERAGE(OFFSET($BH$3,0,0,'Données projet'!$E$11+1,1))-AVERAGE(OFFSET($H$3,0,0,'Données projet'!$E$11+1,1))</f>
        <v>439.06700232017681</v>
      </c>
      <c r="BJ42" s="62">
        <f t="shared" si="38"/>
        <v>278.21741231699929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11.2</v>
      </c>
      <c r="BY42" s="13">
        <f>IF('Données projet'!$A$114&gt;35,BY41+BX42-CG41,IF(A42&lt;'Données projet'!$A$114,$BV$205^A42,IF(A42='Données projet'!$A$114,'Données projet'!$B$114,BY41+BX42-CG41)))</f>
        <v>163.80000000000001</v>
      </c>
      <c r="BZ42" s="14">
        <f>BY42*VLOOKUP('Données projet'!$B$12,Paramètres!$A$1:$I$89,3,0)*VLOOKUP('Données projet'!$B$12,Paramètres!$A$1:$I$89,5,0)</f>
        <v>166.09320000000002</v>
      </c>
      <c r="CA42" s="14">
        <f t="shared" si="39"/>
        <v>42.213849908165905</v>
      </c>
      <c r="CB42" s="22">
        <f t="shared" si="10"/>
        <v>362.80144525672227</v>
      </c>
      <c r="CC42" s="62">
        <f t="shared" si="11"/>
        <v>656.13477859005559</v>
      </c>
      <c r="CD42" s="62">
        <f ca="1">AVERAGE(OFFSET($CC$3,0,0,'Données projet'!$E$12+1,1))-AVERAGE(OFFSET($H$3,0,0,'Données projet'!$E$12+1,1))</f>
        <v>487.04124684635974</v>
      </c>
      <c r="CE42" s="62">
        <f t="shared" si="40"/>
        <v>306.61893266146666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8.4</v>
      </c>
      <c r="CT42" s="13">
        <f>IF('Données projet'!$A$140&gt;35,CT41+CS42-DB41,IF(A42&lt;'Données projet'!$A$140,$CQ$205^A42,IF(A42='Données projet'!$A$140,'Données projet'!$B$140,CT41+CS42-DB41)))</f>
        <v>128.6</v>
      </c>
      <c r="CU42" s="18">
        <f>CT42*VLOOKUP('Données projet'!$B$13,Paramètres!$A$1:$I$89,3,0)*VLOOKUP('Données projet'!$B$13,Paramètres!$A$1:$I$89,5,0)</f>
        <v>146.44968</v>
      </c>
      <c r="CV42" s="14">
        <f t="shared" si="41"/>
        <v>37.770641329147324</v>
      </c>
      <c r="CW42" s="22">
        <f t="shared" si="13"/>
        <v>320.8503929815983</v>
      </c>
      <c r="CX42" s="62">
        <f t="shared" si="14"/>
        <v>614.18372631493162</v>
      </c>
      <c r="CY42" s="62">
        <f ca="1">AVERAGE(OFFSET($CX$3,0,0,'Données projet'!$E$13+1,1))-AVERAGE(OFFSET($H$3,0,0,'Données projet'!$E$13+1,1))</f>
        <v>457.62828850677369</v>
      </c>
      <c r="CZ42" s="62">
        <f t="shared" si="42"/>
        <v>282.78263556175563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0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8.4</v>
      </c>
      <c r="DO42" s="13">
        <f>IF('Données projet'!$A$166&gt;35,DO41+DN42-DW41,IF(A42&lt;'Données projet'!$A$166,$DL$205^A42,IF(A42='Données projet'!$A$166,'Données projet'!$B$166,DO41+DN42-DW41)))</f>
        <v>128.6</v>
      </c>
      <c r="DP42" s="18">
        <f>DO42*VLOOKUP('Données projet'!$B$14,Paramètres!$A$1:$I$89,3,0)*VLOOKUP('Données projet'!$B$14,Paramètres!$A$1:$I$89,5,0)</f>
        <v>122.37576</v>
      </c>
      <c r="DQ42" s="14">
        <f t="shared" si="43"/>
        <v>32.228472488687231</v>
      </c>
      <c r="DR42" s="22">
        <f t="shared" si="16"/>
        <v>269.26903825113021</v>
      </c>
      <c r="DS42" s="62">
        <f t="shared" si="17"/>
        <v>562.60237158446353</v>
      </c>
      <c r="DT42" s="62">
        <f ca="1">AVERAGE(OFFSET($DS$3,0,0,'Données projet'!$E$14+1,1))-AVERAGE(OFFSET($H$3,0,0,'Données projet'!$E$14+1,1))</f>
        <v>389.12604446638119</v>
      </c>
      <c r="DU42" s="62">
        <f t="shared" si="44"/>
        <v>243.23852967152732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264</v>
      </c>
      <c r="L43" s="13">
        <f>VLOOKUP(A43,'Données projet'!$A$35:$I$55,9,0)</f>
        <v>14.4</v>
      </c>
      <c r="M43" s="13">
        <f t="array" ref="M43">INDEX(L:L,MIN(IF(ISNUMBER(L43:L239),ROW(L43:L239),"")))</f>
        <v>14.4</v>
      </c>
      <c r="N43" s="14">
        <f>IF('Données projet'!$A$36&gt;35,N42+M43-V42,IF(A43&lt;'Données projet'!$A$36,$K$205^A43,IF(A43='Données projet'!$A$36,'Données projet'!$B$36,N42+M43-V42)))</f>
        <v>264.00000000000006</v>
      </c>
      <c r="O43" s="14">
        <f>N43*VLOOKUP('Données projet'!$B$9,Paramètres!$A$1:$I$89,3,0)*VLOOKUP('Données projet'!$B$9,Paramètres!$A$1:$I$89,5,0)</f>
        <v>157.87200000000004</v>
      </c>
      <c r="P43" s="14">
        <f t="shared" si="33"/>
        <v>40.362165684361159</v>
      </c>
      <c r="Q43" s="22">
        <f t="shared" si="53"/>
        <v>345.25783856692902</v>
      </c>
      <c r="R43" s="62">
        <f t="shared" si="0"/>
        <v>638.59117190026234</v>
      </c>
      <c r="S43" s="62">
        <f ca="1">AVERAGE(OFFSET($R$3,0,0,'Données projet'!$E$9+1,1))-AVERAGE(OFFSET($H$3,0,0,'Données projet'!$E$9+1,1))</f>
        <v>362.81292020448933</v>
      </c>
      <c r="T43" s="62">
        <f t="shared" si="34"/>
        <v>292.26503163353146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41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0.80413656578121795</v>
      </c>
      <c r="AC43" s="24">
        <f t="shared" si="3"/>
        <v>0.80413656578121795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19.571428571428573</v>
      </c>
      <c r="AI43" s="14">
        <f>IF('Données projet'!$A$62&gt;35,AI42+AH43-AQ42,IF(A43&lt;'Données projet'!$A$62,$AF$205^A43,IF(A43='Données projet'!$A$62,'Données projet'!$B$62,AI42+AH43-AQ42)))</f>
        <v>377.85714285714278</v>
      </c>
      <c r="AJ43" s="14">
        <f>AI43*VLOOKUP('Données projet'!$B$10,Paramètres!$A$1:$I$89,3,0)*VLOOKUP('Données projet'!$B$10,Paramètres!$A$1:$I$89,5,0)</f>
        <v>176.83714285714279</v>
      </c>
      <c r="AK43" s="14">
        <f t="shared" si="35"/>
        <v>44.617784353930041</v>
      </c>
      <c r="AL43" s="22">
        <f t="shared" si="4"/>
        <v>385.70066489261848</v>
      </c>
      <c r="AM43" s="62">
        <f t="shared" si="5"/>
        <v>679.03399822595179</v>
      </c>
      <c r="AN43" s="62">
        <f ca="1">AVERAGE(OFFSET($AM$3,0,0,'Données projet'!$E$10+1,1))-AVERAGE(OFFSET($H$3,0,0,'Données projet'!$E$10+1,1))</f>
        <v>317.54276561627643</v>
      </c>
      <c r="AO43" s="62">
        <f t="shared" si="36"/>
        <v>238.92443174298893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175</v>
      </c>
      <c r="BB43" s="13">
        <f>VLOOKUP(A43,'Données projet'!$A$87:$I$107,9,0)</f>
        <v>11.2</v>
      </c>
      <c r="BC43" s="13">
        <f t="array" ref="BC43">INDEX(BB:BB,MIN(IF(ISNUMBER(BB43:BB239),ROW(BB43:BB239),"")))</f>
        <v>11.2</v>
      </c>
      <c r="BD43" s="13">
        <f>IF('Données projet'!$A$88&gt;35,BD42+BC43-BL42,IF(A43&lt;'Données projet'!$A$88,$BA$205^A43,IF(A43='Données projet'!$A$88,'Données projet'!$B$88,BD42+BC43-BL42)))</f>
        <v>175</v>
      </c>
      <c r="BE43" s="14">
        <f>BD43*VLOOKUP('Données projet'!$B$11,Paramètres!$A$1:$I$89,3,0)*VLOOKUP('Données projet'!$B$11,Paramètres!$A$1:$I$89,5,0)</f>
        <v>158.34</v>
      </c>
      <c r="BF43" s="14">
        <f t="shared" si="37"/>
        <v>40.467870812652819</v>
      </c>
      <c r="BG43" s="22">
        <f t="shared" si="7"/>
        <v>346.25704166537031</v>
      </c>
      <c r="BH43" s="62">
        <f t="shared" si="8"/>
        <v>639.59037499870362</v>
      </c>
      <c r="BI43" s="62">
        <f ca="1">AVERAGE(OFFSET($BH$3,0,0,'Données projet'!$E$11+1,1))-AVERAGE(OFFSET($H$3,0,0,'Données projet'!$E$11+1,1))</f>
        <v>439.06700232017681</v>
      </c>
      <c r="BJ43" s="62">
        <f t="shared" si="38"/>
        <v>278.21741231699929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28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175</v>
      </c>
      <c r="BW43" s="13">
        <f>VLOOKUP(A43,'Données projet'!$A$113:$I$133,9,0)</f>
        <v>11.2</v>
      </c>
      <c r="BX43" s="13">
        <f t="array" ref="BX43">INDEX(BW:BW,MIN(IF(ISNUMBER(BW43:BW239),ROW(BW43:BW239),"")))</f>
        <v>11.2</v>
      </c>
      <c r="BY43" s="13">
        <f>IF('Données projet'!$A$114&gt;35,BY42+BX43-CG42,IF(A43&lt;'Données projet'!$A$114,$BV$205^A43,IF(A43='Données projet'!$A$114,'Données projet'!$B$114,BY42+BX43-CG42)))</f>
        <v>175</v>
      </c>
      <c r="BZ43" s="14">
        <f>BY43*VLOOKUP('Données projet'!$B$12,Paramètres!$A$1:$I$89,3,0)*VLOOKUP('Données projet'!$B$12,Paramètres!$A$1:$I$89,5,0)</f>
        <v>177.45000000000002</v>
      </c>
      <c r="CA43" s="14">
        <f t="shared" si="39"/>
        <v>44.754387900936791</v>
      </c>
      <c r="CB43" s="22">
        <f t="shared" si="10"/>
        <v>387.0059755941316</v>
      </c>
      <c r="CC43" s="62">
        <f t="shared" si="11"/>
        <v>680.33930892746491</v>
      </c>
      <c r="CD43" s="62">
        <f ca="1">AVERAGE(OFFSET($CC$3,0,0,'Données projet'!$E$12+1,1))-AVERAGE(OFFSET($H$3,0,0,'Données projet'!$E$12+1,1))</f>
        <v>487.04124684635974</v>
      </c>
      <c r="CE43" s="62">
        <f t="shared" si="40"/>
        <v>306.61893266146666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28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137</v>
      </c>
      <c r="CR43" s="13">
        <f>VLOOKUP(A43,'Données projet'!$A$139:$I$159,9,0)</f>
        <v>8.4</v>
      </c>
      <c r="CS43" s="13">
        <f t="array" ref="CS43">INDEX(CR:CR,MIN(IF(ISNUMBER(CR43:CR239),ROW(CR43:CR239),"")))</f>
        <v>8.4</v>
      </c>
      <c r="CT43" s="13">
        <f>IF('Données projet'!$A$140&gt;35,CT42+CS43-DB42,IF(A43&lt;'Données projet'!$A$140,$CQ$205^A43,IF(A43='Données projet'!$A$140,'Données projet'!$B$140,CT42+CS43-DB42)))</f>
        <v>137</v>
      </c>
      <c r="CU43" s="18">
        <f>CT43*VLOOKUP('Données projet'!$B$13,Paramètres!$A$1:$I$89,3,0)*VLOOKUP('Données projet'!$B$13,Paramètres!$A$1:$I$89,5,0)</f>
        <v>156.01559999999998</v>
      </c>
      <c r="CV43" s="14">
        <f t="shared" si="41"/>
        <v>39.942508135025747</v>
      </c>
      <c r="CW43" s="22">
        <f t="shared" si="13"/>
        <v>341.29370500183649</v>
      </c>
      <c r="CX43" s="62">
        <f t="shared" si="14"/>
        <v>634.6270383351698</v>
      </c>
      <c r="CY43" s="62">
        <f ca="1">AVERAGE(OFFSET($CX$3,0,0,'Données projet'!$E$13+1,1))-AVERAGE(OFFSET($H$3,0,0,'Données projet'!$E$13+1,1))</f>
        <v>457.62828850677369</v>
      </c>
      <c r="CZ43" s="62">
        <f t="shared" si="42"/>
        <v>282.78263556175563</v>
      </c>
      <c r="DA43" s="16">
        <f>IF(ISNA(VLOOKUP(A43,'Données projet'!$A$139:$I$159,3,0)),0,VLOOKUP(A43,'Données projet'!$A$139:$I$159,3,0))</f>
        <v>4</v>
      </c>
      <c r="DB43" s="16">
        <f>IF(ISNA(VLOOKUP(A43,'Données projet'!$A$139:$I$159,4,0)),0,VLOOKUP(A43,'Données projet'!$A$139:$I$159,4,0))</f>
        <v>21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0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137</v>
      </c>
      <c r="DM43" s="13">
        <f>VLOOKUP(A43,'Données projet'!$A$165:$I$185,9,0)</f>
        <v>8.4</v>
      </c>
      <c r="DN43" s="13">
        <f t="array" ref="DN43">INDEX(DM:DM,MIN(IF(ISNUMBER(DM43:DM239),ROW(DM43:DM239),"")))</f>
        <v>8.4</v>
      </c>
      <c r="DO43" s="13">
        <f>IF('Données projet'!$A$166&gt;35,DO42+DN43-DW42,IF(A43&lt;'Données projet'!$A$166,$DL$205^A43,IF(A43='Données projet'!$A$166,'Données projet'!$B$166,DO42+DN43-DW42)))</f>
        <v>137</v>
      </c>
      <c r="DP43" s="18">
        <f>DO43*VLOOKUP('Données projet'!$B$14,Paramètres!$A$1:$I$89,3,0)*VLOOKUP('Données projet'!$B$14,Paramètres!$A$1:$I$89,5,0)</f>
        <v>130.36920000000001</v>
      </c>
      <c r="DQ43" s="14">
        <f t="shared" si="43"/>
        <v>34.081656526320486</v>
      </c>
      <c r="DR43" s="22">
        <f t="shared" si="16"/>
        <v>286.41857511667479</v>
      </c>
      <c r="DS43" s="62">
        <f t="shared" si="17"/>
        <v>579.75190845000816</v>
      </c>
      <c r="DT43" s="62">
        <f ca="1">AVERAGE(OFFSET($DS$3,0,0,'Données projet'!$E$14+1,1))-AVERAGE(OFFSET($H$3,0,0,'Données projet'!$E$14+1,1))</f>
        <v>389.12604446638119</v>
      </c>
      <c r="DU43" s="62">
        <f t="shared" si="44"/>
        <v>243.23852967152732</v>
      </c>
      <c r="DV43" s="16">
        <f>IF(ISNA(VLOOKUP(A43,'Données projet'!$A$165:$I$185,3,0)),0,VLOOKUP(A43,'Données projet'!$A$165:$I$185,3,0))</f>
        <v>4</v>
      </c>
      <c r="DW43" s="16">
        <f>IF(ISNA(VLOOKUP(A43,'Données projet'!$A$165:$I$185,4,0)),0,VLOOKUP(A43,'Données projet'!$A$165:$I$185,4,0))</f>
        <v>21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16.600000000000001</v>
      </c>
      <c r="N44" s="14">
        <f>IF('Données projet'!$A$36&gt;35,N43+M44-V43,IF(A44&lt;'Données projet'!$A$36,$K$205^A44,IF(A44='Données projet'!$A$36,'Données projet'!$B$36,N43+M44-V43)))</f>
        <v>239.60000000000008</v>
      </c>
      <c r="O44" s="14">
        <f>N44*VLOOKUP('Données projet'!$B$9,Paramètres!$A$1:$I$89,3,0)*VLOOKUP('Données projet'!$B$9,Paramètres!$A$1:$I$89,5,0)</f>
        <v>143.28080000000006</v>
      </c>
      <c r="P44" s="14">
        <f t="shared" si="33"/>
        <v>37.047574465948976</v>
      </c>
      <c r="Q44" s="22">
        <f t="shared" si="53"/>
        <v>314.07191886152788</v>
      </c>
      <c r="R44" s="62">
        <f t="shared" si="0"/>
        <v>607.40525219486119</v>
      </c>
      <c r="S44" s="62">
        <f ca="1">AVERAGE(OFFSET($R$3,0,0,'Données projet'!$E$9+1,1))-AVERAGE(OFFSET($H$3,0,0,'Données projet'!$E$9+1,1))</f>
        <v>362.81292020448933</v>
      </c>
      <c r="T44" s="62">
        <f t="shared" si="34"/>
        <v>292.26503163353146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0.56861041866396145</v>
      </c>
      <c r="AC44" s="24">
        <f t="shared" si="3"/>
        <v>0.56861041866396145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19.571428571428573</v>
      </c>
      <c r="AI44" s="14">
        <f>IF('Données projet'!$A$62&gt;35,AI43+AH44-AQ43,IF(A44&lt;'Données projet'!$A$62,$AF$205^A44,IF(A44='Données projet'!$A$62,'Données projet'!$B$62,AI43+AH44-AQ43)))</f>
        <v>397.42857142857133</v>
      </c>
      <c r="AJ44" s="14">
        <f>AI44*VLOOKUP('Données projet'!$B$10,Paramètres!$A$1:$I$89,3,0)*VLOOKUP('Données projet'!$B$10,Paramètres!$A$1:$I$89,5,0)</f>
        <v>185.9965714285714</v>
      </c>
      <c r="AK44" s="14">
        <f t="shared" si="35"/>
        <v>46.653757617185917</v>
      </c>
      <c r="AL44" s="22">
        <f t="shared" si="4"/>
        <v>405.19932308802726</v>
      </c>
      <c r="AM44" s="62">
        <f t="shared" si="5"/>
        <v>698.53265642136057</v>
      </c>
      <c r="AN44" s="62">
        <f ca="1">AVERAGE(OFFSET($AM$3,0,0,'Données projet'!$E$10+1,1))-AVERAGE(OFFSET($H$3,0,0,'Données projet'!$E$10+1,1))</f>
        <v>317.54276561627643</v>
      </c>
      <c r="AO44" s="62">
        <f t="shared" si="36"/>
        <v>238.92443174298893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11.4</v>
      </c>
      <c r="BD44" s="13">
        <f>IF('Données projet'!$A$88&gt;35,BD43+BC44-BL43,IF(A44&lt;'Données projet'!$A$88,$BA$205^A44,IF(A44='Données projet'!$A$88,'Données projet'!$B$88,BD43+BC44-BL43)))</f>
        <v>158.4</v>
      </c>
      <c r="BE44" s="14">
        <f>BD44*VLOOKUP('Données projet'!$B$11,Paramètres!$A$1:$I$89,3,0)*VLOOKUP('Données projet'!$B$11,Paramètres!$A$1:$I$89,5,0)</f>
        <v>143.32032000000001</v>
      </c>
      <c r="BF44" s="14">
        <f t="shared" si="37"/>
        <v>37.056603420232349</v>
      </c>
      <c r="BG44" s="22">
        <f t="shared" si="7"/>
        <v>314.15647495690467</v>
      </c>
      <c r="BH44" s="62">
        <f t="shared" si="8"/>
        <v>607.48980829023799</v>
      </c>
      <c r="BI44" s="62">
        <f ca="1">AVERAGE(OFFSET($BH$3,0,0,'Données projet'!$E$11+1,1))-AVERAGE(OFFSET($H$3,0,0,'Données projet'!$E$11+1,1))</f>
        <v>439.06700232017681</v>
      </c>
      <c r="BJ44" s="62">
        <f t="shared" si="38"/>
        <v>278.21741231699929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11.4</v>
      </c>
      <c r="BY44" s="13">
        <f>IF('Données projet'!$A$114&gt;35,BY43+BX44-CG43,IF(A44&lt;'Données projet'!$A$114,$BV$205^A44,IF(A44='Données projet'!$A$114,'Données projet'!$B$114,BY43+BX44-CG43)))</f>
        <v>158.4</v>
      </c>
      <c r="BZ44" s="14">
        <f>BY44*VLOOKUP('Données projet'!$B$12,Paramètres!$A$1:$I$89,3,0)*VLOOKUP('Données projet'!$B$12,Paramètres!$A$1:$I$89,5,0)</f>
        <v>160.61760000000001</v>
      </c>
      <c r="CA44" s="14">
        <f t="shared" si="39"/>
        <v>40.981785561145074</v>
      </c>
      <c r="CB44" s="22">
        <f t="shared" si="10"/>
        <v>351.11892985232771</v>
      </c>
      <c r="CC44" s="62">
        <f t="shared" si="11"/>
        <v>644.45226318566097</v>
      </c>
      <c r="CD44" s="62">
        <f ca="1">AVERAGE(OFFSET($CC$3,0,0,'Données projet'!$E$12+1,1))-AVERAGE(OFFSET($H$3,0,0,'Données projet'!$E$12+1,1))</f>
        <v>487.04124684635974</v>
      </c>
      <c r="CE44" s="62">
        <f t="shared" si="40"/>
        <v>306.61893266146666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8.4</v>
      </c>
      <c r="CT44" s="13">
        <f>IF('Données projet'!$A$140&gt;35,CT43+CS44-DB43,IF(A44&lt;'Données projet'!$A$140,$CQ$205^A44,IF(A44='Données projet'!$A$140,'Données projet'!$B$140,CT43+CS44-DB43)))</f>
        <v>124.4</v>
      </c>
      <c r="CU44" s="18">
        <f>CT44*VLOOKUP('Données projet'!$B$13,Paramètres!$A$1:$I$89,3,0)*VLOOKUP('Données projet'!$B$13,Paramètres!$A$1:$I$89,5,0)</f>
        <v>141.66672</v>
      </c>
      <c r="CV44" s="14">
        <f t="shared" si="41"/>
        <v>36.678564250226081</v>
      </c>
      <c r="CW44" s="22">
        <f t="shared" si="13"/>
        <v>310.61803673581045</v>
      </c>
      <c r="CX44" s="62">
        <f t="shared" si="14"/>
        <v>603.95137006914376</v>
      </c>
      <c r="CY44" s="62">
        <f ca="1">AVERAGE(OFFSET($CX$3,0,0,'Données projet'!$E$13+1,1))-AVERAGE(OFFSET($H$3,0,0,'Données projet'!$E$13+1,1))</f>
        <v>457.62828850677369</v>
      </c>
      <c r="CZ44" s="62">
        <f t="shared" si="42"/>
        <v>282.78263556175563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0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8.4</v>
      </c>
      <c r="DO44" s="13">
        <f>IF('Données projet'!$A$166&gt;35,DO43+DN44-DW43,IF(A44&lt;'Données projet'!$A$166,$DL$205^A44,IF(A44='Données projet'!$A$166,'Données projet'!$B$166,DO43+DN44-DW43)))</f>
        <v>124.4</v>
      </c>
      <c r="DP44" s="18">
        <f>DO44*VLOOKUP('Données projet'!$B$14,Paramètres!$A$1:$I$89,3,0)*VLOOKUP('Données projet'!$B$14,Paramètres!$A$1:$I$89,5,0)</f>
        <v>118.37904</v>
      </c>
      <c r="DQ44" s="14">
        <f t="shared" si="43"/>
        <v>31.296638268907181</v>
      </c>
      <c r="DR44" s="22">
        <f t="shared" si="16"/>
        <v>260.68513965168</v>
      </c>
      <c r="DS44" s="62">
        <f t="shared" si="17"/>
        <v>554.01847298501332</v>
      </c>
      <c r="DT44" s="62">
        <f ca="1">AVERAGE(OFFSET($DS$3,0,0,'Données projet'!$E$14+1,1))-AVERAGE(OFFSET($H$3,0,0,'Données projet'!$E$14+1,1))</f>
        <v>389.12604446638119</v>
      </c>
      <c r="DU44" s="62">
        <f t="shared" si="44"/>
        <v>243.23852967152732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16.600000000000001</v>
      </c>
      <c r="N45" s="14">
        <f>IF('Données projet'!$A$36&gt;35,N44+M45-V44,IF(A45&lt;'Données projet'!$A$36,$K$205^A45,IF(A45='Données projet'!$A$36,'Données projet'!$B$36,N44+M45-V44)))</f>
        <v>256.2000000000001</v>
      </c>
      <c r="O45" s="14">
        <f>N45*VLOOKUP('Données projet'!$B$9,Paramètres!$A$1:$I$89,3,0)*VLOOKUP('Données projet'!$B$9,Paramètres!$A$1:$I$89,5,0)</f>
        <v>153.20760000000007</v>
      </c>
      <c r="P45" s="14">
        <f t="shared" si="33"/>
        <v>39.306624169832133</v>
      </c>
      <c r="Q45" s="22">
        <f t="shared" si="53"/>
        <v>335.29560709579107</v>
      </c>
      <c r="R45" s="62">
        <f t="shared" si="0"/>
        <v>628.62894042912444</v>
      </c>
      <c r="S45" s="62">
        <f ca="1">AVERAGE(OFFSET($R$3,0,0,'Données projet'!$E$9+1,1))-AVERAGE(OFFSET($H$3,0,0,'Données projet'!$E$9+1,1))</f>
        <v>362.81292020448933</v>
      </c>
      <c r="T45" s="62">
        <f t="shared" si="34"/>
        <v>292.26503163353146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0.40206828289060897</v>
      </c>
      <c r="AC45" s="24">
        <f t="shared" si="3"/>
        <v>0.40206828289060897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>
        <f>VLOOKUP(A45,'Données projet'!$A$61:$I$81,2,0)</f>
        <v>417</v>
      </c>
      <c r="AG45" s="13">
        <f>VLOOKUP(A45,'Données projet'!$A$61:$I$81,9,0)</f>
        <v>19.571428571428573</v>
      </c>
      <c r="AH45" s="13">
        <f t="array" ref="AH45">INDEX(AG:AG,MIN(IF(ISNUMBER(AG45:AG241),ROW(AG45:AG241),"")))</f>
        <v>19.571428571428573</v>
      </c>
      <c r="AI45" s="14">
        <f>IF('Données projet'!$A$62&gt;35,AI44+AH45-AQ44,IF(A45&lt;'Données projet'!$A$62,$AF$205^A45,IF(A45='Données projet'!$A$62,'Données projet'!$B$62,AI44+AH45-AQ44)))</f>
        <v>416.99999999999989</v>
      </c>
      <c r="AJ45" s="14">
        <f>AI45*VLOOKUP('Données projet'!$B$10,Paramètres!$A$1:$I$89,3,0)*VLOOKUP('Données projet'!$B$10,Paramètres!$A$1:$I$89,5,0)</f>
        <v>195.15599999999995</v>
      </c>
      <c r="AK45" s="14">
        <f t="shared" si="35"/>
        <v>48.678088823054175</v>
      </c>
      <c r="AL45" s="22">
        <f t="shared" si="4"/>
        <v>424.67770470015256</v>
      </c>
      <c r="AM45" s="62">
        <f t="shared" si="5"/>
        <v>718.01103803348587</v>
      </c>
      <c r="AN45" s="62">
        <f ca="1">AVERAGE(OFFSET($AM$3,0,0,'Données projet'!$E$10+1,1))-AVERAGE(OFFSET($H$3,0,0,'Données projet'!$E$10+1,1))</f>
        <v>317.54276561627643</v>
      </c>
      <c r="AO45" s="62">
        <f t="shared" si="36"/>
        <v>238.92443174298893</v>
      </c>
      <c r="AP45" s="16">
        <f>IF(ISNA(VLOOKUP(A45,'Données projet'!$A$61:$I$81,3,0)),0,VLOOKUP(A45,'Données projet'!$A$61:$I$81,3,0))</f>
        <v>3</v>
      </c>
      <c r="AQ45" s="16">
        <f>IF(ISNA(VLOOKUP(A45,'Données projet'!$A$61:$I$81,4,0)),0,VLOOKUP(A45,'Données projet'!$A$61:$I$81,4,0))</f>
        <v>182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11.4</v>
      </c>
      <c r="BD45" s="13">
        <f>IF('Données projet'!$A$88&gt;35,BD44+BC45-BL44,IF(A45&lt;'Données projet'!$A$88,$BA$205^A45,IF(A45='Données projet'!$A$88,'Données projet'!$B$88,BD44+BC45-BL44)))</f>
        <v>169.8</v>
      </c>
      <c r="BE45" s="14">
        <f>BD45*VLOOKUP('Données projet'!$B$11,Paramètres!$A$1:$I$89,3,0)*VLOOKUP('Données projet'!$B$11,Paramètres!$A$1:$I$89,5,0)</f>
        <v>153.63504</v>
      </c>
      <c r="BF45" s="14">
        <f t="shared" si="37"/>
        <v>39.403506785222667</v>
      </c>
      <c r="BG45" s="22">
        <f t="shared" si="7"/>
        <v>336.20880231759617</v>
      </c>
      <c r="BH45" s="62">
        <f t="shared" si="8"/>
        <v>629.54213565092948</v>
      </c>
      <c r="BI45" s="62">
        <f ca="1">AVERAGE(OFFSET($BH$3,0,0,'Données projet'!$E$11+1,1))-AVERAGE(OFFSET($H$3,0,0,'Données projet'!$E$11+1,1))</f>
        <v>439.06700232017681</v>
      </c>
      <c r="BJ45" s="62">
        <f t="shared" si="38"/>
        <v>278.21741231699929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11.4</v>
      </c>
      <c r="BY45" s="13">
        <f>IF('Données projet'!$A$114&gt;35,BY44+BX45-CG44,IF(A45&lt;'Données projet'!$A$114,$BV$205^A45,IF(A45='Données projet'!$A$114,'Données projet'!$B$114,BY44+BX45-CG44)))</f>
        <v>169.8</v>
      </c>
      <c r="BZ45" s="14">
        <f>BY45*VLOOKUP('Données projet'!$B$12,Paramètres!$A$1:$I$89,3,0)*VLOOKUP('Données projet'!$B$12,Paramètres!$A$1:$I$89,5,0)</f>
        <v>172.1772</v>
      </c>
      <c r="CA45" s="14">
        <f t="shared" si="39"/>
        <v>43.577282221917017</v>
      </c>
      <c r="CB45" s="22">
        <f t="shared" si="10"/>
        <v>375.77238986983883</v>
      </c>
      <c r="CC45" s="62">
        <f t="shared" si="11"/>
        <v>669.10572320317215</v>
      </c>
      <c r="CD45" s="62">
        <f ca="1">AVERAGE(OFFSET($CC$3,0,0,'Données projet'!$E$12+1,1))-AVERAGE(OFFSET($H$3,0,0,'Données projet'!$E$12+1,1))</f>
        <v>487.04124684635974</v>
      </c>
      <c r="CE45" s="62">
        <f t="shared" si="40"/>
        <v>306.61893266146666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8.4</v>
      </c>
      <c r="CT45" s="13">
        <f>IF('Données projet'!$A$140&gt;35,CT44+CS45-DB44,IF(A45&lt;'Données projet'!$A$140,$CQ$205^A45,IF(A45='Données projet'!$A$140,'Données projet'!$B$140,CT44+CS45-DB44)))</f>
        <v>132.80000000000001</v>
      </c>
      <c r="CU45" s="18">
        <f>CT45*VLOOKUP('Données projet'!$B$13,Paramètres!$A$1:$I$89,3,0)*VLOOKUP('Données projet'!$B$13,Paramètres!$A$1:$I$89,5,0)</f>
        <v>151.23264</v>
      </c>
      <c r="CV45" s="14">
        <f t="shared" si="41"/>
        <v>38.85857391964295</v>
      </c>
      <c r="CW45" s="22">
        <f t="shared" si="13"/>
        <v>331.07553091004479</v>
      </c>
      <c r="CX45" s="62">
        <f t="shared" si="14"/>
        <v>624.40886424337805</v>
      </c>
      <c r="CY45" s="62">
        <f ca="1">AVERAGE(OFFSET($CX$3,0,0,'Données projet'!$E$13+1,1))-AVERAGE(OFFSET($H$3,0,0,'Données projet'!$E$13+1,1))</f>
        <v>457.62828850677369</v>
      </c>
      <c r="CZ45" s="62">
        <f t="shared" si="42"/>
        <v>282.78263556175563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0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8.4</v>
      </c>
      <c r="DO45" s="13">
        <f>IF('Données projet'!$A$166&gt;35,DO44+DN45-DW44,IF(A45&lt;'Données projet'!$A$166,$DL$205^A45,IF(A45='Données projet'!$A$166,'Données projet'!$B$166,DO44+DN45-DW44)))</f>
        <v>132.80000000000001</v>
      </c>
      <c r="DP45" s="18">
        <f>DO45*VLOOKUP('Données projet'!$B$14,Paramètres!$A$1:$I$89,3,0)*VLOOKUP('Données projet'!$B$14,Paramètres!$A$1:$I$89,5,0)</f>
        <v>126.37248000000002</v>
      </c>
      <c r="DQ45" s="14">
        <f t="shared" si="43"/>
        <v>33.156770349896092</v>
      </c>
      <c r="DR45" s="22">
        <f t="shared" si="16"/>
        <v>277.84677769273577</v>
      </c>
      <c r="DS45" s="62">
        <f t="shared" si="17"/>
        <v>571.18011102606908</v>
      </c>
      <c r="DT45" s="62">
        <f ca="1">AVERAGE(OFFSET($DS$3,0,0,'Données projet'!$E$14+1,1))-AVERAGE(OFFSET($H$3,0,0,'Données projet'!$E$14+1,1))</f>
        <v>389.12604446638119</v>
      </c>
      <c r="DU45" s="62">
        <f t="shared" si="44"/>
        <v>243.23852967152732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16.600000000000001</v>
      </c>
      <c r="N46" s="14">
        <f>IF('Données projet'!$A$36&gt;35,N45+M46-V45,IF(A46&lt;'Données projet'!$A$36,$K$205^A46,IF(A46='Données projet'!$A$36,'Données projet'!$B$36,N45+M46-V45)))</f>
        <v>272.80000000000013</v>
      </c>
      <c r="O46" s="14">
        <f>N46*VLOOKUP('Données projet'!$B$9,Paramètres!$A$1:$I$89,3,0)*VLOOKUP('Données projet'!$B$9,Paramètres!$A$1:$I$89,5,0)</f>
        <v>163.13440000000008</v>
      </c>
      <c r="P46" s="14">
        <f t="shared" si="33"/>
        <v>41.548687845426002</v>
      </c>
      <c r="Q46" s="22">
        <f t="shared" si="53"/>
        <v>356.48971133078379</v>
      </c>
      <c r="R46" s="62">
        <f t="shared" si="0"/>
        <v>649.82304466411711</v>
      </c>
      <c r="S46" s="62">
        <f ca="1">AVERAGE(OFFSET($R$3,0,0,'Données projet'!$E$9+1,1))-AVERAGE(OFFSET($H$3,0,0,'Données projet'!$E$9+1,1))</f>
        <v>362.81292020448933</v>
      </c>
      <c r="T46" s="62">
        <f t="shared" si="34"/>
        <v>292.26503163353146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0.28430520933198072</v>
      </c>
      <c r="AC46" s="24">
        <f t="shared" si="3"/>
        <v>0.28430520933198072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>
        <f>VLOOKUP(A46,'Données projet'!$A$61:$I$81,2,0)</f>
        <v>256</v>
      </c>
      <c r="AG46" s="13">
        <f>VLOOKUP(A46,'Données projet'!$A$61:$I$81,9,0)</f>
        <v>21</v>
      </c>
      <c r="AH46" s="13">
        <f t="array" ref="AH46">INDEX(AG:AG,MIN(IF(ISNUMBER(AG46:AG242),ROW(AG46:AG242),"")))</f>
        <v>21</v>
      </c>
      <c r="AI46" s="14">
        <f>IF('Données projet'!$A$62&gt;35,AI45+AH46-AQ45,IF(A46&lt;'Données projet'!$A$62,$AF$205^A46,IF(A46='Données projet'!$A$62,'Données projet'!$B$62,AI45+AH46-AQ45)))</f>
        <v>255.99999999999989</v>
      </c>
      <c r="AJ46" s="14">
        <f>AI46*VLOOKUP('Données projet'!$B$10,Paramètres!$A$1:$I$89,3,0)*VLOOKUP('Données projet'!$B$10,Paramètres!$A$1:$I$89,5,0)</f>
        <v>119.80799999999995</v>
      </c>
      <c r="AK46" s="14">
        <f t="shared" si="35"/>
        <v>31.630214274643535</v>
      </c>
      <c r="AL46" s="22">
        <f t="shared" si="4"/>
        <v>263.75488986167073</v>
      </c>
      <c r="AM46" s="62">
        <f t="shared" si="5"/>
        <v>557.08822319500405</v>
      </c>
      <c r="AN46" s="62">
        <f ca="1">AVERAGE(OFFSET($AM$3,0,0,'Données projet'!$E$10+1,1))-AVERAGE(OFFSET($H$3,0,0,'Données projet'!$E$10+1,1))</f>
        <v>317.54276561627643</v>
      </c>
      <c r="AO46" s="62">
        <f t="shared" si="36"/>
        <v>238.92443174298893</v>
      </c>
      <c r="AP46" s="16">
        <f>IF(ISNA(VLOOKUP(A46,'Données projet'!$A$61:$I$81,3,0)),0,VLOOKUP(A46,'Données projet'!$A$61:$I$81,3,0))</f>
        <v>4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11.4</v>
      </c>
      <c r="BD46" s="13">
        <f>IF('Données projet'!$A$88&gt;35,BD45+BC46-BL45,IF(A46&lt;'Données projet'!$A$88,$BA$205^A46,IF(A46='Données projet'!$A$88,'Données projet'!$B$88,BD45+BC46-BL45)))</f>
        <v>181.20000000000002</v>
      </c>
      <c r="BE46" s="14">
        <f>BD46*VLOOKUP('Données projet'!$B$11,Paramètres!$A$1:$I$89,3,0)*VLOOKUP('Données projet'!$B$11,Paramètres!$A$1:$I$89,5,0)</f>
        <v>163.94976</v>
      </c>
      <c r="BF46" s="14">
        <f t="shared" si="37"/>
        <v>41.732126457893308</v>
      </c>
      <c r="BG46" s="22">
        <f t="shared" si="7"/>
        <v>358.22928558083089</v>
      </c>
      <c r="BH46" s="62">
        <f t="shared" si="8"/>
        <v>651.5626189141642</v>
      </c>
      <c r="BI46" s="62">
        <f ca="1">AVERAGE(OFFSET($BH$3,0,0,'Données projet'!$E$11+1,1))-AVERAGE(OFFSET($H$3,0,0,'Données projet'!$E$11+1,1))</f>
        <v>439.06700232017681</v>
      </c>
      <c r="BJ46" s="62">
        <f t="shared" si="38"/>
        <v>278.21741231699929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11.4</v>
      </c>
      <c r="BY46" s="13">
        <f>IF('Données projet'!$A$114&gt;35,BY45+BX46-CG45,IF(A46&lt;'Données projet'!$A$114,$BV$205^A46,IF(A46='Données projet'!$A$114,'Données projet'!$B$114,BY45+BX46-CG45)))</f>
        <v>181.20000000000002</v>
      </c>
      <c r="BZ46" s="14">
        <f>BY46*VLOOKUP('Données projet'!$B$12,Paramètres!$A$1:$I$89,3,0)*VLOOKUP('Données projet'!$B$12,Paramètres!$A$1:$I$89,5,0)</f>
        <v>183.73680000000002</v>
      </c>
      <c r="CA46" s="14">
        <f t="shared" si="39"/>
        <v>46.152558509293854</v>
      </c>
      <c r="CB46" s="22">
        <f t="shared" si="10"/>
        <v>400.3906327370201</v>
      </c>
      <c r="CC46" s="62">
        <f t="shared" si="11"/>
        <v>693.72396607035341</v>
      </c>
      <c r="CD46" s="62">
        <f ca="1">AVERAGE(OFFSET($CC$3,0,0,'Données projet'!$E$12+1,1))-AVERAGE(OFFSET($H$3,0,0,'Données projet'!$E$12+1,1))</f>
        <v>487.04124684635974</v>
      </c>
      <c r="CE46" s="62">
        <f t="shared" si="40"/>
        <v>306.61893266146666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8.4</v>
      </c>
      <c r="CT46" s="13">
        <f>IF('Données projet'!$A$140&gt;35,CT45+CS46-DB45,IF(A46&lt;'Données projet'!$A$140,$CQ$205^A46,IF(A46='Données projet'!$A$140,'Données projet'!$B$140,CT45+CS46-DB45)))</f>
        <v>141.20000000000002</v>
      </c>
      <c r="CU46" s="18">
        <f>CT46*VLOOKUP('Données projet'!$B$13,Paramètres!$A$1:$I$89,3,0)*VLOOKUP('Données projet'!$B$13,Paramètres!$A$1:$I$89,5,0)</f>
        <v>160.79856000000001</v>
      </c>
      <c r="CV46" s="14">
        <f t="shared" si="41"/>
        <v>41.022580620833125</v>
      </c>
      <c r="CW46" s="22">
        <f t="shared" si="13"/>
        <v>351.50515324795106</v>
      </c>
      <c r="CX46" s="62">
        <f t="shared" si="14"/>
        <v>644.83848658128431</v>
      </c>
      <c r="CY46" s="62">
        <f ca="1">AVERAGE(OFFSET($CX$3,0,0,'Données projet'!$E$13+1,1))-AVERAGE(OFFSET($H$3,0,0,'Données projet'!$E$13+1,1))</f>
        <v>457.62828850677369</v>
      </c>
      <c r="CZ46" s="62">
        <f t="shared" si="42"/>
        <v>282.78263556175563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0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8.4</v>
      </c>
      <c r="DO46" s="13">
        <f>IF('Données projet'!$A$166&gt;35,DO45+DN46-DW45,IF(A46&lt;'Données projet'!$A$166,$DL$205^A46,IF(A46='Données projet'!$A$166,'Données projet'!$B$166,DO45+DN46-DW45)))</f>
        <v>141.20000000000002</v>
      </c>
      <c r="DP46" s="18">
        <f>DO46*VLOOKUP('Données projet'!$B$14,Paramètres!$A$1:$I$89,3,0)*VLOOKUP('Données projet'!$B$14,Paramètres!$A$1:$I$89,5,0)</f>
        <v>134.36592000000002</v>
      </c>
      <c r="DQ46" s="14">
        <f t="shared" si="43"/>
        <v>35.003247613199107</v>
      </c>
      <c r="DR46" s="22">
        <f t="shared" si="16"/>
        <v>294.98463359298847</v>
      </c>
      <c r="DS46" s="62">
        <f t="shared" si="17"/>
        <v>588.31796692632179</v>
      </c>
      <c r="DT46" s="62">
        <f ca="1">AVERAGE(OFFSET($DS$3,0,0,'Données projet'!$E$14+1,1))-AVERAGE(OFFSET($H$3,0,0,'Données projet'!$E$14+1,1))</f>
        <v>389.12604446638119</v>
      </c>
      <c r="DU46" s="62">
        <f t="shared" si="44"/>
        <v>243.23852967152732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16.600000000000001</v>
      </c>
      <c r="N47" s="14">
        <f>IF('Données projet'!$A$36&gt;35,N46+M47-V46,IF(A47&lt;'Données projet'!$A$36,$K$205^A47,IF(A47='Données projet'!$A$36,'Données projet'!$B$36,N46+M47-V46)))</f>
        <v>289.40000000000015</v>
      </c>
      <c r="O47" s="14">
        <f>N47*VLOOKUP('Données projet'!$B$9,Paramètres!$A$1:$I$89,3,0)*VLOOKUP('Données projet'!$B$9,Paramètres!$A$1:$I$89,5,0)</f>
        <v>173.0612000000001</v>
      </c>
      <c r="P47" s="14">
        <f t="shared" si="33"/>
        <v>43.774916798471111</v>
      </c>
      <c r="Q47" s="22">
        <f t="shared" si="53"/>
        <v>377.65623675733735</v>
      </c>
      <c r="R47" s="62">
        <f t="shared" si="0"/>
        <v>670.98957009067067</v>
      </c>
      <c r="S47" s="62">
        <f ca="1">AVERAGE(OFFSET($R$3,0,0,'Données projet'!$E$9+1,1))-AVERAGE(OFFSET($H$3,0,0,'Données projet'!$E$9+1,1))</f>
        <v>362.81292020448933</v>
      </c>
      <c r="T47" s="62">
        <f t="shared" si="34"/>
        <v>292.26503163353146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0.20103414144530449</v>
      </c>
      <c r="AC47" s="24">
        <f t="shared" si="3"/>
        <v>0.20103414144530449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17.5</v>
      </c>
      <c r="AI47" s="14">
        <f>IF('Données projet'!$A$62&gt;35,AI46+AH47-AQ46,IF(A47&lt;'Données projet'!$A$62,$AF$205^A47,IF(A47='Données projet'!$A$62,'Données projet'!$B$62,AI46+AH47-AQ46)))</f>
        <v>273.49999999999989</v>
      </c>
      <c r="AJ47" s="14">
        <f>AI47*VLOOKUP('Données projet'!$B$10,Paramètres!$A$1:$I$89,3,0)*VLOOKUP('Données projet'!$B$10,Paramètres!$A$1:$I$89,5,0)</f>
        <v>127.99799999999995</v>
      </c>
      <c r="AK47" s="14">
        <f t="shared" si="35"/>
        <v>33.533338894635314</v>
      </c>
      <c r="AL47" s="22">
        <f t="shared" si="4"/>
        <v>281.33374857482306</v>
      </c>
      <c r="AM47" s="62">
        <f t="shared" si="5"/>
        <v>574.66708190815643</v>
      </c>
      <c r="AN47" s="62">
        <f ca="1">AVERAGE(OFFSET($AM$3,0,0,'Données projet'!$E$10+1,1))-AVERAGE(OFFSET($H$3,0,0,'Données projet'!$E$10+1,1))</f>
        <v>317.54276561627643</v>
      </c>
      <c r="AO47" s="62">
        <f t="shared" si="36"/>
        <v>238.92443174298893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11.4</v>
      </c>
      <c r="BD47" s="13">
        <f>IF('Données projet'!$A$88&gt;35,BD46+BC47-BL46,IF(A47&lt;'Données projet'!$A$88,$BA$205^A47,IF(A47='Données projet'!$A$88,'Données projet'!$B$88,BD46+BC47-BL46)))</f>
        <v>192.60000000000002</v>
      </c>
      <c r="BE47" s="14">
        <f>BD47*VLOOKUP('Données projet'!$B$11,Paramètres!$A$1:$I$89,3,0)*VLOOKUP('Données projet'!$B$11,Paramètres!$A$1:$I$89,5,0)</f>
        <v>174.26447999999999</v>
      </c>
      <c r="BF47" s="14">
        <f t="shared" si="37"/>
        <v>44.043743683739521</v>
      </c>
      <c r="BG47" s="22">
        <f t="shared" si="7"/>
        <v>380.22015624917964</v>
      </c>
      <c r="BH47" s="62">
        <f t="shared" si="8"/>
        <v>673.55348958251295</v>
      </c>
      <c r="BI47" s="62">
        <f ca="1">AVERAGE(OFFSET($BH$3,0,0,'Données projet'!$E$11+1,1))-AVERAGE(OFFSET($H$3,0,0,'Données projet'!$E$11+1,1))</f>
        <v>439.06700232017681</v>
      </c>
      <c r="BJ47" s="62">
        <f t="shared" si="38"/>
        <v>278.21741231699929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11.4</v>
      </c>
      <c r="BY47" s="13">
        <f>IF('Données projet'!$A$114&gt;35,BY46+BX47-CG46,IF(A47&lt;'Données projet'!$A$114,$BV$205^A47,IF(A47='Données projet'!$A$114,'Données projet'!$B$114,BY46+BX47-CG46)))</f>
        <v>192.60000000000002</v>
      </c>
      <c r="BZ47" s="14">
        <f>BY47*VLOOKUP('Données projet'!$B$12,Paramètres!$A$1:$I$89,3,0)*VLOOKUP('Données projet'!$B$12,Paramètres!$A$1:$I$89,5,0)</f>
        <v>195.29640000000003</v>
      </c>
      <c r="CA47" s="14">
        <f t="shared" si="39"/>
        <v>48.709031383366153</v>
      </c>
      <c r="CB47" s="22">
        <f t="shared" si="10"/>
        <v>424.97612632602949</v>
      </c>
      <c r="CC47" s="62">
        <f t="shared" si="11"/>
        <v>718.3094596593628</v>
      </c>
      <c r="CD47" s="62">
        <f ca="1">AVERAGE(OFFSET($CC$3,0,0,'Données projet'!$E$12+1,1))-AVERAGE(OFFSET($H$3,0,0,'Données projet'!$E$12+1,1))</f>
        <v>487.04124684635974</v>
      </c>
      <c r="CE47" s="62">
        <f t="shared" si="40"/>
        <v>306.61893266146666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8.4</v>
      </c>
      <c r="CT47" s="13">
        <f>IF('Données projet'!$A$140&gt;35,CT46+CS47-DB46,IF(A47&lt;'Données projet'!$A$140,$CQ$205^A47,IF(A47='Données projet'!$A$140,'Données projet'!$B$140,CT46+CS47-DB46)))</f>
        <v>149.60000000000002</v>
      </c>
      <c r="CU47" s="18">
        <f>CT47*VLOOKUP('Données projet'!$B$13,Paramètres!$A$1:$I$89,3,0)*VLOOKUP('Données projet'!$B$13,Paramètres!$A$1:$I$89,5,0)</f>
        <v>170.36448000000001</v>
      </c>
      <c r="CV47" s="14">
        <f t="shared" si="41"/>
        <v>43.171644802736004</v>
      </c>
      <c r="CW47" s="22">
        <f t="shared" si="13"/>
        <v>371.90875069809857</v>
      </c>
      <c r="CX47" s="62">
        <f t="shared" si="14"/>
        <v>665.24208403143189</v>
      </c>
      <c r="CY47" s="62">
        <f ca="1">AVERAGE(OFFSET($CX$3,0,0,'Données projet'!$E$13+1,1))-AVERAGE(OFFSET($H$3,0,0,'Données projet'!$E$13+1,1))</f>
        <v>457.62828850677369</v>
      </c>
      <c r="CZ47" s="62">
        <f t="shared" si="42"/>
        <v>282.78263556175563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0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8.4</v>
      </c>
      <c r="DO47" s="13">
        <f>IF('Données projet'!$A$166&gt;35,DO46+DN47-DW46,IF(A47&lt;'Données projet'!$A$166,$DL$205^A47,IF(A47='Données projet'!$A$166,'Données projet'!$B$166,DO46+DN47-DW46)))</f>
        <v>149.60000000000002</v>
      </c>
      <c r="DP47" s="18">
        <f>DO47*VLOOKUP('Données projet'!$B$14,Paramètres!$A$1:$I$89,3,0)*VLOOKUP('Données projet'!$B$14,Paramètres!$A$1:$I$89,5,0)</f>
        <v>142.35936000000004</v>
      </c>
      <c r="DQ47" s="14">
        <f t="shared" si="43"/>
        <v>36.836974905762489</v>
      </c>
      <c r="DR47" s="22">
        <f t="shared" si="16"/>
        <v>312.10028329420305</v>
      </c>
      <c r="DS47" s="62">
        <f t="shared" si="17"/>
        <v>605.43361662753637</v>
      </c>
      <c r="DT47" s="62">
        <f ca="1">AVERAGE(OFFSET($DS$3,0,0,'Données projet'!$E$14+1,1))-AVERAGE(OFFSET($H$3,0,0,'Données projet'!$E$14+1,1))</f>
        <v>389.12604446638119</v>
      </c>
      <c r="DU47" s="62">
        <f t="shared" si="44"/>
        <v>243.23852967152732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306</v>
      </c>
      <c r="L48" s="13">
        <f>VLOOKUP(A48,'Données projet'!$A$35:$I$55,9,0)</f>
        <v>16.600000000000001</v>
      </c>
      <c r="M48" s="13">
        <f t="array" ref="M48">INDEX(L:L,MIN(IF(ISNUMBER(L48:L244),ROW(L48:L244),"")))</f>
        <v>16.600000000000001</v>
      </c>
      <c r="N48" s="14">
        <f>IF('Données projet'!$A$36&gt;35,N47+M48-V47,IF(A48&lt;'Données projet'!$A$36,$K$205^A48,IF(A48='Données projet'!$A$36,'Données projet'!$B$36,N47+M48-V47)))</f>
        <v>306.00000000000017</v>
      </c>
      <c r="O48" s="14">
        <f>N48*VLOOKUP('Données projet'!$B$9,Paramètres!$A$1:$I$89,3,0)*VLOOKUP('Données projet'!$B$9,Paramètres!$A$1:$I$89,5,0)</f>
        <v>182.98800000000011</v>
      </c>
      <c r="P48" s="14">
        <f t="shared" si="33"/>
        <v>45.986322796524874</v>
      </c>
      <c r="Q48" s="22">
        <f t="shared" si="53"/>
        <v>398.79694553728103</v>
      </c>
      <c r="R48" s="62">
        <f t="shared" si="0"/>
        <v>692.13027887061435</v>
      </c>
      <c r="S48" s="62">
        <f ca="1">AVERAGE(OFFSET($R$3,0,0,'Données projet'!$E$9+1,1))-AVERAGE(OFFSET($H$3,0,0,'Données projet'!$E$9+1,1))</f>
        <v>362.81292020448933</v>
      </c>
      <c r="T48" s="62">
        <f t="shared" si="34"/>
        <v>292.26503163353146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53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0.14215260466599036</v>
      </c>
      <c r="AC48" s="24">
        <f t="shared" si="3"/>
        <v>0.14215260466599036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17.5</v>
      </c>
      <c r="AI48" s="14">
        <f>IF('Données projet'!$A$62&gt;35,AI47+AH48-AQ47,IF(A48&lt;'Données projet'!$A$62,$AF$205^A48,IF(A48='Données projet'!$A$62,'Données projet'!$B$62,AI47+AH48-AQ47)))</f>
        <v>290.99999999999989</v>
      </c>
      <c r="AJ48" s="14">
        <f>AI48*VLOOKUP('Données projet'!$B$10,Paramètres!$A$1:$I$89,3,0)*VLOOKUP('Données projet'!$B$10,Paramètres!$A$1:$I$89,5,0)</f>
        <v>136.18799999999993</v>
      </c>
      <c r="AK48" s="14">
        <f t="shared" si="35"/>
        <v>35.422331714503152</v>
      </c>
      <c r="AL48" s="22">
        <f t="shared" si="4"/>
        <v>298.88799440275955</v>
      </c>
      <c r="AM48" s="62">
        <f t="shared" si="5"/>
        <v>592.22132773609292</v>
      </c>
      <c r="AN48" s="62">
        <f ca="1">AVERAGE(OFFSET($AM$3,0,0,'Données projet'!$E$10+1,1))-AVERAGE(OFFSET($H$3,0,0,'Données projet'!$E$10+1,1))</f>
        <v>317.54276561627643</v>
      </c>
      <c r="AO48" s="62">
        <f t="shared" si="36"/>
        <v>238.92443174298893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204</v>
      </c>
      <c r="BB48" s="13">
        <f>VLOOKUP(A48,'Données projet'!$A$87:$I$107,9,0)</f>
        <v>11.4</v>
      </c>
      <c r="BC48" s="13">
        <f t="array" ref="BC48">INDEX(BB:BB,MIN(IF(ISNUMBER(BB48:BB244),ROW(BB48:BB244),"")))</f>
        <v>11.4</v>
      </c>
      <c r="BD48" s="13">
        <f>IF('Données projet'!$A$88&gt;35,BD47+BC48-BL47,IF(A48&lt;'Données projet'!$A$88,$BA$205^A48,IF(A48='Données projet'!$A$88,'Données projet'!$B$88,BD47+BC48-BL47)))</f>
        <v>204.00000000000003</v>
      </c>
      <c r="BE48" s="14">
        <f>BD48*VLOOKUP('Données projet'!$B$11,Paramètres!$A$1:$I$89,3,0)*VLOOKUP('Données projet'!$B$11,Paramètres!$A$1:$I$89,5,0)</f>
        <v>184.57920000000001</v>
      </c>
      <c r="BF48" s="14">
        <f t="shared" si="37"/>
        <v>46.339479465836661</v>
      </c>
      <c r="BG48" s="22">
        <f t="shared" si="7"/>
        <v>402.18336673633218</v>
      </c>
      <c r="BH48" s="62">
        <f t="shared" si="8"/>
        <v>695.51670006966549</v>
      </c>
      <c r="BI48" s="62">
        <f ca="1">AVERAGE(OFFSET($BH$3,0,0,'Données projet'!$E$11+1,1))-AVERAGE(OFFSET($H$3,0,0,'Données projet'!$E$11+1,1))</f>
        <v>439.06700232017681</v>
      </c>
      <c r="BJ48" s="62">
        <f t="shared" si="38"/>
        <v>278.21741231699929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28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204</v>
      </c>
      <c r="BW48" s="13">
        <f>VLOOKUP(A48,'Données projet'!$A$113:$I$133,9,0)</f>
        <v>11.4</v>
      </c>
      <c r="BX48" s="13">
        <f t="array" ref="BX48">INDEX(BW:BW,MIN(IF(ISNUMBER(BW48:BW244),ROW(BW48:BW244),"")))</f>
        <v>11.4</v>
      </c>
      <c r="BY48" s="13">
        <f>IF('Données projet'!$A$114&gt;35,BY47+BX48-CG47,IF(A48&lt;'Données projet'!$A$114,$BV$205^A48,IF(A48='Données projet'!$A$114,'Données projet'!$B$114,BY47+BX48-CG47)))</f>
        <v>204.00000000000003</v>
      </c>
      <c r="BZ48" s="14">
        <f>BY48*VLOOKUP('Données projet'!$B$12,Paramètres!$A$1:$I$89,3,0)*VLOOKUP('Données projet'!$B$12,Paramètres!$A$1:$I$89,5,0)</f>
        <v>206.85600000000005</v>
      </c>
      <c r="CA48" s="14">
        <f t="shared" si="39"/>
        <v>51.247940588293027</v>
      </c>
      <c r="CB48" s="22">
        <f t="shared" si="10"/>
        <v>449.53102985794379</v>
      </c>
      <c r="CC48" s="62">
        <f t="shared" si="11"/>
        <v>742.86436319127711</v>
      </c>
      <c r="CD48" s="62">
        <f ca="1">AVERAGE(OFFSET($CC$3,0,0,'Données projet'!$E$12+1,1))-AVERAGE(OFFSET($H$3,0,0,'Données projet'!$E$12+1,1))</f>
        <v>487.04124684635974</v>
      </c>
      <c r="CE48" s="62">
        <f t="shared" si="40"/>
        <v>306.61893266146666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28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158</v>
      </c>
      <c r="CR48" s="13">
        <f>VLOOKUP(A48,'Données projet'!$A$139:$I$159,9,0)</f>
        <v>8.4</v>
      </c>
      <c r="CS48" s="13">
        <f t="array" ref="CS48">INDEX(CR:CR,MIN(IF(ISNUMBER(CR48:CR244),ROW(CR48:CR244),"")))</f>
        <v>8.4</v>
      </c>
      <c r="CT48" s="13">
        <f>IF('Données projet'!$A$140&gt;35,CT47+CS48-DB47,IF(A48&lt;'Données projet'!$A$140,$CQ$205^A48,IF(A48='Données projet'!$A$140,'Données projet'!$B$140,CT47+CS48-DB47)))</f>
        <v>158.00000000000003</v>
      </c>
      <c r="CU48" s="18">
        <f>CT48*VLOOKUP('Données projet'!$B$13,Paramètres!$A$1:$I$89,3,0)*VLOOKUP('Données projet'!$B$13,Paramètres!$A$1:$I$89,5,0)</f>
        <v>179.93040000000002</v>
      </c>
      <c r="CV48" s="14">
        <f t="shared" si="41"/>
        <v>45.306701100349692</v>
      </c>
      <c r="CW48" s="22">
        <f t="shared" si="13"/>
        <v>392.28795108310914</v>
      </c>
      <c r="CX48" s="62">
        <f t="shared" si="14"/>
        <v>685.62128441644245</v>
      </c>
      <c r="CY48" s="62">
        <f ca="1">AVERAGE(OFFSET($CX$3,0,0,'Données projet'!$E$13+1,1))-AVERAGE(OFFSET($H$3,0,0,'Données projet'!$E$13+1,1))</f>
        <v>457.62828850677369</v>
      </c>
      <c r="CZ48" s="62">
        <f t="shared" si="42"/>
        <v>282.78263556175563</v>
      </c>
      <c r="DA48" s="16">
        <f>IF(ISNA(VLOOKUP(A48,'Données projet'!$A$139:$I$159,3,0)),0,VLOOKUP(A48,'Données projet'!$A$139:$I$159,3,0))</f>
        <v>5</v>
      </c>
      <c r="DB48" s="16">
        <f>IF(ISNA(VLOOKUP(A48,'Données projet'!$A$139:$I$159,4,0)),0,VLOOKUP(A48,'Données projet'!$A$139:$I$159,4,0))</f>
        <v>21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0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158</v>
      </c>
      <c r="DM48" s="13">
        <f>VLOOKUP(A48,'Données projet'!$A$165:$I$185,9,0)</f>
        <v>8.4</v>
      </c>
      <c r="DN48" s="13">
        <f t="array" ref="DN48">INDEX(DM:DM,MIN(IF(ISNUMBER(DM48:DM244),ROW(DM48:DM244),"")))</f>
        <v>8.4</v>
      </c>
      <c r="DO48" s="13">
        <f>IF('Données projet'!$A$166&gt;35,DO47+DN48-DW47,IF(A48&lt;'Données projet'!$A$166,$DL$205^A48,IF(A48='Données projet'!$A$166,'Données projet'!$B$166,DO47+DN48-DW47)))</f>
        <v>158.00000000000003</v>
      </c>
      <c r="DP48" s="18">
        <f>DO48*VLOOKUP('Données projet'!$B$14,Paramètres!$A$1:$I$89,3,0)*VLOOKUP('Données projet'!$B$14,Paramètres!$A$1:$I$89,5,0)</f>
        <v>150.35280000000003</v>
      </c>
      <c r="DQ48" s="14">
        <f t="shared" si="43"/>
        <v>38.658749721546236</v>
      </c>
      <c r="DR48" s="22">
        <f t="shared" si="16"/>
        <v>329.1951157650264</v>
      </c>
      <c r="DS48" s="62">
        <f t="shared" si="17"/>
        <v>622.52844909835972</v>
      </c>
      <c r="DT48" s="62">
        <f ca="1">AVERAGE(OFFSET($DS$3,0,0,'Données projet'!$E$14+1,1))-AVERAGE(OFFSET($H$3,0,0,'Données projet'!$E$14+1,1))</f>
        <v>389.12604446638119</v>
      </c>
      <c r="DU48" s="62">
        <f t="shared" si="44"/>
        <v>243.23852967152732</v>
      </c>
      <c r="DV48" s="16">
        <f>IF(ISNA(VLOOKUP(A48,'Données projet'!$A$165:$I$185,3,0)),0,VLOOKUP(A48,'Données projet'!$A$165:$I$185,3,0))</f>
        <v>5</v>
      </c>
      <c r="DW48" s="16">
        <f>IF(ISNA(VLOOKUP(A48,'Données projet'!$A$165:$I$185,4,0)),0,VLOOKUP(A48,'Données projet'!$A$165:$I$185,4,0))</f>
        <v>21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17.399999999999999</v>
      </c>
      <c r="N49" s="14">
        <f>IF('Données projet'!$A$36&gt;35,N48+M49-V48,IF(A49&lt;'Données projet'!$A$36,$K$205^A49,IF(A49='Données projet'!$A$36,'Données projet'!$B$36,N48+M49-V48)))</f>
        <v>270.40000000000015</v>
      </c>
      <c r="O49" s="14">
        <f>N49*VLOOKUP('Données projet'!$B$9,Paramètres!$A$1:$I$89,3,0)*VLOOKUP('Données projet'!$B$9,Paramètres!$A$1:$I$89,5,0)</f>
        <v>161.6992000000001</v>
      </c>
      <c r="P49" s="14">
        <f t="shared" si="33"/>
        <v>41.225538754249229</v>
      </c>
      <c r="Q49" s="22">
        <f t="shared" si="53"/>
        <v>353.42725333031763</v>
      </c>
      <c r="R49" s="62">
        <f t="shared" si="0"/>
        <v>646.76058666365088</v>
      </c>
      <c r="S49" s="62">
        <f ca="1">AVERAGE(OFFSET($R$3,0,0,'Données projet'!$E$9+1,1))-AVERAGE(OFFSET($H$3,0,0,'Données projet'!$E$9+1,1))</f>
        <v>362.81292020448933</v>
      </c>
      <c r="T49" s="62">
        <f t="shared" si="34"/>
        <v>292.26503163353146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0.10051707072265224</v>
      </c>
      <c r="AC49" s="24">
        <f t="shared" si="3"/>
        <v>0.10051707072265224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17.5</v>
      </c>
      <c r="AI49" s="14">
        <f>IF('Données projet'!$A$62&gt;35,AI48+AH49-AQ48,IF(A49&lt;'Données projet'!$A$62,$AF$205^A49,IF(A49='Données projet'!$A$62,'Données projet'!$B$62,AI48+AH49-AQ48)))</f>
        <v>308.49999999999989</v>
      </c>
      <c r="AJ49" s="14">
        <f>AI49*VLOOKUP('Données projet'!$B$10,Paramètres!$A$1:$I$89,3,0)*VLOOKUP('Données projet'!$B$10,Paramètres!$A$1:$I$89,5,0)</f>
        <v>144.37799999999996</v>
      </c>
      <c r="AK49" s="14">
        <f t="shared" si="35"/>
        <v>37.298139369272413</v>
      </c>
      <c r="AL49" s="22">
        <f t="shared" si="4"/>
        <v>316.41927606814937</v>
      </c>
      <c r="AM49" s="62">
        <f t="shared" si="5"/>
        <v>609.75260940148269</v>
      </c>
      <c r="AN49" s="62">
        <f ca="1">AVERAGE(OFFSET($AM$3,0,0,'Données projet'!$E$10+1,1))-AVERAGE(OFFSET($H$3,0,0,'Données projet'!$E$10+1,1))</f>
        <v>317.54276561627643</v>
      </c>
      <c r="AO49" s="62">
        <f t="shared" si="36"/>
        <v>238.92443174298893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11</v>
      </c>
      <c r="BD49" s="13">
        <f>IF('Données projet'!$A$88&gt;35,BD48+BC49-BL48,IF(A49&lt;'Données projet'!$A$88,$BA$205^A49,IF(A49='Données projet'!$A$88,'Données projet'!$B$88,BD48+BC49-BL48)))</f>
        <v>187.00000000000003</v>
      </c>
      <c r="BE49" s="14">
        <f>BD49*VLOOKUP('Données projet'!$B$11,Paramètres!$A$1:$I$89,3,0)*VLOOKUP('Données projet'!$B$11,Paramètres!$A$1:$I$89,5,0)</f>
        <v>169.19760000000002</v>
      </c>
      <c r="BF49" s="14">
        <f t="shared" si="37"/>
        <v>42.910263223432885</v>
      </c>
      <c r="BG49" s="22">
        <f t="shared" si="7"/>
        <v>369.42119511414558</v>
      </c>
      <c r="BH49" s="62">
        <f t="shared" si="8"/>
        <v>662.75452844747883</v>
      </c>
      <c r="BI49" s="62">
        <f ca="1">AVERAGE(OFFSET($BH$3,0,0,'Données projet'!$E$11+1,1))-AVERAGE(OFFSET($H$3,0,0,'Données projet'!$E$11+1,1))</f>
        <v>439.06700232017681</v>
      </c>
      <c r="BJ49" s="62">
        <f t="shared" si="38"/>
        <v>278.21741231699929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11</v>
      </c>
      <c r="BY49" s="13">
        <f>IF('Données projet'!$A$114&gt;35,BY48+BX49-CG48,IF(A49&lt;'Données projet'!$A$114,$BV$205^A49,IF(A49='Données projet'!$A$114,'Données projet'!$B$114,BY48+BX49-CG48)))</f>
        <v>187.00000000000003</v>
      </c>
      <c r="BZ49" s="14">
        <f>BY49*VLOOKUP('Données projet'!$B$12,Paramètres!$A$1:$I$89,3,0)*VLOOKUP('Données projet'!$B$12,Paramètres!$A$1:$I$89,5,0)</f>
        <v>189.61800000000005</v>
      </c>
      <c r="CA49" s="14">
        <f t="shared" si="39"/>
        <v>47.4554881852685</v>
      </c>
      <c r="CB49" s="22">
        <f t="shared" si="10"/>
        <v>412.90299192267599</v>
      </c>
      <c r="CC49" s="62">
        <f t="shared" si="11"/>
        <v>706.23632525600931</v>
      </c>
      <c r="CD49" s="62">
        <f ca="1">AVERAGE(OFFSET($CC$3,0,0,'Données projet'!$E$12+1,1))-AVERAGE(OFFSET($H$3,0,0,'Données projet'!$E$12+1,1))</f>
        <v>487.04124684635974</v>
      </c>
      <c r="CE49" s="62">
        <f t="shared" si="40"/>
        <v>306.61893266146666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8.4</v>
      </c>
      <c r="CT49" s="13">
        <f>IF('Données projet'!$A$140&gt;35,CT48+CS49-DB48,IF(A49&lt;'Données projet'!$A$140,$CQ$205^A49,IF(A49='Données projet'!$A$140,'Données projet'!$B$140,CT48+CS49-DB48)))</f>
        <v>145.40000000000003</v>
      </c>
      <c r="CU49" s="18">
        <f>CT49*VLOOKUP('Données projet'!$B$13,Paramètres!$A$1:$I$89,3,0)*VLOOKUP('Données projet'!$B$13,Paramètres!$A$1:$I$89,5,0)</f>
        <v>165.58152000000004</v>
      </c>
      <c r="CV49" s="14">
        <f t="shared" si="41"/>
        <v>42.098919431473696</v>
      </c>
      <c r="CW49" s="22">
        <f t="shared" si="13"/>
        <v>361.71009867648337</v>
      </c>
      <c r="CX49" s="62">
        <f t="shared" si="14"/>
        <v>655.04343200981668</v>
      </c>
      <c r="CY49" s="62">
        <f ca="1">AVERAGE(OFFSET($CX$3,0,0,'Données projet'!$E$13+1,1))-AVERAGE(OFFSET($H$3,0,0,'Données projet'!$E$13+1,1))</f>
        <v>457.62828850677369</v>
      </c>
      <c r="CZ49" s="62">
        <f t="shared" si="42"/>
        <v>282.78263556175563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0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8.4</v>
      </c>
      <c r="DO49" s="13">
        <f>IF('Données projet'!$A$166&gt;35,DO48+DN49-DW48,IF(A49&lt;'Données projet'!$A$166,$DL$205^A49,IF(A49='Données projet'!$A$166,'Données projet'!$B$166,DO48+DN49-DW48)))</f>
        <v>145.40000000000003</v>
      </c>
      <c r="DP49" s="18">
        <f>DO49*VLOOKUP('Données projet'!$B$14,Paramètres!$A$1:$I$89,3,0)*VLOOKUP('Données projet'!$B$14,Paramètres!$A$1:$I$89,5,0)</f>
        <v>138.36264000000003</v>
      </c>
      <c r="DQ49" s="14">
        <f t="shared" si="43"/>
        <v>35.921652875237001</v>
      </c>
      <c r="DR49" s="22">
        <f t="shared" si="16"/>
        <v>303.54514342437113</v>
      </c>
      <c r="DS49" s="62">
        <f t="shared" si="17"/>
        <v>596.87847675770445</v>
      </c>
      <c r="DT49" s="62">
        <f ca="1">AVERAGE(OFFSET($DS$3,0,0,'Données projet'!$E$14+1,1))-AVERAGE(OFFSET($H$3,0,0,'Données projet'!$E$14+1,1))</f>
        <v>389.12604446638119</v>
      </c>
      <c r="DU49" s="62">
        <f t="shared" si="44"/>
        <v>243.23852967152732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17.399999999999999</v>
      </c>
      <c r="N50" s="14">
        <f>IF('Données projet'!$A$36&gt;35,N49+M50-V49,IF(A50&lt;'Données projet'!$A$36,$K$205^A50,IF(A50='Données projet'!$A$36,'Données projet'!$B$36,N49+M50-V49)))</f>
        <v>287.80000000000013</v>
      </c>
      <c r="O50" s="14">
        <f>N50*VLOOKUP('Données projet'!$B$9,Paramètres!$A$1:$I$89,3,0)*VLOOKUP('Données projet'!$B$9,Paramètres!$A$1:$I$89,5,0)</f>
        <v>172.10440000000008</v>
      </c>
      <c r="P50" s="14">
        <f t="shared" si="33"/>
        <v>43.561001176960559</v>
      </c>
      <c r="Q50" s="22">
        <f t="shared" si="53"/>
        <v>375.61724038320648</v>
      </c>
      <c r="R50" s="62">
        <f t="shared" si="0"/>
        <v>668.95057371653979</v>
      </c>
      <c r="S50" s="62">
        <f ca="1">AVERAGE(OFFSET($R$3,0,0,'Données projet'!$E$9+1,1))-AVERAGE(OFFSET($H$3,0,0,'Données projet'!$E$9+1,1))</f>
        <v>362.81292020448933</v>
      </c>
      <c r="T50" s="62">
        <f t="shared" si="34"/>
        <v>292.26503163353146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7.1076302332995181E-2</v>
      </c>
      <c r="AC50" s="24">
        <f t="shared" si="3"/>
        <v>7.1076302332995181E-2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17.5</v>
      </c>
      <c r="AI50" s="14">
        <f>IF('Données projet'!$A$62&gt;35,AI49+AH50-AQ49,IF(A50&lt;'Données projet'!$A$62,$AF$205^A50,IF(A50='Données projet'!$A$62,'Données projet'!$B$62,AI49+AH50-AQ49)))</f>
        <v>325.99999999999989</v>
      </c>
      <c r="AJ50" s="14">
        <f>AI50*VLOOKUP('Données projet'!$B$10,Paramètres!$A$1:$I$89,3,0)*VLOOKUP('Données projet'!$B$10,Paramètres!$A$1:$I$89,5,0)</f>
        <v>152.56799999999996</v>
      </c>
      <c r="AK50" s="14">
        <f t="shared" si="35"/>
        <v>39.161595030150863</v>
      </c>
      <c r="AL50" s="22">
        <f t="shared" si="4"/>
        <v>333.92904467751265</v>
      </c>
      <c r="AM50" s="62">
        <f t="shared" si="5"/>
        <v>627.26237801084596</v>
      </c>
      <c r="AN50" s="62">
        <f ca="1">AVERAGE(OFFSET($AM$3,0,0,'Données projet'!$E$10+1,1))-AVERAGE(OFFSET($H$3,0,0,'Données projet'!$E$10+1,1))</f>
        <v>317.54276561627643</v>
      </c>
      <c r="AO50" s="62">
        <f t="shared" si="36"/>
        <v>238.92443174298893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11</v>
      </c>
      <c r="BD50" s="13">
        <f>IF('Données projet'!$A$88&gt;35,BD49+BC50-BL49,IF(A50&lt;'Données projet'!$A$88,$BA$205^A50,IF(A50='Données projet'!$A$88,'Données projet'!$B$88,BD49+BC50-BL49)))</f>
        <v>198.00000000000003</v>
      </c>
      <c r="BE50" s="14">
        <f>BD50*VLOOKUP('Données projet'!$B$11,Paramètres!$A$1:$I$89,3,0)*VLOOKUP('Données projet'!$B$11,Paramètres!$A$1:$I$89,5,0)</f>
        <v>179.15040000000002</v>
      </c>
      <c r="BF50" s="14">
        <f t="shared" si="37"/>
        <v>45.133113803437304</v>
      </c>
      <c r="BG50" s="22">
        <f t="shared" si="7"/>
        <v>390.62711987431999</v>
      </c>
      <c r="BH50" s="62">
        <f t="shared" si="8"/>
        <v>683.96045320765325</v>
      </c>
      <c r="BI50" s="62">
        <f ca="1">AVERAGE(OFFSET($BH$3,0,0,'Données projet'!$E$11+1,1))-AVERAGE(OFFSET($H$3,0,0,'Données projet'!$E$11+1,1))</f>
        <v>439.06700232017681</v>
      </c>
      <c r="BJ50" s="62">
        <f t="shared" si="38"/>
        <v>278.21741231699929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11</v>
      </c>
      <c r="BY50" s="13">
        <f>IF('Données projet'!$A$114&gt;35,BY49+BX50-CG49,IF(A50&lt;'Données projet'!$A$114,$BV$205^A50,IF(A50='Données projet'!$A$114,'Données projet'!$B$114,BY49+BX50-CG49)))</f>
        <v>198.00000000000003</v>
      </c>
      <c r="BZ50" s="14">
        <f>BY50*VLOOKUP('Données projet'!$B$12,Paramètres!$A$1:$I$89,3,0)*VLOOKUP('Données projet'!$B$12,Paramètres!$A$1:$I$89,5,0)</f>
        <v>200.77200000000002</v>
      </c>
      <c r="CA50" s="14">
        <f t="shared" si="39"/>
        <v>49.913791898945412</v>
      </c>
      <c r="CB50" s="22">
        <f t="shared" si="10"/>
        <v>436.61108755732994</v>
      </c>
      <c r="CC50" s="62">
        <f t="shared" si="11"/>
        <v>729.9444208906632</v>
      </c>
      <c r="CD50" s="62">
        <f ca="1">AVERAGE(OFFSET($CC$3,0,0,'Données projet'!$E$12+1,1))-AVERAGE(OFFSET($H$3,0,0,'Données projet'!$E$12+1,1))</f>
        <v>487.04124684635974</v>
      </c>
      <c r="CE50" s="62">
        <f t="shared" si="40"/>
        <v>306.61893266146666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8.4</v>
      </c>
      <c r="CT50" s="13">
        <f>IF('Données projet'!$A$140&gt;35,CT49+CS50-DB49,IF(A50&lt;'Données projet'!$A$140,$CQ$205^A50,IF(A50='Données projet'!$A$140,'Données projet'!$B$140,CT49+CS50-DB49)))</f>
        <v>153.80000000000004</v>
      </c>
      <c r="CU50" s="18">
        <f>CT50*VLOOKUP('Données projet'!$B$13,Paramètres!$A$1:$I$89,3,0)*VLOOKUP('Données projet'!$B$13,Paramètres!$A$1:$I$89,5,0)</f>
        <v>175.14744000000005</v>
      </c>
      <c r="CV50" s="14">
        <f t="shared" si="41"/>
        <v>44.240869835106878</v>
      </c>
      <c r="CW50" s="22">
        <f t="shared" si="13"/>
        <v>382.10130629614451</v>
      </c>
      <c r="CX50" s="62">
        <f t="shared" si="14"/>
        <v>675.43463962947783</v>
      </c>
      <c r="CY50" s="62">
        <f ca="1">AVERAGE(OFFSET($CX$3,0,0,'Données projet'!$E$13+1,1))-AVERAGE(OFFSET($H$3,0,0,'Données projet'!$E$13+1,1))</f>
        <v>457.62828850677369</v>
      </c>
      <c r="CZ50" s="62">
        <f t="shared" si="42"/>
        <v>282.78263556175563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0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8.4</v>
      </c>
      <c r="DO50" s="13">
        <f>IF('Données projet'!$A$166&gt;35,DO49+DN50-DW49,IF(A50&lt;'Données projet'!$A$166,$DL$205^A50,IF(A50='Données projet'!$A$166,'Données projet'!$B$166,DO49+DN50-DW49)))</f>
        <v>153.80000000000004</v>
      </c>
      <c r="DP50" s="18">
        <f>DO50*VLOOKUP('Données projet'!$B$14,Paramètres!$A$1:$I$89,3,0)*VLOOKUP('Données projet'!$B$14,Paramètres!$A$1:$I$89,5,0)</f>
        <v>146.35608000000005</v>
      </c>
      <c r="DQ50" s="14">
        <f t="shared" si="43"/>
        <v>37.749310209780433</v>
      </c>
      <c r="DR50" s="22">
        <f t="shared" si="16"/>
        <v>320.65022128203435</v>
      </c>
      <c r="DS50" s="62">
        <f t="shared" si="17"/>
        <v>613.98355461536767</v>
      </c>
      <c r="DT50" s="62">
        <f ca="1">AVERAGE(OFFSET($DS$3,0,0,'Données projet'!$E$14+1,1))-AVERAGE(OFFSET($H$3,0,0,'Données projet'!$E$14+1,1))</f>
        <v>389.12604446638119</v>
      </c>
      <c r="DU50" s="62">
        <f t="shared" si="44"/>
        <v>243.23852967152732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17.399999999999999</v>
      </c>
      <c r="N51" s="14">
        <f>IF('Données projet'!$A$36&gt;35,N50+M51-V50,IF(A51&lt;'Données projet'!$A$36,$K$205^A51,IF(A51='Données projet'!$A$36,'Données projet'!$B$36,N50+M51-V50)))</f>
        <v>305.2000000000001</v>
      </c>
      <c r="O51" s="14">
        <f>N51*VLOOKUP('Données projet'!$B$9,Paramètres!$A$1:$I$89,3,0)*VLOOKUP('Données projet'!$B$9,Paramètres!$A$1:$I$89,5,0)</f>
        <v>182.50960000000006</v>
      </c>
      <c r="P51" s="14">
        <f t="shared" si="33"/>
        <v>45.880075205637056</v>
      </c>
      <c r="Q51" s="22">
        <f t="shared" si="53"/>
        <v>397.77868431648454</v>
      </c>
      <c r="R51" s="62">
        <f t="shared" si="0"/>
        <v>691.11201764981786</v>
      </c>
      <c r="S51" s="62">
        <f ca="1">AVERAGE(OFFSET($R$3,0,0,'Données projet'!$E$9+1,1))-AVERAGE(OFFSET($H$3,0,0,'Données projet'!$E$9+1,1))</f>
        <v>362.81292020448933</v>
      </c>
      <c r="T51" s="62">
        <f t="shared" si="34"/>
        <v>292.26503163353146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5.0258535361326122E-2</v>
      </c>
      <c r="AC51" s="24">
        <f t="shared" si="3"/>
        <v>5.0258535361326122E-2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17.5</v>
      </c>
      <c r="AI51" s="14">
        <f>IF('Données projet'!$A$62&gt;35,AI50+AH51-AQ50,IF(A51&lt;'Données projet'!$A$62,$AF$205^A51,IF(A51='Données projet'!$A$62,'Données projet'!$B$62,AI50+AH51-AQ50)))</f>
        <v>343.49999999999989</v>
      </c>
      <c r="AJ51" s="14">
        <f>AI51*VLOOKUP('Données projet'!$B$10,Paramètres!$A$1:$I$89,3,0)*VLOOKUP('Données projet'!$B$10,Paramètres!$A$1:$I$89,5,0)</f>
        <v>160.75799999999995</v>
      </c>
      <c r="AK51" s="14">
        <f t="shared" si="35"/>
        <v>41.013437365421375</v>
      </c>
      <c r="AL51" s="22">
        <f t="shared" si="4"/>
        <v>351.41858674477544</v>
      </c>
      <c r="AM51" s="62">
        <f t="shared" si="5"/>
        <v>644.7519200781087</v>
      </c>
      <c r="AN51" s="62">
        <f ca="1">AVERAGE(OFFSET($AM$3,0,0,'Données projet'!$E$10+1,1))-AVERAGE(OFFSET($H$3,0,0,'Données projet'!$E$10+1,1))</f>
        <v>317.54276561627643</v>
      </c>
      <c r="AO51" s="62">
        <f t="shared" si="36"/>
        <v>238.92443174298893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11</v>
      </c>
      <c r="BD51" s="13">
        <f>IF('Données projet'!$A$88&gt;35,BD50+BC51-BL50,IF(A51&lt;'Données projet'!$A$88,$BA$205^A51,IF(A51='Données projet'!$A$88,'Données projet'!$B$88,BD50+BC51-BL50)))</f>
        <v>209.00000000000003</v>
      </c>
      <c r="BE51" s="14">
        <f>BD51*VLOOKUP('Données projet'!$B$11,Paramètres!$A$1:$I$89,3,0)*VLOOKUP('Données projet'!$B$11,Paramètres!$A$1:$I$89,5,0)</f>
        <v>189.10320000000002</v>
      </c>
      <c r="BF51" s="14">
        <f t="shared" si="37"/>
        <v>47.34162854278712</v>
      </c>
      <c r="BG51" s="22">
        <f t="shared" si="7"/>
        <v>411.80807637868764</v>
      </c>
      <c r="BH51" s="62">
        <f t="shared" si="8"/>
        <v>705.14140971202096</v>
      </c>
      <c r="BI51" s="62">
        <f ca="1">AVERAGE(OFFSET($BH$3,0,0,'Données projet'!$E$11+1,1))-AVERAGE(OFFSET($H$3,0,0,'Données projet'!$E$11+1,1))</f>
        <v>439.06700232017681</v>
      </c>
      <c r="BJ51" s="62">
        <f t="shared" si="38"/>
        <v>278.21741231699929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11</v>
      </c>
      <c r="BY51" s="13">
        <f>IF('Données projet'!$A$114&gt;35,BY50+BX51-CG50,IF(A51&lt;'Données projet'!$A$114,$BV$205^A51,IF(A51='Données projet'!$A$114,'Données projet'!$B$114,BY50+BX51-CG50)))</f>
        <v>209.00000000000003</v>
      </c>
      <c r="BZ51" s="14">
        <f>BY51*VLOOKUP('Données projet'!$B$12,Paramètres!$A$1:$I$89,3,0)*VLOOKUP('Données projet'!$B$12,Paramètres!$A$1:$I$89,5,0)</f>
        <v>211.92600000000004</v>
      </c>
      <c r="CA51" s="14">
        <f t="shared" si="39"/>
        <v>52.356241262970165</v>
      </c>
      <c r="CB51" s="22">
        <f t="shared" si="10"/>
        <v>460.29157019967312</v>
      </c>
      <c r="CC51" s="62">
        <f t="shared" si="11"/>
        <v>753.62490353300643</v>
      </c>
      <c r="CD51" s="62">
        <f ca="1">AVERAGE(OFFSET($CC$3,0,0,'Données projet'!$E$12+1,1))-AVERAGE(OFFSET($H$3,0,0,'Données projet'!$E$12+1,1))</f>
        <v>487.04124684635974</v>
      </c>
      <c r="CE51" s="62">
        <f t="shared" si="40"/>
        <v>306.61893266146666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8.4</v>
      </c>
      <c r="CT51" s="13">
        <f>IF('Données projet'!$A$140&gt;35,CT50+CS51-DB50,IF(A51&lt;'Données projet'!$A$140,$CQ$205^A51,IF(A51='Données projet'!$A$140,'Données projet'!$B$140,CT50+CS51-DB50)))</f>
        <v>162.20000000000005</v>
      </c>
      <c r="CU51" s="18">
        <f>CT51*VLOOKUP('Données projet'!$B$13,Paramètres!$A$1:$I$89,3,0)*VLOOKUP('Données projet'!$B$13,Paramètres!$A$1:$I$89,5,0)</f>
        <v>184.71336000000005</v>
      </c>
      <c r="CV51" s="14">
        <f t="shared" si="41"/>
        <v>46.369239181771952</v>
      </c>
      <c r="CW51" s="22">
        <f t="shared" si="13"/>
        <v>402.46886024158624</v>
      </c>
      <c r="CX51" s="62">
        <f t="shared" si="14"/>
        <v>695.80219357491956</v>
      </c>
      <c r="CY51" s="62">
        <f ca="1">AVERAGE(OFFSET($CX$3,0,0,'Données projet'!$E$13+1,1))-AVERAGE(OFFSET($H$3,0,0,'Données projet'!$E$13+1,1))</f>
        <v>457.62828850677369</v>
      </c>
      <c r="CZ51" s="62">
        <f t="shared" si="42"/>
        <v>282.78263556175563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0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8.4</v>
      </c>
      <c r="DO51" s="13">
        <f>IF('Données projet'!$A$166&gt;35,DO50+DN51-DW50,IF(A51&lt;'Données projet'!$A$166,$DL$205^A51,IF(A51='Données projet'!$A$166,'Données projet'!$B$166,DO50+DN51-DW50)))</f>
        <v>162.20000000000005</v>
      </c>
      <c r="DP51" s="18">
        <f>DO51*VLOOKUP('Données projet'!$B$14,Paramètres!$A$1:$I$89,3,0)*VLOOKUP('Données projet'!$B$14,Paramètres!$A$1:$I$89,5,0)</f>
        <v>154.34952000000004</v>
      </c>
      <c r="DQ51" s="14">
        <f t="shared" si="43"/>
        <v>39.565379265558612</v>
      </c>
      <c r="DR51" s="22">
        <f t="shared" si="16"/>
        <v>337.73511622084794</v>
      </c>
      <c r="DS51" s="62">
        <f t="shared" si="17"/>
        <v>631.06844955418126</v>
      </c>
      <c r="DT51" s="62">
        <f ca="1">AVERAGE(OFFSET($DS$3,0,0,'Données projet'!$E$14+1,1))-AVERAGE(OFFSET($H$3,0,0,'Données projet'!$E$14+1,1))</f>
        <v>389.12604446638119</v>
      </c>
      <c r="DU51" s="62">
        <f t="shared" si="44"/>
        <v>243.23852967152732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17.399999999999999</v>
      </c>
      <c r="N52" s="14">
        <f>IF('Données projet'!$A$36&gt;35,N51+M52-V51,IF(A52&lt;'Données projet'!$A$36,$K$205^A52,IF(A52='Données projet'!$A$36,'Données projet'!$B$36,N51+M52-V51)))</f>
        <v>322.60000000000008</v>
      </c>
      <c r="O52" s="14">
        <f>N52*VLOOKUP('Données projet'!$B$9,Paramètres!$A$1:$I$89,3,0)*VLOOKUP('Données projet'!$B$9,Paramètres!$A$1:$I$89,5,0)</f>
        <v>192.91480000000007</v>
      </c>
      <c r="P52" s="14">
        <f t="shared" si="33"/>
        <v>48.18380163388656</v>
      </c>
      <c r="Q52" s="22">
        <f t="shared" si="53"/>
        <v>419.91339784568589</v>
      </c>
      <c r="R52" s="62">
        <f t="shared" si="0"/>
        <v>713.24673117901921</v>
      </c>
      <c r="S52" s="62">
        <f ca="1">AVERAGE(OFFSET($R$3,0,0,'Données projet'!$E$9+1,1))-AVERAGE(OFFSET($H$3,0,0,'Données projet'!$E$9+1,1))</f>
        <v>362.81292020448933</v>
      </c>
      <c r="T52" s="62">
        <f t="shared" si="34"/>
        <v>292.26503163353146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3.553815116649759E-2</v>
      </c>
      <c r="AC52" s="24">
        <f t="shared" si="3"/>
        <v>3.553815116649759E-2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>
        <f>VLOOKUP(A52,'Données projet'!$A$61:$I$81,2,0)</f>
        <v>361</v>
      </c>
      <c r="AG52" s="13">
        <f>VLOOKUP(A52,'Données projet'!$A$61:$I$81,9,0)</f>
        <v>17.5</v>
      </c>
      <c r="AH52" s="13">
        <f t="array" ref="AH52">INDEX(AG:AG,MIN(IF(ISNUMBER(AG52:AG248),ROW(AG52:AG248),"")))</f>
        <v>17.5</v>
      </c>
      <c r="AI52" s="14">
        <f>IF('Données projet'!$A$62&gt;35,AI51+AH52-AQ51,IF(A52&lt;'Données projet'!$A$62,$AF$205^A52,IF(A52='Données projet'!$A$62,'Données projet'!$B$62,AI51+AH52-AQ51)))</f>
        <v>360.99999999999989</v>
      </c>
      <c r="AJ52" s="14">
        <f>AI52*VLOOKUP('Données projet'!$B$10,Paramètres!$A$1:$I$89,3,0)*VLOOKUP('Données projet'!$B$10,Paramètres!$A$1:$I$89,5,0)</f>
        <v>168.94799999999995</v>
      </c>
      <c r="AK52" s="14">
        <f t="shared" si="35"/>
        <v>42.854325527446242</v>
      </c>
      <c r="AL52" s="22">
        <f t="shared" si="4"/>
        <v>368.88905029363542</v>
      </c>
      <c r="AM52" s="62">
        <f t="shared" si="5"/>
        <v>662.22238362696874</v>
      </c>
      <c r="AN52" s="62">
        <f ca="1">AVERAGE(OFFSET($AM$3,0,0,'Données projet'!$E$10+1,1))-AVERAGE(OFFSET($H$3,0,0,'Données projet'!$E$10+1,1))</f>
        <v>317.54276561627643</v>
      </c>
      <c r="AO52" s="62">
        <f t="shared" si="36"/>
        <v>238.92443174298893</v>
      </c>
      <c r="AP52" s="16">
        <f>IF(ISNA(VLOOKUP(A52,'Données projet'!$A$61:$I$81,3,0)),0,VLOOKUP(A52,'Données projet'!$A$61:$I$81,3,0))</f>
        <v>5</v>
      </c>
      <c r="AQ52" s="16">
        <f>IF(ISNA(VLOOKUP(A52,'Données projet'!$A$61:$I$81,4,0)),0,VLOOKUP(A52,'Données projet'!$A$61:$I$81,4,0))</f>
        <v>100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11</v>
      </c>
      <c r="BD52" s="13">
        <f>IF('Données projet'!$A$88&gt;35,BD51+BC52-BL51,IF(A52&lt;'Données projet'!$A$88,$BA$205^A52,IF(A52='Données projet'!$A$88,'Données projet'!$B$88,BD51+BC52-BL51)))</f>
        <v>220.00000000000003</v>
      </c>
      <c r="BE52" s="14">
        <f>BD52*VLOOKUP('Données projet'!$B$11,Paramètres!$A$1:$I$89,3,0)*VLOOKUP('Données projet'!$B$11,Paramètres!$A$1:$I$89,5,0)</f>
        <v>199.05600000000001</v>
      </c>
      <c r="BF52" s="14">
        <f t="shared" si="37"/>
        <v>49.536648006253934</v>
      </c>
      <c r="BG52" s="22">
        <f t="shared" si="7"/>
        <v>432.96552861089231</v>
      </c>
      <c r="BH52" s="62">
        <f t="shared" si="8"/>
        <v>726.29886194422556</v>
      </c>
      <c r="BI52" s="62">
        <f ca="1">AVERAGE(OFFSET($BH$3,0,0,'Données projet'!$E$11+1,1))-AVERAGE(OFFSET($H$3,0,0,'Données projet'!$E$11+1,1))</f>
        <v>439.06700232017681</v>
      </c>
      <c r="BJ52" s="62">
        <f t="shared" si="38"/>
        <v>278.21741231699929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11</v>
      </c>
      <c r="BY52" s="13">
        <f>IF('Données projet'!$A$114&gt;35,BY51+BX52-CG51,IF(A52&lt;'Données projet'!$A$114,$BV$205^A52,IF(A52='Données projet'!$A$114,'Données projet'!$B$114,BY51+BX52-CG51)))</f>
        <v>220.00000000000003</v>
      </c>
      <c r="BZ52" s="14">
        <f>BY52*VLOOKUP('Données projet'!$B$12,Paramètres!$A$1:$I$89,3,0)*VLOOKUP('Données projet'!$B$12,Paramètres!$A$1:$I$89,5,0)</f>
        <v>223.08000000000004</v>
      </c>
      <c r="CA52" s="14">
        <f t="shared" si="39"/>
        <v>54.783765878062667</v>
      </c>
      <c r="CB52" s="22">
        <f t="shared" si="10"/>
        <v>483.94605890429256</v>
      </c>
      <c r="CC52" s="62">
        <f t="shared" si="11"/>
        <v>777.27939223762587</v>
      </c>
      <c r="CD52" s="62">
        <f ca="1">AVERAGE(OFFSET($CC$3,0,0,'Données projet'!$E$12+1,1))-AVERAGE(OFFSET($H$3,0,0,'Données projet'!$E$12+1,1))</f>
        <v>487.04124684635974</v>
      </c>
      <c r="CE52" s="62">
        <f t="shared" si="40"/>
        <v>306.61893266146666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8.4</v>
      </c>
      <c r="CT52" s="13">
        <f>IF('Données projet'!$A$140&gt;35,CT51+CS52-DB51,IF(A52&lt;'Données projet'!$A$140,$CQ$205^A52,IF(A52='Données projet'!$A$140,'Données projet'!$B$140,CT51+CS52-DB51)))</f>
        <v>170.60000000000005</v>
      </c>
      <c r="CU52" s="18">
        <f>CT52*VLOOKUP('Données projet'!$B$13,Paramètres!$A$1:$I$89,3,0)*VLOOKUP('Données projet'!$B$13,Paramètres!$A$1:$I$89,5,0)</f>
        <v>194.27928000000006</v>
      </c>
      <c r="CV52" s="14">
        <f t="shared" si="41"/>
        <v>48.484811030401794</v>
      </c>
      <c r="CW52" s="22">
        <f t="shared" si="13"/>
        <v>422.81412521128323</v>
      </c>
      <c r="CX52" s="62">
        <f t="shared" si="14"/>
        <v>716.14745854461648</v>
      </c>
      <c r="CY52" s="62">
        <f ca="1">AVERAGE(OFFSET($CX$3,0,0,'Données projet'!$E$13+1,1))-AVERAGE(OFFSET($H$3,0,0,'Données projet'!$E$13+1,1))</f>
        <v>457.62828850677369</v>
      </c>
      <c r="CZ52" s="62">
        <f t="shared" si="42"/>
        <v>282.78263556175563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0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8.4</v>
      </c>
      <c r="DO52" s="13">
        <f>IF('Données projet'!$A$166&gt;35,DO51+DN52-DW51,IF(A52&lt;'Données projet'!$A$166,$DL$205^A52,IF(A52='Données projet'!$A$166,'Données projet'!$B$166,DO51+DN52-DW51)))</f>
        <v>170.60000000000005</v>
      </c>
      <c r="DP52" s="18">
        <f>DO52*VLOOKUP('Données projet'!$B$14,Paramètres!$A$1:$I$89,3,0)*VLOOKUP('Données projet'!$B$14,Paramètres!$A$1:$I$89,5,0)</f>
        <v>162.34296000000006</v>
      </c>
      <c r="DQ52" s="14">
        <f t="shared" si="43"/>
        <v>41.370528628187849</v>
      </c>
      <c r="DR52" s="22">
        <f t="shared" si="16"/>
        <v>354.80099269409396</v>
      </c>
      <c r="DS52" s="62">
        <f t="shared" si="17"/>
        <v>648.13432602742728</v>
      </c>
      <c r="DT52" s="62">
        <f ca="1">AVERAGE(OFFSET($DS$3,0,0,'Données projet'!$E$14+1,1))-AVERAGE(OFFSET($H$3,0,0,'Données projet'!$E$14+1,1))</f>
        <v>389.12604446638119</v>
      </c>
      <c r="DU52" s="62">
        <f t="shared" si="44"/>
        <v>243.23852967152732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340</v>
      </c>
      <c r="L53" s="13">
        <f>VLOOKUP(A53,'Données projet'!$A$35:$I$55,9,0)</f>
        <v>17.399999999999999</v>
      </c>
      <c r="M53" s="13">
        <f t="array" ref="M53">INDEX(L:L,MIN(IF(ISNUMBER(L53:L249),ROW(L53:L249),"")))</f>
        <v>17.399999999999999</v>
      </c>
      <c r="N53" s="14">
        <f>IF('Données projet'!$A$36&gt;35,N52+M53-V52,IF(A53&lt;'Données projet'!$A$36,$K$205^A53,IF(A53='Données projet'!$A$36,'Données projet'!$B$36,N52+M53-V52)))</f>
        <v>340.00000000000006</v>
      </c>
      <c r="O53" s="14">
        <f>N53*VLOOKUP('Données projet'!$B$9,Paramètres!$A$1:$I$89,3,0)*VLOOKUP('Données projet'!$B$9,Paramètres!$A$1:$I$89,5,0)</f>
        <v>203.32000000000005</v>
      </c>
      <c r="P53" s="14">
        <f t="shared" si="33"/>
        <v>50.473102640215579</v>
      </c>
      <c r="Q53" s="22">
        <f t="shared" si="53"/>
        <v>442.02298709837555</v>
      </c>
      <c r="R53" s="62">
        <f t="shared" si="0"/>
        <v>735.35632043170881</v>
      </c>
      <c r="S53" s="62">
        <f ca="1">AVERAGE(OFFSET($R$3,0,0,'Données projet'!$E$9+1,1))-AVERAGE(OFFSET($H$3,0,0,'Données projet'!$E$9+1,1))</f>
        <v>362.81292020448933</v>
      </c>
      <c r="T53" s="62">
        <f t="shared" si="34"/>
        <v>292.26503163353146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53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2.5129267680663061E-2</v>
      </c>
      <c r="AC53" s="24">
        <f t="shared" si="3"/>
        <v>2.5129267680663061E-2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278</v>
      </c>
      <c r="AG53" s="13">
        <f>VLOOKUP(A53,'Données projet'!$A$61:$I$81,9,0)</f>
        <v>17</v>
      </c>
      <c r="AH53" s="13">
        <f t="array" ref="AH53">INDEX(AG:AG,MIN(IF(ISNUMBER(AG53:AG249),ROW(AG53:AG249),"")))</f>
        <v>17</v>
      </c>
      <c r="AI53" s="14">
        <f>IF('Données projet'!$A$62&gt;35,AI52+AH53-AQ52,IF(A53&lt;'Données projet'!$A$62,$AF$205^A53,IF(A53='Données projet'!$A$62,'Données projet'!$B$62,AI52+AH53-AQ52)))</f>
        <v>277.99999999999989</v>
      </c>
      <c r="AJ53" s="14">
        <f>AI53*VLOOKUP('Données projet'!$B$10,Paramètres!$A$1:$I$89,3,0)*VLOOKUP('Données projet'!$B$10,Paramètres!$A$1:$I$89,5,0)</f>
        <v>130.10399999999996</v>
      </c>
      <c r="AK53" s="14">
        <f t="shared" si="35"/>
        <v>34.020389560268086</v>
      </c>
      <c r="AL53" s="22">
        <f t="shared" si="4"/>
        <v>285.84997848413349</v>
      </c>
      <c r="AM53" s="62">
        <f t="shared" si="5"/>
        <v>579.1833118174668</v>
      </c>
      <c r="AN53" s="62">
        <f ca="1">AVERAGE(OFFSET($AM$3,0,0,'Données projet'!$E$10+1,1))-AVERAGE(OFFSET($H$3,0,0,'Données projet'!$E$10+1,1))</f>
        <v>317.54276561627643</v>
      </c>
      <c r="AO53" s="62">
        <f t="shared" si="36"/>
        <v>238.92443174298893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231</v>
      </c>
      <c r="BB53" s="13">
        <f>VLOOKUP(A53,'Données projet'!$A$87:$I$107,9,0)</f>
        <v>11</v>
      </c>
      <c r="BC53" s="13">
        <f t="array" ref="BC53">INDEX(BB:BB,MIN(IF(ISNUMBER(BB53:BB249),ROW(BB53:BB249),"")))</f>
        <v>11</v>
      </c>
      <c r="BD53" s="13">
        <f>IF('Données projet'!$A$88&gt;35,BD52+BC53-BL52,IF(A53&lt;'Données projet'!$A$88,$BA$205^A53,IF(A53='Données projet'!$A$88,'Données projet'!$B$88,BD52+BC53-BL52)))</f>
        <v>231.00000000000003</v>
      </c>
      <c r="BE53" s="14">
        <f>BD53*VLOOKUP('Données projet'!$B$11,Paramètres!$A$1:$I$89,3,0)*VLOOKUP('Données projet'!$B$11,Paramètres!$A$1:$I$89,5,0)</f>
        <v>209.00880000000004</v>
      </c>
      <c r="BF53" s="14">
        <f t="shared" si="37"/>
        <v>51.718923953824252</v>
      </c>
      <c r="BG53" s="22">
        <f t="shared" si="7"/>
        <v>454.10078588624395</v>
      </c>
      <c r="BH53" s="62">
        <f t="shared" si="8"/>
        <v>747.43411921957727</v>
      </c>
      <c r="BI53" s="62">
        <f ca="1">AVERAGE(OFFSET($BH$3,0,0,'Données projet'!$E$11+1,1))-AVERAGE(OFFSET($H$3,0,0,'Données projet'!$E$11+1,1))</f>
        <v>439.06700232017681</v>
      </c>
      <c r="BJ53" s="62">
        <f t="shared" si="38"/>
        <v>278.21741231699929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28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231</v>
      </c>
      <c r="BW53" s="13">
        <f>VLOOKUP(A53,'Données projet'!$A$113:$I$133,9,0)</f>
        <v>11</v>
      </c>
      <c r="BX53" s="13">
        <f t="array" ref="BX53">INDEX(BW:BW,MIN(IF(ISNUMBER(BW53:BW249),ROW(BW53:BW249),"")))</f>
        <v>11</v>
      </c>
      <c r="BY53" s="13">
        <f>IF('Données projet'!$A$114&gt;35,BY52+BX53-CG52,IF(A53&lt;'Données projet'!$A$114,$BV$205^A53,IF(A53='Données projet'!$A$114,'Données projet'!$B$114,BY52+BX53-CG52)))</f>
        <v>231.00000000000003</v>
      </c>
      <c r="BZ53" s="14">
        <f>BY53*VLOOKUP('Données projet'!$B$12,Paramètres!$A$1:$I$89,3,0)*VLOOKUP('Données projet'!$B$12,Paramètres!$A$1:$I$89,5,0)</f>
        <v>234.23400000000007</v>
      </c>
      <c r="CA53" s="14">
        <f t="shared" si="39"/>
        <v>57.197197133603488</v>
      </c>
      <c r="CB53" s="22">
        <f t="shared" si="10"/>
        <v>507.57600167435953</v>
      </c>
      <c r="CC53" s="62">
        <f t="shared" si="11"/>
        <v>800.90933500769279</v>
      </c>
      <c r="CD53" s="62">
        <f ca="1">AVERAGE(OFFSET($CC$3,0,0,'Données projet'!$E$12+1,1))-AVERAGE(OFFSET($H$3,0,0,'Données projet'!$E$12+1,1))</f>
        <v>487.04124684635974</v>
      </c>
      <c r="CE53" s="62">
        <f t="shared" si="40"/>
        <v>306.61893266146666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28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179</v>
      </c>
      <c r="CR53" s="13">
        <f>VLOOKUP(A53,'Données projet'!$A$139:$I$159,9,0)</f>
        <v>8.4</v>
      </c>
      <c r="CS53" s="13">
        <f t="array" ref="CS53">INDEX(CR:CR,MIN(IF(ISNUMBER(CR53:CR249),ROW(CR53:CR249),"")))</f>
        <v>8.4</v>
      </c>
      <c r="CT53" s="13">
        <f>IF('Données projet'!$A$140&gt;35,CT52+CS53-DB52,IF(A53&lt;'Données projet'!$A$140,$CQ$205^A53,IF(A53='Données projet'!$A$140,'Données projet'!$B$140,CT52+CS53-DB52)))</f>
        <v>179.00000000000006</v>
      </c>
      <c r="CU53" s="18">
        <f>CT53*VLOOKUP('Données projet'!$B$13,Paramètres!$A$1:$I$89,3,0)*VLOOKUP('Données projet'!$B$13,Paramètres!$A$1:$I$89,5,0)</f>
        <v>203.84520000000006</v>
      </c>
      <c r="CV53" s="14">
        <f t="shared" si="41"/>
        <v>50.588287419038338</v>
      </c>
      <c r="CW53" s="22">
        <f t="shared" si="13"/>
        <v>443.1383239214918</v>
      </c>
      <c r="CX53" s="62">
        <f t="shared" si="14"/>
        <v>736.47165725482512</v>
      </c>
      <c r="CY53" s="62">
        <f ca="1">AVERAGE(OFFSET($CX$3,0,0,'Données projet'!$E$13+1,1))-AVERAGE(OFFSET($H$3,0,0,'Données projet'!$E$13+1,1))</f>
        <v>457.62828850677369</v>
      </c>
      <c r="CZ53" s="62">
        <f t="shared" si="42"/>
        <v>282.78263556175563</v>
      </c>
      <c r="DA53" s="16">
        <f>IF(ISNA(VLOOKUP(A53,'Données projet'!$A$139:$I$159,3,0)),0,VLOOKUP(A53,'Données projet'!$A$139:$I$159,3,0))</f>
        <v>6</v>
      </c>
      <c r="DB53" s="16">
        <f>IF(ISNA(VLOOKUP(A53,'Données projet'!$A$139:$I$159,4,0)),0,VLOOKUP(A53,'Données projet'!$A$139:$I$159,4,0))</f>
        <v>21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0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179</v>
      </c>
      <c r="DM53" s="13">
        <f>VLOOKUP(A53,'Données projet'!$A$165:$I$185,9,0)</f>
        <v>8.4</v>
      </c>
      <c r="DN53" s="13">
        <f t="array" ref="DN53">INDEX(DM:DM,MIN(IF(ISNUMBER(DM53:DM249),ROW(DM53:DM249),"")))</f>
        <v>8.4</v>
      </c>
      <c r="DO53" s="13">
        <f>IF('Données projet'!$A$166&gt;35,DO52+DN53-DW52,IF(A53&lt;'Données projet'!$A$166,$DL$205^A53,IF(A53='Données projet'!$A$166,'Données projet'!$B$166,DO52+DN53-DW52)))</f>
        <v>179.00000000000006</v>
      </c>
      <c r="DP53" s="18">
        <f>DO53*VLOOKUP('Données projet'!$B$14,Paramètres!$A$1:$I$89,3,0)*VLOOKUP('Données projet'!$B$14,Paramètres!$A$1:$I$89,5,0)</f>
        <v>170.33640000000005</v>
      </c>
      <c r="DQ53" s="14">
        <f t="shared" si="43"/>
        <v>43.165357324132231</v>
      </c>
      <c r="DR53" s="22">
        <f t="shared" si="16"/>
        <v>371.84889400619704</v>
      </c>
      <c r="DS53" s="62">
        <f t="shared" si="17"/>
        <v>665.1822273395303</v>
      </c>
      <c r="DT53" s="62">
        <f ca="1">AVERAGE(OFFSET($DS$3,0,0,'Données projet'!$E$14+1,1))-AVERAGE(OFFSET($H$3,0,0,'Données projet'!$E$14+1,1))</f>
        <v>389.12604446638119</v>
      </c>
      <c r="DU53" s="62">
        <f t="shared" si="44"/>
        <v>243.23852967152732</v>
      </c>
      <c r="DV53" s="16">
        <f>IF(ISNA(VLOOKUP(A53,'Données projet'!$A$165:$I$185,3,0)),0,VLOOKUP(A53,'Données projet'!$A$165:$I$185,3,0))</f>
        <v>6</v>
      </c>
      <c r="DW53" s="16">
        <f>IF(ISNA(VLOOKUP(A53,'Données projet'!$A$165:$I$185,4,0)),0,VLOOKUP(A53,'Données projet'!$A$165:$I$185,4,0))</f>
        <v>21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17.625</v>
      </c>
      <c r="N54" s="14">
        <f>IF('Données projet'!$A$36&gt;35,N53+M54-V53,IF(A54&lt;'Données projet'!$A$36,$K$205^A54,IF(A54='Données projet'!$A$36,'Données projet'!$B$36,N53+M54-V53)))</f>
        <v>304.62500000000006</v>
      </c>
      <c r="O54" s="14">
        <f>N54*VLOOKUP('Données projet'!$B$9,Paramètres!$A$1:$I$89,3,0)*VLOOKUP('Données projet'!$B$9,Paramètres!$A$1:$I$89,5,0)</f>
        <v>182.16575000000003</v>
      </c>
      <c r="P54" s="14">
        <f t="shared" si="33"/>
        <v>45.803689728693968</v>
      </c>
      <c r="Q54" s="22">
        <f t="shared" si="53"/>
        <v>397.04677419414202</v>
      </c>
      <c r="R54" s="62">
        <f t="shared" si="0"/>
        <v>690.38010752747527</v>
      </c>
      <c r="S54" s="62">
        <f ca="1">AVERAGE(OFFSET($R$3,0,0,'Données projet'!$E$9+1,1))-AVERAGE(OFFSET($H$3,0,0,'Données projet'!$E$9+1,1))</f>
        <v>362.81292020448933</v>
      </c>
      <c r="T54" s="62">
        <f t="shared" si="34"/>
        <v>292.26503163353146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1.7769075583248795E-2</v>
      </c>
      <c r="AC54" s="24">
        <f t="shared" si="3"/>
        <v>1.7769075583248795E-2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</v>
      </c>
      <c r="AI54" s="14">
        <f>IF('Données projet'!$A$62&gt;35,AI53+AH54-AQ53,IF(A54&lt;'Données projet'!$A$62,$AF$205^A54,IF(A54='Données projet'!$A$62,'Données projet'!$B$62,AI53+AH54-AQ53)))</f>
        <v>294.99999999999989</v>
      </c>
      <c r="AJ54" s="14">
        <f>AI54*VLOOKUP('Données projet'!$B$10,Paramètres!$A$1:$I$89,3,0)*VLOOKUP('Données projet'!$B$10,Paramètres!$A$1:$I$89,5,0)</f>
        <v>138.05999999999995</v>
      </c>
      <c r="AK54" s="14">
        <f t="shared" si="35"/>
        <v>35.85221845159689</v>
      </c>
      <c r="AL54" s="22">
        <f t="shared" si="4"/>
        <v>302.89711380319778</v>
      </c>
      <c r="AM54" s="62">
        <f t="shared" si="5"/>
        <v>596.2304471365311</v>
      </c>
      <c r="AN54" s="62">
        <f ca="1">AVERAGE(OFFSET($AM$3,0,0,'Données projet'!$E$10+1,1))-AVERAGE(OFFSET($H$3,0,0,'Données projet'!$E$10+1,1))</f>
        <v>317.54276561627643</v>
      </c>
      <c r="AO54" s="62">
        <f t="shared" si="36"/>
        <v>238.92443174298893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10.199999999999999</v>
      </c>
      <c r="BD54" s="13">
        <f>IF('Données projet'!$A$88&gt;35,BD53+BC54-BL53,IF(A54&lt;'Données projet'!$A$88,$BA$205^A54,IF(A54='Données projet'!$A$88,'Données projet'!$B$88,BD53+BC54-BL53)))</f>
        <v>213.20000000000002</v>
      </c>
      <c r="BE54" s="14">
        <f>BD54*VLOOKUP('Données projet'!$B$11,Paramètres!$A$1:$I$89,3,0)*VLOOKUP('Données projet'!$B$11,Paramètres!$A$1:$I$89,5,0)</f>
        <v>192.90336000000002</v>
      </c>
      <c r="BF54" s="14">
        <f t="shared" si="37"/>
        <v>48.181276881765257</v>
      </c>
      <c r="BG54" s="22">
        <f t="shared" si="7"/>
        <v>419.88907590240791</v>
      </c>
      <c r="BH54" s="62">
        <f t="shared" si="8"/>
        <v>713.22240923574122</v>
      </c>
      <c r="BI54" s="62">
        <f ca="1">AVERAGE(OFFSET($BH$3,0,0,'Données projet'!$E$11+1,1))-AVERAGE(OFFSET($H$3,0,0,'Données projet'!$E$11+1,1))</f>
        <v>439.06700232017681</v>
      </c>
      <c r="BJ54" s="62">
        <f t="shared" si="38"/>
        <v>278.21741231699929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10.199999999999999</v>
      </c>
      <c r="BY54" s="13">
        <f>IF('Données projet'!$A$114&gt;35,BY53+BX54-CG53,IF(A54&lt;'Données projet'!$A$114,$BV$205^A54,IF(A54='Données projet'!$A$114,'Données projet'!$B$114,BY53+BX54-CG53)))</f>
        <v>213.20000000000002</v>
      </c>
      <c r="BZ54" s="14">
        <f>BY54*VLOOKUP('Données projet'!$B$12,Paramètres!$A$1:$I$89,3,0)*VLOOKUP('Données projet'!$B$12,Paramètres!$A$1:$I$89,5,0)</f>
        <v>216.18480000000002</v>
      </c>
      <c r="CA54" s="14">
        <f t="shared" si="39"/>
        <v>53.284828478170375</v>
      </c>
      <c r="CB54" s="22">
        <f t="shared" si="10"/>
        <v>469.3262695994801</v>
      </c>
      <c r="CC54" s="62">
        <f t="shared" si="11"/>
        <v>762.65960293281341</v>
      </c>
      <c r="CD54" s="62">
        <f ca="1">AVERAGE(OFFSET($CC$3,0,0,'Données projet'!$E$12+1,1))-AVERAGE(OFFSET($H$3,0,0,'Données projet'!$E$12+1,1))</f>
        <v>487.04124684635974</v>
      </c>
      <c r="CE54" s="62">
        <f t="shared" si="40"/>
        <v>306.61893266146666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8</v>
      </c>
      <c r="CT54" s="13">
        <f>IF('Données projet'!$A$140&gt;35,CT53+CS54-DB53,IF(A54&lt;'Données projet'!$A$140,$CQ$205^A54,IF(A54='Données projet'!$A$140,'Données projet'!$B$140,CT53+CS54-DB53)))</f>
        <v>166.00000000000006</v>
      </c>
      <c r="CU54" s="18">
        <f>CT54*VLOOKUP('Données projet'!$B$13,Paramètres!$A$1:$I$89,3,0)*VLOOKUP('Données projet'!$B$13,Paramètres!$A$1:$I$89,5,0)</f>
        <v>189.04080000000008</v>
      </c>
      <c r="CV54" s="14">
        <f t="shared" si="41"/>
        <v>47.327824924099076</v>
      </c>
      <c r="CW54" s="22">
        <f t="shared" si="13"/>
        <v>411.67535507613934</v>
      </c>
      <c r="CX54" s="62">
        <f t="shared" si="14"/>
        <v>705.0086884094726</v>
      </c>
      <c r="CY54" s="62">
        <f ca="1">AVERAGE(OFFSET($CX$3,0,0,'Données projet'!$E$13+1,1))-AVERAGE(OFFSET($H$3,0,0,'Données projet'!$E$13+1,1))</f>
        <v>457.62828850677369</v>
      </c>
      <c r="CZ54" s="62">
        <f t="shared" si="42"/>
        <v>282.78263556175563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0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8</v>
      </c>
      <c r="DO54" s="13">
        <f>IF('Données projet'!$A$166&gt;35,DO53+DN54-DW53,IF(A54&lt;'Données projet'!$A$166,$DL$205^A54,IF(A54='Données projet'!$A$166,'Données projet'!$B$166,DO53+DN54-DW53)))</f>
        <v>166.00000000000006</v>
      </c>
      <c r="DP54" s="18">
        <f>DO54*VLOOKUP('Données projet'!$B$14,Paramètres!$A$1:$I$89,3,0)*VLOOKUP('Données projet'!$B$14,Paramètres!$A$1:$I$89,5,0)</f>
        <v>157.96560000000005</v>
      </c>
      <c r="DQ54" s="14">
        <f t="shared" si="43"/>
        <v>40.38330962462819</v>
      </c>
      <c r="DR54" s="22">
        <f t="shared" si="16"/>
        <v>345.45768426289419</v>
      </c>
      <c r="DS54" s="62">
        <f t="shared" si="17"/>
        <v>638.79101759622745</v>
      </c>
      <c r="DT54" s="62">
        <f ca="1">AVERAGE(OFFSET($DS$3,0,0,'Données projet'!$E$14+1,1))-AVERAGE(OFFSET($H$3,0,0,'Données projet'!$E$14+1,1))</f>
        <v>389.12604446638119</v>
      </c>
      <c r="DU54" s="62">
        <f t="shared" si="44"/>
        <v>243.23852967152732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17.625</v>
      </c>
      <c r="N55" s="14">
        <f>IF('Données projet'!$A$36&gt;35,N54+M55-V54,IF(A55&lt;'Données projet'!$A$36,$K$205^A55,IF(A55='Données projet'!$A$36,'Données projet'!$B$36,N54+M55-V54)))</f>
        <v>322.25000000000006</v>
      </c>
      <c r="O55" s="14">
        <f>N55*VLOOKUP('Données projet'!$B$9,Paramètres!$A$1:$I$89,3,0)*VLOOKUP('Données projet'!$B$9,Paramètres!$A$1:$I$89,5,0)</f>
        <v>192.70550000000006</v>
      </c>
      <c r="P55" s="14">
        <f t="shared" si="33"/>
        <v>48.137607387789963</v>
      </c>
      <c r="Q55" s="22">
        <f t="shared" si="53"/>
        <v>419.46841203373424</v>
      </c>
      <c r="R55" s="62">
        <f t="shared" si="0"/>
        <v>712.8017453670675</v>
      </c>
      <c r="S55" s="62">
        <f ca="1">AVERAGE(OFFSET($R$3,0,0,'Données projet'!$E$9+1,1))-AVERAGE(OFFSET($H$3,0,0,'Données projet'!$E$9+1,1))</f>
        <v>362.81292020448933</v>
      </c>
      <c r="T55" s="62">
        <f t="shared" si="34"/>
        <v>292.26503163353146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1.256463384033153E-2</v>
      </c>
      <c r="AC55" s="24">
        <f t="shared" si="3"/>
        <v>1.256463384033153E-2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</v>
      </c>
      <c r="AI55" s="14">
        <f>IF('Données projet'!$A$62&gt;35,AI54+AH55-AQ54,IF(A55&lt;'Données projet'!$A$62,$AF$205^A55,IF(A55='Données projet'!$A$62,'Données projet'!$B$62,AI54+AH55-AQ54)))</f>
        <v>311.99999999999989</v>
      </c>
      <c r="AJ55" s="14">
        <f>AI55*VLOOKUP('Données projet'!$B$10,Paramètres!$A$1:$I$89,3,0)*VLOOKUP('Données projet'!$B$10,Paramètres!$A$1:$I$89,5,0)</f>
        <v>146.01599999999993</v>
      </c>
      <c r="AK55" s="14">
        <f t="shared" si="35"/>
        <v>37.671793767891103</v>
      </c>
      <c r="AL55" s="22">
        <f t="shared" si="4"/>
        <v>319.92290747907685</v>
      </c>
      <c r="AM55" s="62">
        <f t="shared" si="5"/>
        <v>613.25624081241017</v>
      </c>
      <c r="AN55" s="62">
        <f ca="1">AVERAGE(OFFSET($AM$3,0,0,'Données projet'!$E$10+1,1))-AVERAGE(OFFSET($H$3,0,0,'Données projet'!$E$10+1,1))</f>
        <v>317.54276561627643</v>
      </c>
      <c r="AO55" s="62">
        <f t="shared" si="36"/>
        <v>238.92443174298893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10.199999999999999</v>
      </c>
      <c r="BD55" s="13">
        <f>IF('Données projet'!$A$88&gt;35,BD54+BC55-BL54,IF(A55&lt;'Données projet'!$A$88,$BA$205^A55,IF(A55='Données projet'!$A$88,'Données projet'!$B$88,BD54+BC55-BL54)))</f>
        <v>223.4</v>
      </c>
      <c r="BE55" s="14">
        <f>BD55*VLOOKUP('Données projet'!$B$11,Paramètres!$A$1:$I$89,3,0)*VLOOKUP('Données projet'!$B$11,Paramètres!$A$1:$I$89,5,0)</f>
        <v>202.13232000000002</v>
      </c>
      <c r="BF55" s="14">
        <f t="shared" si="37"/>
        <v>50.212497488959627</v>
      </c>
      <c r="BG55" s="22">
        <f t="shared" si="7"/>
        <v>439.50055712660469</v>
      </c>
      <c r="BH55" s="62">
        <f t="shared" si="8"/>
        <v>732.83389045993795</v>
      </c>
      <c r="BI55" s="62">
        <f ca="1">AVERAGE(OFFSET($BH$3,0,0,'Données projet'!$E$11+1,1))-AVERAGE(OFFSET($H$3,0,0,'Données projet'!$E$11+1,1))</f>
        <v>439.06700232017681</v>
      </c>
      <c r="BJ55" s="62">
        <f t="shared" si="38"/>
        <v>278.21741231699929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10.199999999999999</v>
      </c>
      <c r="BY55" s="13">
        <f>IF('Données projet'!$A$114&gt;35,BY54+BX55-CG54,IF(A55&lt;'Données projet'!$A$114,$BV$205^A55,IF(A55='Données projet'!$A$114,'Données projet'!$B$114,BY54+BX55-CG54)))</f>
        <v>223.4</v>
      </c>
      <c r="BZ55" s="14">
        <f>BY55*VLOOKUP('Données projet'!$B$12,Paramètres!$A$1:$I$89,3,0)*VLOOKUP('Données projet'!$B$12,Paramètres!$A$1:$I$89,5,0)</f>
        <v>226.52760000000001</v>
      </c>
      <c r="CA55" s="14">
        <f t="shared" si="39"/>
        <v>55.531204013656371</v>
      </c>
      <c r="CB55" s="22">
        <f t="shared" si="10"/>
        <v>491.25241699045142</v>
      </c>
      <c r="CC55" s="62">
        <f t="shared" si="11"/>
        <v>784.58575032378474</v>
      </c>
      <c r="CD55" s="62">
        <f ca="1">AVERAGE(OFFSET($CC$3,0,0,'Données projet'!$E$12+1,1))-AVERAGE(OFFSET($H$3,0,0,'Données projet'!$E$12+1,1))</f>
        <v>487.04124684635974</v>
      </c>
      <c r="CE55" s="62">
        <f t="shared" si="40"/>
        <v>306.61893266146666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8</v>
      </c>
      <c r="CT55" s="13">
        <f>IF('Données projet'!$A$140&gt;35,CT54+CS55-DB54,IF(A55&lt;'Données projet'!$A$140,$CQ$205^A55,IF(A55='Données projet'!$A$140,'Données projet'!$B$140,CT54+CS55-DB54)))</f>
        <v>174.00000000000006</v>
      </c>
      <c r="CU55" s="18">
        <f>CT55*VLOOKUP('Données projet'!$B$13,Paramètres!$A$1:$I$89,3,0)*VLOOKUP('Données projet'!$B$13,Paramètres!$A$1:$I$89,5,0)</f>
        <v>198.15120000000007</v>
      </c>
      <c r="CV55" s="14">
        <f t="shared" si="41"/>
        <v>49.337638092068957</v>
      </c>
      <c r="CW55" s="22">
        <f t="shared" si="13"/>
        <v>431.04305967702021</v>
      </c>
      <c r="CX55" s="62">
        <f t="shared" si="14"/>
        <v>724.37639301035347</v>
      </c>
      <c r="CY55" s="62">
        <f ca="1">AVERAGE(OFFSET($CX$3,0,0,'Données projet'!$E$13+1,1))-AVERAGE(OFFSET($H$3,0,0,'Données projet'!$E$13+1,1))</f>
        <v>457.62828850677369</v>
      </c>
      <c r="CZ55" s="62">
        <f t="shared" si="42"/>
        <v>282.78263556175563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0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8</v>
      </c>
      <c r="DO55" s="13">
        <f>IF('Données projet'!$A$166&gt;35,DO54+DN55-DW54,IF(A55&lt;'Données projet'!$A$166,$DL$205^A55,IF(A55='Données projet'!$A$166,'Données projet'!$B$166,DO54+DN55-DW54)))</f>
        <v>174.00000000000006</v>
      </c>
      <c r="DP55" s="18">
        <f>DO55*VLOOKUP('Données projet'!$B$14,Paramètres!$A$1:$I$89,3,0)*VLOOKUP('Données projet'!$B$14,Paramètres!$A$1:$I$89,5,0)</f>
        <v>165.57840000000004</v>
      </c>
      <c r="DQ55" s="14">
        <f t="shared" si="43"/>
        <v>42.098218509199697</v>
      </c>
      <c r="DR55" s="22">
        <f t="shared" si="16"/>
        <v>361.70344390352284</v>
      </c>
      <c r="DS55" s="62">
        <f t="shared" si="17"/>
        <v>655.0367772368561</v>
      </c>
      <c r="DT55" s="62">
        <f ca="1">AVERAGE(OFFSET($DS$3,0,0,'Données projet'!$E$14+1,1))-AVERAGE(OFFSET($H$3,0,0,'Données projet'!$E$14+1,1))</f>
        <v>389.12604446638119</v>
      </c>
      <c r="DU55" s="62">
        <f t="shared" si="44"/>
        <v>243.23852967152732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17.625</v>
      </c>
      <c r="N56" s="14">
        <f>IF('Données projet'!$A$36&gt;35,N55+M56-V55,IF(A56&lt;'Données projet'!$A$36,$K$205^A56,IF(A56='Données projet'!$A$36,'Données projet'!$B$36,N55+M56-V55)))</f>
        <v>339.87500000000006</v>
      </c>
      <c r="O56" s="14">
        <f>N56*VLOOKUP('Données projet'!$B$9,Paramètres!$A$1:$I$89,3,0)*VLOOKUP('Données projet'!$B$9,Paramètres!$A$1:$I$89,5,0)</f>
        <v>203.24525000000006</v>
      </c>
      <c r="P56" s="14">
        <f t="shared" si="33"/>
        <v>50.45670595349123</v>
      </c>
      <c r="Q56" s="22">
        <f t="shared" si="53"/>
        <v>441.86423995233059</v>
      </c>
      <c r="R56" s="62">
        <f t="shared" si="0"/>
        <v>735.19757328566391</v>
      </c>
      <c r="S56" s="62">
        <f ca="1">AVERAGE(OFFSET($R$3,0,0,'Données projet'!$E$9+1,1))-AVERAGE(OFFSET($H$3,0,0,'Données projet'!$E$9+1,1))</f>
        <v>362.81292020448933</v>
      </c>
      <c r="T56" s="62">
        <f t="shared" si="34"/>
        <v>292.26503163353146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8.8845377916243976E-3</v>
      </c>
      <c r="AC56" s="24">
        <f t="shared" si="3"/>
        <v>8.8845377916243976E-3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</v>
      </c>
      <c r="AI56" s="14">
        <f>IF('Données projet'!$A$62&gt;35,AI55+AH56-AQ55,IF(A56&lt;'Données projet'!$A$62,$AF$205^A56,IF(A56='Données projet'!$A$62,'Données projet'!$B$62,AI55+AH56-AQ55)))</f>
        <v>328.99999999999989</v>
      </c>
      <c r="AJ56" s="14">
        <f>AI56*VLOOKUP('Données projet'!$B$10,Paramètres!$A$1:$I$89,3,0)*VLOOKUP('Données projet'!$B$10,Paramètres!$A$1:$I$89,5,0)</f>
        <v>153.97199999999995</v>
      </c>
      <c r="AK56" s="14">
        <f t="shared" si="35"/>
        <v>39.479859284656378</v>
      </c>
      <c r="AL56" s="22">
        <f t="shared" si="4"/>
        <v>336.92865492077641</v>
      </c>
      <c r="AM56" s="62">
        <f t="shared" si="5"/>
        <v>630.26198825410972</v>
      </c>
      <c r="AN56" s="62">
        <f ca="1">AVERAGE(OFFSET($AM$3,0,0,'Données projet'!$E$10+1,1))-AVERAGE(OFFSET($H$3,0,0,'Données projet'!$E$10+1,1))</f>
        <v>317.54276561627643</v>
      </c>
      <c r="AO56" s="62">
        <f t="shared" si="36"/>
        <v>238.92443174298893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10.199999999999999</v>
      </c>
      <c r="BD56" s="13">
        <f>IF('Données projet'!$A$88&gt;35,BD55+BC56-BL55,IF(A56&lt;'Données projet'!$A$88,$BA$205^A56,IF(A56='Données projet'!$A$88,'Données projet'!$B$88,BD55+BC56-BL55)))</f>
        <v>233.6</v>
      </c>
      <c r="BE56" s="14">
        <f>BD56*VLOOKUP('Données projet'!$B$11,Paramètres!$A$1:$I$89,3,0)*VLOOKUP('Données projet'!$B$11,Paramètres!$A$1:$I$89,5,0)</f>
        <v>211.36127999999999</v>
      </c>
      <c r="BF56" s="14">
        <f t="shared" si="37"/>
        <v>52.232947669705631</v>
      </c>
      <c r="BG56" s="22">
        <f t="shared" si="7"/>
        <v>459.09327985807062</v>
      </c>
      <c r="BH56" s="62">
        <f t="shared" si="8"/>
        <v>752.42661319140393</v>
      </c>
      <c r="BI56" s="62">
        <f ca="1">AVERAGE(OFFSET($BH$3,0,0,'Données projet'!$E$11+1,1))-AVERAGE(OFFSET($H$3,0,0,'Données projet'!$E$11+1,1))</f>
        <v>439.06700232017681</v>
      </c>
      <c r="BJ56" s="62">
        <f t="shared" si="38"/>
        <v>278.21741231699929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10.199999999999999</v>
      </c>
      <c r="BY56" s="13">
        <f>IF('Données projet'!$A$114&gt;35,BY55+BX56-CG55,IF(A56&lt;'Données projet'!$A$114,$BV$205^A56,IF(A56='Données projet'!$A$114,'Données projet'!$B$114,BY55+BX56-CG55)))</f>
        <v>233.6</v>
      </c>
      <c r="BZ56" s="14">
        <f>BY56*VLOOKUP('Données projet'!$B$12,Paramètres!$A$1:$I$89,3,0)*VLOOKUP('Données projet'!$B$12,Paramètres!$A$1:$I$89,5,0)</f>
        <v>236.87040000000002</v>
      </c>
      <c r="CA56" s="14">
        <f t="shared" si="39"/>
        <v>57.765668276484661</v>
      </c>
      <c r="CB56" s="22">
        <f t="shared" si="10"/>
        <v>513.15781891487757</v>
      </c>
      <c r="CC56" s="62">
        <f t="shared" si="11"/>
        <v>806.49115224821094</v>
      </c>
      <c r="CD56" s="62">
        <f ca="1">AVERAGE(OFFSET($CC$3,0,0,'Données projet'!$E$12+1,1))-AVERAGE(OFFSET($H$3,0,0,'Données projet'!$E$12+1,1))</f>
        <v>487.04124684635974</v>
      </c>
      <c r="CE56" s="62">
        <f t="shared" si="40"/>
        <v>306.61893266146666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8</v>
      </c>
      <c r="CT56" s="13">
        <f>IF('Données projet'!$A$140&gt;35,CT55+CS56-DB55,IF(A56&lt;'Données projet'!$A$140,$CQ$205^A56,IF(A56='Données projet'!$A$140,'Données projet'!$B$140,CT55+CS56-DB55)))</f>
        <v>182.00000000000006</v>
      </c>
      <c r="CU56" s="18">
        <f>CT56*VLOOKUP('Données projet'!$B$13,Paramètres!$A$1:$I$89,3,0)*VLOOKUP('Données projet'!$B$13,Paramètres!$A$1:$I$89,5,0)</f>
        <v>207.26160000000007</v>
      </c>
      <c r="CV56" s="14">
        <f t="shared" si="41"/>
        <v>51.3367200324452</v>
      </c>
      <c r="CW56" s="22">
        <f t="shared" si="13"/>
        <v>450.39207405650882</v>
      </c>
      <c r="CX56" s="62">
        <f t="shared" si="14"/>
        <v>743.72540738984208</v>
      </c>
      <c r="CY56" s="62">
        <f ca="1">AVERAGE(OFFSET($CX$3,0,0,'Données projet'!$E$13+1,1))-AVERAGE(OFFSET($H$3,0,0,'Données projet'!$E$13+1,1))</f>
        <v>457.62828850677369</v>
      </c>
      <c r="CZ56" s="62">
        <f t="shared" si="42"/>
        <v>282.78263556175563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0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8</v>
      </c>
      <c r="DO56" s="13">
        <f>IF('Données projet'!$A$166&gt;35,DO55+DN56-DW55,IF(A56&lt;'Données projet'!$A$166,$DL$205^A56,IF(A56='Données projet'!$A$166,'Données projet'!$B$166,DO55+DN56-DW55)))</f>
        <v>182.00000000000006</v>
      </c>
      <c r="DP56" s="18">
        <f>DO56*VLOOKUP('Données projet'!$B$14,Paramètres!$A$1:$I$89,3,0)*VLOOKUP('Données projet'!$B$14,Paramètres!$A$1:$I$89,5,0)</f>
        <v>173.19120000000007</v>
      </c>
      <c r="DQ56" s="14">
        <f t="shared" si="43"/>
        <v>43.803970782681198</v>
      </c>
      <c r="DR56" s="22">
        <f t="shared" si="16"/>
        <v>377.93325577983654</v>
      </c>
      <c r="DS56" s="62">
        <f t="shared" si="17"/>
        <v>671.26658911316986</v>
      </c>
      <c r="DT56" s="62">
        <f ca="1">AVERAGE(OFFSET($DS$3,0,0,'Données projet'!$E$14+1,1))-AVERAGE(OFFSET($H$3,0,0,'Données projet'!$E$14+1,1))</f>
        <v>389.12604446638119</v>
      </c>
      <c r="DU56" s="62">
        <f t="shared" si="44"/>
        <v>243.23852967152732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17.625</v>
      </c>
      <c r="N57" s="14">
        <f>IF('Données projet'!$A$36&gt;35,N56+M57-V56,IF(A57&lt;'Données projet'!$A$36,$K$205^A57,IF(A57='Données projet'!$A$36,'Données projet'!$B$36,N56+M57-V56)))</f>
        <v>357.50000000000006</v>
      </c>
      <c r="O57" s="14">
        <f>N57*VLOOKUP('Données projet'!$B$9,Paramètres!$A$1:$I$89,3,0)*VLOOKUP('Données projet'!$B$9,Paramètres!$A$1:$I$89,5,0)</f>
        <v>213.78500000000005</v>
      </c>
      <c r="P57" s="14">
        <f t="shared" si="33"/>
        <v>52.761841557402377</v>
      </c>
      <c r="Q57" s="22">
        <f t="shared" si="53"/>
        <v>464.2357490458092</v>
      </c>
      <c r="R57" s="62">
        <f t="shared" si="0"/>
        <v>757.56908237914251</v>
      </c>
      <c r="S57" s="62">
        <f ca="1">AVERAGE(OFFSET($R$3,0,0,'Données projet'!$E$9+1,1))-AVERAGE(OFFSET($H$3,0,0,'Données projet'!$E$9+1,1))</f>
        <v>362.81292020448933</v>
      </c>
      <c r="T57" s="62">
        <f t="shared" si="34"/>
        <v>292.26503163353146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6.2823169201657652E-3</v>
      </c>
      <c r="AC57" s="24">
        <f t="shared" si="3"/>
        <v>6.2823169201657652E-3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</v>
      </c>
      <c r="AI57" s="14">
        <f>IF('Données projet'!$A$62&gt;35,AI56+AH57-AQ56,IF(A57&lt;'Données projet'!$A$62,$AF$205^A57,IF(A57='Données projet'!$A$62,'Données projet'!$B$62,AI56+AH57-AQ56)))</f>
        <v>345.99999999999989</v>
      </c>
      <c r="AJ57" s="14">
        <f>AI57*VLOOKUP('Données projet'!$B$10,Paramètres!$A$1:$I$89,3,0)*VLOOKUP('Données projet'!$B$10,Paramètres!$A$1:$I$89,5,0)</f>
        <v>161.92799999999994</v>
      </c>
      <c r="AK57" s="14">
        <f t="shared" si="35"/>
        <v>41.277077571585316</v>
      </c>
      <c r="AL57" s="22">
        <f t="shared" si="4"/>
        <v>353.91551010384433</v>
      </c>
      <c r="AM57" s="62">
        <f t="shared" si="5"/>
        <v>647.24884343717758</v>
      </c>
      <c r="AN57" s="62">
        <f ca="1">AVERAGE(OFFSET($AM$3,0,0,'Données projet'!$E$10+1,1))-AVERAGE(OFFSET($H$3,0,0,'Données projet'!$E$10+1,1))</f>
        <v>317.54276561627643</v>
      </c>
      <c r="AO57" s="62">
        <f t="shared" si="36"/>
        <v>238.92443174298893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10.199999999999999</v>
      </c>
      <c r="BD57" s="13">
        <f>IF('Données projet'!$A$88&gt;35,BD56+BC57-BL56,IF(A57&lt;'Données projet'!$A$88,$BA$205^A57,IF(A57='Données projet'!$A$88,'Données projet'!$B$88,BD56+BC57-BL56)))</f>
        <v>243.79999999999998</v>
      </c>
      <c r="BE57" s="14">
        <f>BD57*VLOOKUP('Données projet'!$B$11,Paramètres!$A$1:$I$89,3,0)*VLOOKUP('Données projet'!$B$11,Paramètres!$A$1:$I$89,5,0)</f>
        <v>220.59023999999997</v>
      </c>
      <c r="BF57" s="14">
        <f t="shared" si="37"/>
        <v>54.24315145708789</v>
      </c>
      <c r="BG57" s="22">
        <f t="shared" si="7"/>
        <v>478.66815678776129</v>
      </c>
      <c r="BH57" s="62">
        <f t="shared" si="8"/>
        <v>772.00149012109455</v>
      </c>
      <c r="BI57" s="62">
        <f ca="1">AVERAGE(OFFSET($BH$3,0,0,'Données projet'!$E$11+1,1))-AVERAGE(OFFSET($H$3,0,0,'Données projet'!$E$11+1,1))</f>
        <v>439.06700232017681</v>
      </c>
      <c r="BJ57" s="62">
        <f t="shared" si="38"/>
        <v>278.21741231699929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10.199999999999999</v>
      </c>
      <c r="BY57" s="13">
        <f>IF('Données projet'!$A$114&gt;35,BY56+BX57-CG56,IF(A57&lt;'Données projet'!$A$114,$BV$205^A57,IF(A57='Données projet'!$A$114,'Données projet'!$B$114,BY56+BX57-CG56)))</f>
        <v>243.79999999999998</v>
      </c>
      <c r="BZ57" s="14">
        <f>BY57*VLOOKUP('Données projet'!$B$12,Paramètres!$A$1:$I$89,3,0)*VLOOKUP('Données projet'!$B$12,Paramètres!$A$1:$I$89,5,0)</f>
        <v>247.2132</v>
      </c>
      <c r="CA57" s="14">
        <f t="shared" si="39"/>
        <v>59.988800807398761</v>
      </c>
      <c r="CB57" s="22">
        <f t="shared" si="10"/>
        <v>535.04348473955281</v>
      </c>
      <c r="CC57" s="62">
        <f t="shared" si="11"/>
        <v>828.37681807288618</v>
      </c>
      <c r="CD57" s="62">
        <f ca="1">AVERAGE(OFFSET($CC$3,0,0,'Données projet'!$E$12+1,1))-AVERAGE(OFFSET($H$3,0,0,'Données projet'!$E$12+1,1))</f>
        <v>487.04124684635974</v>
      </c>
      <c r="CE57" s="62">
        <f t="shared" si="40"/>
        <v>306.61893266146666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8</v>
      </c>
      <c r="CT57" s="13">
        <f>IF('Données projet'!$A$140&gt;35,CT56+CS57-DB56,IF(A57&lt;'Données projet'!$A$140,$CQ$205^A57,IF(A57='Données projet'!$A$140,'Données projet'!$B$140,CT56+CS57-DB56)))</f>
        <v>190.00000000000006</v>
      </c>
      <c r="CU57" s="18">
        <f>CT57*VLOOKUP('Données projet'!$B$13,Paramètres!$A$1:$I$89,3,0)*VLOOKUP('Données projet'!$B$13,Paramètres!$A$1:$I$89,5,0)</f>
        <v>216.37200000000007</v>
      </c>
      <c r="CV57" s="14">
        <f t="shared" si="41"/>
        <v>53.325596354398634</v>
      </c>
      <c r="CW57" s="22">
        <f t="shared" si="13"/>
        <v>469.72331365057767</v>
      </c>
      <c r="CX57" s="62">
        <f t="shared" si="14"/>
        <v>763.05664698391092</v>
      </c>
      <c r="CY57" s="62">
        <f ca="1">AVERAGE(OFFSET($CX$3,0,0,'Données projet'!$E$13+1,1))-AVERAGE(OFFSET($H$3,0,0,'Données projet'!$E$13+1,1))</f>
        <v>457.62828850677369</v>
      </c>
      <c r="CZ57" s="62">
        <f t="shared" si="42"/>
        <v>282.78263556175563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0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8</v>
      </c>
      <c r="DO57" s="13">
        <f>IF('Données projet'!$A$166&gt;35,DO56+DN57-DW56,IF(A57&lt;'Données projet'!$A$166,$DL$205^A57,IF(A57='Données projet'!$A$166,'Données projet'!$B$166,DO56+DN57-DW56)))</f>
        <v>190.00000000000006</v>
      </c>
      <c r="DP57" s="18">
        <f>DO57*VLOOKUP('Données projet'!$B$14,Paramètres!$A$1:$I$89,3,0)*VLOOKUP('Données projet'!$B$14,Paramètres!$A$1:$I$89,5,0)</f>
        <v>180.80400000000006</v>
      </c>
      <c r="DQ57" s="14">
        <f t="shared" si="43"/>
        <v>45.501014930459895</v>
      </c>
      <c r="DR57" s="22">
        <f t="shared" si="16"/>
        <v>394.14790100388433</v>
      </c>
      <c r="DS57" s="62">
        <f t="shared" si="17"/>
        <v>687.48123433721764</v>
      </c>
      <c r="DT57" s="62">
        <f ca="1">AVERAGE(OFFSET($DS$3,0,0,'Données projet'!$E$14+1,1))-AVERAGE(OFFSET($H$3,0,0,'Données projet'!$E$14+1,1))</f>
        <v>389.12604446638119</v>
      </c>
      <c r="DU57" s="62">
        <f t="shared" si="44"/>
        <v>243.23852967152732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17.625</v>
      </c>
      <c r="N58" s="14">
        <f>IF('Données projet'!$A$36&gt;35,N57+M58-V57,IF(A58&lt;'Données projet'!$A$36,$K$205^A58,IF(A58='Données projet'!$A$36,'Données projet'!$B$36,N57+M58-V57)))</f>
        <v>375.12500000000006</v>
      </c>
      <c r="O58" s="14">
        <f>N58*VLOOKUP('Données projet'!$B$9,Paramètres!$A$1:$I$89,3,0)*VLOOKUP('Données projet'!$B$9,Paramètres!$A$1:$I$89,5,0)</f>
        <v>224.32475000000005</v>
      </c>
      <c r="P58" s="14">
        <f t="shared" si="33"/>
        <v>55.053781146410472</v>
      </c>
      <c r="Q58" s="22">
        <f t="shared" si="53"/>
        <v>486.58427507999835</v>
      </c>
      <c r="R58" s="62">
        <f t="shared" si="0"/>
        <v>779.91760841333166</v>
      </c>
      <c r="S58" s="62">
        <f ca="1">AVERAGE(OFFSET($R$3,0,0,'Données projet'!$E$9+1,1))-AVERAGE(OFFSET($H$3,0,0,'Données projet'!$E$9+1,1))</f>
        <v>362.81292020448933</v>
      </c>
      <c r="T58" s="62">
        <f t="shared" si="34"/>
        <v>292.26503163353146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4.4422688958121988E-3</v>
      </c>
      <c r="AC58" s="24">
        <f t="shared" si="3"/>
        <v>4.4422688958121988E-3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17</v>
      </c>
      <c r="AI58" s="14">
        <f>IF('Données projet'!$A$62&gt;35,AI57+AH58-AQ57,IF(A58&lt;'Données projet'!$A$62,$AF$205^A58,IF(A58='Données projet'!$A$62,'Données projet'!$B$62,AI57+AH58-AQ57)))</f>
        <v>362.99999999999989</v>
      </c>
      <c r="AJ58" s="14">
        <f>AI58*VLOOKUP('Données projet'!$B$10,Paramètres!$A$1:$I$89,3,0)*VLOOKUP('Données projet'!$B$10,Paramètres!$A$1:$I$89,5,0)</f>
        <v>169.88399999999993</v>
      </c>
      <c r="AK58" s="14">
        <f t="shared" si="35"/>
        <v>43.064042412117296</v>
      </c>
      <c r="AL58" s="22">
        <f t="shared" si="4"/>
        <v>370.8845072011041</v>
      </c>
      <c r="AM58" s="62">
        <f t="shared" si="5"/>
        <v>664.21784053443741</v>
      </c>
      <c r="AN58" s="62">
        <f ca="1">AVERAGE(OFFSET($AM$3,0,0,'Données projet'!$E$10+1,1))-AVERAGE(OFFSET($H$3,0,0,'Données projet'!$E$10+1,1))</f>
        <v>317.54276561627643</v>
      </c>
      <c r="AO58" s="62">
        <f t="shared" si="36"/>
        <v>238.92443174298893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254</v>
      </c>
      <c r="BB58" s="13">
        <f>VLOOKUP(A58,'Données projet'!$A$87:$I$107,9,0)</f>
        <v>10.199999999999999</v>
      </c>
      <c r="BC58" s="13">
        <f t="array" ref="BC58">INDEX(BB:BB,MIN(IF(ISNUMBER(BB58:BB254),ROW(BB58:BB254),"")))</f>
        <v>10.199999999999999</v>
      </c>
      <c r="BD58" s="13">
        <f>IF('Données projet'!$A$88&gt;35,BD57+BC58-BL57,IF(A58&lt;'Données projet'!$A$88,$BA$205^A58,IF(A58='Données projet'!$A$88,'Données projet'!$B$88,BD57+BC58-BL57)))</f>
        <v>253.99999999999997</v>
      </c>
      <c r="BE58" s="14">
        <f>BD58*VLOOKUP('Données projet'!$B$11,Paramètres!$A$1:$I$89,3,0)*VLOOKUP('Données projet'!$B$11,Paramètres!$A$1:$I$89,5,0)</f>
        <v>229.81919999999997</v>
      </c>
      <c r="BF58" s="14">
        <f t="shared" si="37"/>
        <v>56.243586554989342</v>
      </c>
      <c r="BG58" s="22">
        <f t="shared" si="7"/>
        <v>498.22601991660639</v>
      </c>
      <c r="BH58" s="62">
        <f t="shared" si="8"/>
        <v>791.5593532499397</v>
      </c>
      <c r="BI58" s="62">
        <f ca="1">AVERAGE(OFFSET($BH$3,0,0,'Données projet'!$E$11+1,1))-AVERAGE(OFFSET($H$3,0,0,'Données projet'!$E$11+1,1))</f>
        <v>439.06700232017681</v>
      </c>
      <c r="BJ58" s="62">
        <f t="shared" si="38"/>
        <v>278.21741231699929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28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254</v>
      </c>
      <c r="BW58" s="13">
        <f>VLOOKUP(A58,'Données projet'!$A$113:$I$133,9,0)</f>
        <v>10.199999999999999</v>
      </c>
      <c r="BX58" s="13">
        <f t="array" ref="BX58">INDEX(BW:BW,MIN(IF(ISNUMBER(BW58:BW254),ROW(BW58:BW254),"")))</f>
        <v>10.199999999999999</v>
      </c>
      <c r="BY58" s="13">
        <f>IF('Données projet'!$A$114&gt;35,BY57+BX58-CG57,IF(A58&lt;'Données projet'!$A$114,$BV$205^A58,IF(A58='Données projet'!$A$114,'Données projet'!$B$114,BY57+BX58-CG57)))</f>
        <v>253.99999999999997</v>
      </c>
      <c r="BZ58" s="14">
        <f>BY58*VLOOKUP('Données projet'!$B$12,Paramètres!$A$1:$I$89,3,0)*VLOOKUP('Données projet'!$B$12,Paramètres!$A$1:$I$89,5,0)</f>
        <v>257.55599999999998</v>
      </c>
      <c r="CA58" s="14">
        <f t="shared" si="39"/>
        <v>62.201129910568184</v>
      </c>
      <c r="CB58" s="22">
        <f t="shared" si="10"/>
        <v>556.91033459423954</v>
      </c>
      <c r="CC58" s="62">
        <f t="shared" si="11"/>
        <v>850.24366792757291</v>
      </c>
      <c r="CD58" s="62">
        <f ca="1">AVERAGE(OFFSET($CC$3,0,0,'Données projet'!$E$12+1,1))-AVERAGE(OFFSET($H$3,0,0,'Données projet'!$E$12+1,1))</f>
        <v>487.04124684635974</v>
      </c>
      <c r="CE58" s="62">
        <f t="shared" si="40"/>
        <v>306.61893266146666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28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>
        <f>VLOOKUP(A58,'Données projet'!$A$139:$I$159,2,0)</f>
        <v>198</v>
      </c>
      <c r="CR58" s="13">
        <f>VLOOKUP(A58,'Données projet'!$A$139:$I$159,9,0)</f>
        <v>8</v>
      </c>
      <c r="CS58" s="13">
        <f t="array" ref="CS58">INDEX(CR:CR,MIN(IF(ISNUMBER(CR58:CR254),ROW(CR58:CR254),"")))</f>
        <v>8</v>
      </c>
      <c r="CT58" s="13">
        <f>IF('Données projet'!$A$140&gt;35,CT57+CS58-DB57,IF(A58&lt;'Données projet'!$A$140,$CQ$205^A58,IF(A58='Données projet'!$A$140,'Données projet'!$B$140,CT57+CS58-DB57)))</f>
        <v>198.00000000000006</v>
      </c>
      <c r="CU58" s="18">
        <f>CT58*VLOOKUP('Données projet'!$B$13,Paramètres!$A$1:$I$89,3,0)*VLOOKUP('Données projet'!$B$13,Paramètres!$A$1:$I$89,5,0)</f>
        <v>225.4824000000001</v>
      </c>
      <c r="CV58" s="14">
        <f t="shared" si="41"/>
        <v>55.304745901414421</v>
      </c>
      <c r="CW58" s="22">
        <f t="shared" si="13"/>
        <v>489.03761244496371</v>
      </c>
      <c r="CX58" s="62">
        <f t="shared" si="14"/>
        <v>782.37094577829703</v>
      </c>
      <c r="CY58" s="62">
        <f ca="1">AVERAGE(OFFSET($CX$3,0,0,'Données projet'!$E$13+1,1))-AVERAGE(OFFSET($H$3,0,0,'Données projet'!$E$13+1,1))</f>
        <v>457.62828850677369</v>
      </c>
      <c r="CZ58" s="62">
        <f t="shared" si="42"/>
        <v>282.78263556175563</v>
      </c>
      <c r="DA58" s="16">
        <f>IF(ISNA(VLOOKUP(A58,'Données projet'!$A$139:$I$159,3,0)),0,VLOOKUP(A58,'Données projet'!$A$139:$I$159,3,0))</f>
        <v>7</v>
      </c>
      <c r="DB58" s="16">
        <f>IF(ISNA(VLOOKUP(A58,'Données projet'!$A$139:$I$159,4,0)),0,VLOOKUP(A58,'Données projet'!$A$139:$I$159,4,0))</f>
        <v>21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0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198</v>
      </c>
      <c r="DM58" s="13">
        <f>VLOOKUP(A58,'Données projet'!$A$165:$I$185,9,0)</f>
        <v>8</v>
      </c>
      <c r="DN58" s="13">
        <f t="array" ref="DN58">INDEX(DM:DM,MIN(IF(ISNUMBER(DM58:DM254),ROW(DM58:DM254),"")))</f>
        <v>8</v>
      </c>
      <c r="DO58" s="13">
        <f>IF('Données projet'!$A$166&gt;35,DO57+DN58-DW57,IF(A58&lt;'Données projet'!$A$166,$DL$205^A58,IF(A58='Données projet'!$A$166,'Données projet'!$B$166,DO57+DN58-DW57)))</f>
        <v>198.00000000000006</v>
      </c>
      <c r="DP58" s="18">
        <f>DO58*VLOOKUP('Données projet'!$B$14,Paramètres!$A$1:$I$89,3,0)*VLOOKUP('Données projet'!$B$14,Paramètres!$A$1:$I$89,5,0)</f>
        <v>188.41680000000005</v>
      </c>
      <c r="DQ58" s="14">
        <f t="shared" si="43"/>
        <v>47.189759534268674</v>
      </c>
      <c r="DR58" s="22">
        <f t="shared" si="16"/>
        <v>410.34809118885141</v>
      </c>
      <c r="DS58" s="62">
        <f t="shared" si="17"/>
        <v>703.68142452218467</v>
      </c>
      <c r="DT58" s="62">
        <f ca="1">AVERAGE(OFFSET($DS$3,0,0,'Données projet'!$E$14+1,1))-AVERAGE(OFFSET($H$3,0,0,'Données projet'!$E$14+1,1))</f>
        <v>389.12604446638119</v>
      </c>
      <c r="DU58" s="62">
        <f t="shared" si="44"/>
        <v>243.23852967152732</v>
      </c>
      <c r="DV58" s="16">
        <f>IF(ISNA(VLOOKUP(A58,'Données projet'!$A$165:$I$185,3,0)),0,VLOOKUP(A58,'Données projet'!$A$165:$I$185,3,0))</f>
        <v>7</v>
      </c>
      <c r="DW58" s="16">
        <f>IF(ISNA(VLOOKUP(A58,'Données projet'!$A$165:$I$185,4,0)),0,VLOOKUP(A58,'Données projet'!$A$165:$I$185,4,0))</f>
        <v>21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17.625</v>
      </c>
      <c r="N59" s="14">
        <f>IF('Données projet'!$A$36&gt;35,N58+M59-V58,IF(A59&lt;'Données projet'!$A$36,$K$205^A59,IF(A59='Données projet'!$A$36,'Données projet'!$B$36,N58+M59-V58)))</f>
        <v>392.75000000000006</v>
      </c>
      <c r="O59" s="14">
        <f>N59*VLOOKUP('Données projet'!$B$9,Paramètres!$A$1:$I$89,3,0)*VLOOKUP('Données projet'!$B$9,Paramètres!$A$1:$I$89,5,0)</f>
        <v>234.86450000000002</v>
      </c>
      <c r="P59" s="14">
        <f t="shared" si="33"/>
        <v>57.33321552572081</v>
      </c>
      <c r="Q59" s="22">
        <f t="shared" si="53"/>
        <v>508.9110212072971</v>
      </c>
      <c r="R59" s="62">
        <f t="shared" si="0"/>
        <v>802.24435454063041</v>
      </c>
      <c r="S59" s="62">
        <f ca="1">AVERAGE(OFFSET($R$3,0,0,'Données projet'!$E$9+1,1))-AVERAGE(OFFSET($H$3,0,0,'Données projet'!$E$9+1,1))</f>
        <v>362.81292020448933</v>
      </c>
      <c r="T59" s="62">
        <f t="shared" si="34"/>
        <v>292.26503163353146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3.1411584600828826E-3</v>
      </c>
      <c r="AC59" s="24">
        <f t="shared" si="3"/>
        <v>3.1411584600828826E-3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>
        <f>VLOOKUP(A59,'Données projet'!$A$61:$I$81,2,0)</f>
        <v>380</v>
      </c>
      <c r="AG59" s="13">
        <f>VLOOKUP(A59,'Données projet'!$A$61:$I$81,9,0)</f>
        <v>17</v>
      </c>
      <c r="AH59" s="13">
        <f t="array" ref="AH59">INDEX(AG:AG,MIN(IF(ISNUMBER(AG59:AG255),ROW(AG59:AG255),"")))</f>
        <v>17</v>
      </c>
      <c r="AI59" s="14">
        <f>IF('Données projet'!$A$62&gt;35,AI58+AH59-AQ58,IF(A59&lt;'Données projet'!$A$62,$AF$205^A59,IF(A59='Données projet'!$A$62,'Données projet'!$B$62,AI58+AH59-AQ58)))</f>
        <v>379.99999999999989</v>
      </c>
      <c r="AJ59" s="14">
        <f>AI59*VLOOKUP('Données projet'!$B$10,Paramètres!$A$1:$I$89,3,0)*VLOOKUP('Données projet'!$B$10,Paramètres!$A$1:$I$89,5,0)</f>
        <v>177.83999999999995</v>
      </c>
      <c r="AK59" s="14">
        <f t="shared" si="35"/>
        <v>44.841288830609102</v>
      </c>
      <c r="AL59" s="22">
        <f t="shared" si="4"/>
        <v>387.83657804664409</v>
      </c>
      <c r="AM59" s="62">
        <f t="shared" si="5"/>
        <v>681.16991137997741</v>
      </c>
      <c r="AN59" s="62">
        <f ca="1">AVERAGE(OFFSET($AM$3,0,0,'Données projet'!$E$10+1,1))-AVERAGE(OFFSET($H$3,0,0,'Données projet'!$E$10+1,1))</f>
        <v>317.54276561627643</v>
      </c>
      <c r="AO59" s="62">
        <f t="shared" si="36"/>
        <v>238.92443174298893</v>
      </c>
      <c r="AP59" s="16">
        <f>IF(ISNA(VLOOKUP(A59,'Données projet'!$A$61:$I$81,3,0)),0,VLOOKUP(A59,'Données projet'!$A$61:$I$81,3,0))</f>
        <v>7</v>
      </c>
      <c r="AQ59" s="16">
        <f>IF(ISNA(VLOOKUP(A59,'Données projet'!$A$61:$I$81,4,0)),0,VLOOKUP(A59,'Données projet'!$A$61:$I$81,4,0))</f>
        <v>79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9.4</v>
      </c>
      <c r="BD59" s="13">
        <f>IF('Données projet'!$A$88&gt;35,BD58+BC59-BL58,IF(A59&lt;'Données projet'!$A$88,$BA$205^A59,IF(A59='Données projet'!$A$88,'Données projet'!$B$88,BD58+BC59-BL58)))</f>
        <v>235.39999999999998</v>
      </c>
      <c r="BE59" s="14">
        <f>BD59*VLOOKUP('Données projet'!$B$11,Paramètres!$A$1:$I$89,3,0)*VLOOKUP('Données projet'!$B$11,Paramètres!$A$1:$I$89,5,0)</f>
        <v>212.98991999999998</v>
      </c>
      <c r="BF59" s="14">
        <f t="shared" si="37"/>
        <v>52.588419883221171</v>
      </c>
      <c r="BG59" s="22">
        <f t="shared" si="7"/>
        <v>462.54894196327677</v>
      </c>
      <c r="BH59" s="62">
        <f t="shared" si="8"/>
        <v>755.88227529661003</v>
      </c>
      <c r="BI59" s="62">
        <f ca="1">AVERAGE(OFFSET($BH$3,0,0,'Données projet'!$E$11+1,1))-AVERAGE(OFFSET($H$3,0,0,'Données projet'!$E$11+1,1))</f>
        <v>439.06700232017681</v>
      </c>
      <c r="BJ59" s="62">
        <f t="shared" si="38"/>
        <v>278.21741231699929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9.4</v>
      </c>
      <c r="BY59" s="13">
        <f>IF('Données projet'!$A$114&gt;35,BY58+BX59-CG58,IF(A59&lt;'Données projet'!$A$114,$BV$205^A59,IF(A59='Données projet'!$A$114,'Données projet'!$B$114,BY58+BX59-CG58)))</f>
        <v>235.39999999999998</v>
      </c>
      <c r="BZ59" s="14">
        <f>BY59*VLOOKUP('Données projet'!$B$12,Paramètres!$A$1:$I$89,3,0)*VLOOKUP('Données projet'!$B$12,Paramètres!$A$1:$I$89,5,0)</f>
        <v>238.69559999999998</v>
      </c>
      <c r="CA59" s="14">
        <f t="shared" si="39"/>
        <v>58.158793514165929</v>
      </c>
      <c r="CB59" s="22">
        <f t="shared" si="10"/>
        <v>517.02140203717238</v>
      </c>
      <c r="CC59" s="62">
        <f t="shared" si="11"/>
        <v>810.35473537050575</v>
      </c>
      <c r="CD59" s="62">
        <f ca="1">AVERAGE(OFFSET($CC$3,0,0,'Données projet'!$E$12+1,1))-AVERAGE(OFFSET($H$3,0,0,'Données projet'!$E$12+1,1))</f>
        <v>487.04124684635974</v>
      </c>
      <c r="CE59" s="62">
        <f t="shared" si="40"/>
        <v>306.61893266146666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7.4</v>
      </c>
      <c r="CT59" s="13">
        <f>IF('Données projet'!$A$140&gt;35,CT58+CS59-DB58,IF(A59&lt;'Données projet'!$A$140,$CQ$205^A59,IF(A59='Données projet'!$A$140,'Données projet'!$B$140,CT58+CS59-DB58)))</f>
        <v>184.40000000000006</v>
      </c>
      <c r="CU59" s="18">
        <f>CT59*VLOOKUP('Données projet'!$B$13,Paramètres!$A$1:$I$89,3,0)*VLOOKUP('Données projet'!$B$13,Paramètres!$A$1:$I$89,5,0)</f>
        <v>209.99472000000009</v>
      </c>
      <c r="CV59" s="14">
        <f t="shared" si="41"/>
        <v>51.934431883769705</v>
      </c>
      <c r="CW59" s="22">
        <f t="shared" si="13"/>
        <v>456.19327286423237</v>
      </c>
      <c r="CX59" s="62">
        <f t="shared" si="14"/>
        <v>749.52660619756568</v>
      </c>
      <c r="CY59" s="62">
        <f ca="1">AVERAGE(OFFSET($CX$3,0,0,'Données projet'!$E$13+1,1))-AVERAGE(OFFSET($H$3,0,0,'Données projet'!$E$13+1,1))</f>
        <v>457.62828850677369</v>
      </c>
      <c r="CZ59" s="62">
        <f t="shared" si="42"/>
        <v>282.78263556175563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0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7.4</v>
      </c>
      <c r="DO59" s="13">
        <f>IF('Données projet'!$A$166&gt;35,DO58+DN59-DW58,IF(A59&lt;'Données projet'!$A$166,$DL$205^A59,IF(A59='Données projet'!$A$166,'Données projet'!$B$166,DO58+DN59-DW58)))</f>
        <v>184.40000000000006</v>
      </c>
      <c r="DP59" s="18">
        <f>DO59*VLOOKUP('Données projet'!$B$14,Paramètres!$A$1:$I$89,3,0)*VLOOKUP('Données projet'!$B$14,Paramètres!$A$1:$I$89,5,0)</f>
        <v>175.47504000000006</v>
      </c>
      <c r="DQ59" s="14">
        <f t="shared" si="43"/>
        <v>44.313979066329459</v>
      </c>
      <c r="DR59" s="22">
        <f t="shared" si="16"/>
        <v>382.79920820719053</v>
      </c>
      <c r="DS59" s="62">
        <f t="shared" si="17"/>
        <v>676.13254154052379</v>
      </c>
      <c r="DT59" s="62">
        <f ca="1">AVERAGE(OFFSET($DS$3,0,0,'Données projet'!$E$14+1,1))-AVERAGE(OFFSET($H$3,0,0,'Données projet'!$E$14+1,1))</f>
        <v>389.12604446638119</v>
      </c>
      <c r="DU59" s="62">
        <f t="shared" si="44"/>
        <v>243.23852967152732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17.625</v>
      </c>
      <c r="N60" s="14">
        <f>IF('Données projet'!$A$36&gt;35,N59+M60-V59,IF(A60&lt;'Données projet'!$A$36,$K$205^A60,IF(A60='Données projet'!$A$36,'Données projet'!$B$36,N59+M60-V59)))</f>
        <v>410.37500000000006</v>
      </c>
      <c r="O60" s="14">
        <f>N60*VLOOKUP('Données projet'!$B$9,Paramètres!$A$1:$I$89,3,0)*VLOOKUP('Données projet'!$B$9,Paramètres!$A$1:$I$89,5,0)</f>
        <v>245.40425000000005</v>
      </c>
      <c r="P60" s="14">
        <f t="shared" si="33"/>
        <v>59.60076999447687</v>
      </c>
      <c r="Q60" s="22">
        <f t="shared" si="53"/>
        <v>531.21707649038069</v>
      </c>
      <c r="R60" s="62">
        <f t="shared" si="0"/>
        <v>824.55040982371406</v>
      </c>
      <c r="S60" s="62">
        <f ca="1">AVERAGE(OFFSET($R$3,0,0,'Données projet'!$E$9+1,1))-AVERAGE(OFFSET($H$3,0,0,'Données projet'!$E$9+1,1))</f>
        <v>362.81292020448933</v>
      </c>
      <c r="T60" s="62">
        <f t="shared" si="34"/>
        <v>292.26503163353146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2.2211344479060994E-3</v>
      </c>
      <c r="AC60" s="24">
        <f t="shared" si="3"/>
        <v>2.2211344479060994E-3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>
        <f>VLOOKUP(A60,'Données projet'!$A$61:$I$81,2,0)</f>
        <v>316</v>
      </c>
      <c r="AG60" s="13">
        <f>VLOOKUP(A60,'Données projet'!$A$61:$I$81,9,0)</f>
        <v>15</v>
      </c>
      <c r="AH60" s="13">
        <f t="array" ref="AH60">INDEX(AG:AG,MIN(IF(ISNUMBER(AG60:AG256),ROW(AG60:AG256),"")))</f>
        <v>15</v>
      </c>
      <c r="AI60" s="14">
        <f>IF('Données projet'!$A$62&gt;35,AI59+AH60-AQ59,IF(A60&lt;'Données projet'!$A$62,$AF$205^A60,IF(A60='Données projet'!$A$62,'Données projet'!$B$62,AI59+AH60-AQ59)))</f>
        <v>315.99999999999989</v>
      </c>
      <c r="AJ60" s="14">
        <f>AI60*VLOOKUP('Données projet'!$B$10,Paramètres!$A$1:$I$89,3,0)*VLOOKUP('Données projet'!$B$10,Paramètres!$A$1:$I$89,5,0)</f>
        <v>147.88799999999995</v>
      </c>
      <c r="AK60" s="14">
        <f t="shared" si="35"/>
        <v>38.098230660204834</v>
      </c>
      <c r="AL60" s="22">
        <f t="shared" si="4"/>
        <v>323.92601839985667</v>
      </c>
      <c r="AM60" s="62">
        <f t="shared" si="5"/>
        <v>617.25935173318999</v>
      </c>
      <c r="AN60" s="62">
        <f ca="1">AVERAGE(OFFSET($AM$3,0,0,'Données projet'!$E$10+1,1))-AVERAGE(OFFSET($H$3,0,0,'Données projet'!$E$10+1,1))</f>
        <v>317.54276561627643</v>
      </c>
      <c r="AO60" s="62">
        <f t="shared" si="36"/>
        <v>238.92443174298893</v>
      </c>
      <c r="AP60" s="16">
        <f>IF(ISNA(VLOOKUP(A60,'Données projet'!$A$61:$I$81,3,0)),0,VLOOKUP(A60,'Données projet'!$A$61:$I$81,3,0))</f>
        <v>8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9.4</v>
      </c>
      <c r="BD60" s="13">
        <f>IF('Données projet'!$A$88&gt;35,BD59+BC60-BL59,IF(A60&lt;'Données projet'!$A$88,$BA$205^A60,IF(A60='Données projet'!$A$88,'Données projet'!$B$88,BD59+BC60-BL59)))</f>
        <v>244.79999999999998</v>
      </c>
      <c r="BE60" s="14">
        <f>BD60*VLOOKUP('Données projet'!$B$11,Paramètres!$A$1:$I$89,3,0)*VLOOKUP('Données projet'!$B$11,Paramètres!$A$1:$I$89,5,0)</f>
        <v>221.49503999999999</v>
      </c>
      <c r="BF60" s="14">
        <f t="shared" si="37"/>
        <v>54.439697086174412</v>
      </c>
      <c r="BG60" s="22">
        <f t="shared" si="7"/>
        <v>480.58633375842032</v>
      </c>
      <c r="BH60" s="62">
        <f t="shared" si="8"/>
        <v>773.91966709175358</v>
      </c>
      <c r="BI60" s="62">
        <f ca="1">AVERAGE(OFFSET($BH$3,0,0,'Données projet'!$E$11+1,1))-AVERAGE(OFFSET($H$3,0,0,'Données projet'!$E$11+1,1))</f>
        <v>439.06700232017681</v>
      </c>
      <c r="BJ60" s="62">
        <f t="shared" si="38"/>
        <v>278.21741231699929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9.4</v>
      </c>
      <c r="BY60" s="13">
        <f>IF('Données projet'!$A$114&gt;35,BY59+BX60-CG59,IF(A60&lt;'Données projet'!$A$114,$BV$205^A60,IF(A60='Données projet'!$A$114,'Données projet'!$B$114,BY59+BX60-CG59)))</f>
        <v>244.79999999999998</v>
      </c>
      <c r="BZ60" s="14">
        <f>BY60*VLOOKUP('Données projet'!$B$12,Paramètres!$A$1:$I$89,3,0)*VLOOKUP('Données projet'!$B$12,Paramètres!$A$1:$I$89,5,0)</f>
        <v>248.22720000000001</v>
      </c>
      <c r="CA60" s="14">
        <f t="shared" si="39"/>
        <v>60.20616532763993</v>
      </c>
      <c r="CB60" s="22">
        <f t="shared" si="10"/>
        <v>537.18811127897277</v>
      </c>
      <c r="CC60" s="62">
        <f t="shared" si="11"/>
        <v>830.52144461230614</v>
      </c>
      <c r="CD60" s="62">
        <f ca="1">AVERAGE(OFFSET($CC$3,0,0,'Données projet'!$E$12+1,1))-AVERAGE(OFFSET($H$3,0,0,'Données projet'!$E$12+1,1))</f>
        <v>487.04124684635974</v>
      </c>
      <c r="CE60" s="62">
        <f t="shared" si="40"/>
        <v>306.61893266146666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7.4</v>
      </c>
      <c r="CT60" s="13">
        <f>IF('Données projet'!$A$140&gt;35,CT59+CS60-DB59,IF(A60&lt;'Données projet'!$A$140,$CQ$205^A60,IF(A60='Données projet'!$A$140,'Données projet'!$B$140,CT59+CS60-DB59)))</f>
        <v>191.80000000000007</v>
      </c>
      <c r="CU60" s="18">
        <f>CT60*VLOOKUP('Données projet'!$B$13,Paramètres!$A$1:$I$89,3,0)*VLOOKUP('Données projet'!$B$13,Paramètres!$A$1:$I$89,5,0)</f>
        <v>218.42184000000006</v>
      </c>
      <c r="CV60" s="14">
        <f t="shared" si="41"/>
        <v>53.771736855235361</v>
      </c>
      <c r="CW60" s="22">
        <f t="shared" si="13"/>
        <v>474.07047968953492</v>
      </c>
      <c r="CX60" s="62">
        <f t="shared" si="14"/>
        <v>767.40381302286823</v>
      </c>
      <c r="CY60" s="62">
        <f ca="1">AVERAGE(OFFSET($CX$3,0,0,'Données projet'!$E$13+1,1))-AVERAGE(OFFSET($H$3,0,0,'Données projet'!$E$13+1,1))</f>
        <v>457.62828850677369</v>
      </c>
      <c r="CZ60" s="62">
        <f t="shared" si="42"/>
        <v>282.78263556175563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0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7.4</v>
      </c>
      <c r="DO60" s="13">
        <f>IF('Données projet'!$A$166&gt;35,DO59+DN60-DW59,IF(A60&lt;'Données projet'!$A$166,$DL$205^A60,IF(A60='Données projet'!$A$166,'Données projet'!$B$166,DO59+DN60-DW59)))</f>
        <v>191.80000000000007</v>
      </c>
      <c r="DP60" s="18">
        <f>DO60*VLOOKUP('Données projet'!$B$14,Paramètres!$A$1:$I$89,3,0)*VLOOKUP('Données projet'!$B$14,Paramètres!$A$1:$I$89,5,0)</f>
        <v>182.51688000000007</v>
      </c>
      <c r="DQ60" s="14">
        <f t="shared" si="43"/>
        <v>45.881692259499843</v>
      </c>
      <c r="DR60" s="22">
        <f t="shared" si="16"/>
        <v>397.79418001862905</v>
      </c>
      <c r="DS60" s="62">
        <f t="shared" si="17"/>
        <v>691.12751335196231</v>
      </c>
      <c r="DT60" s="62">
        <f ca="1">AVERAGE(OFFSET($DS$3,0,0,'Données projet'!$E$14+1,1))-AVERAGE(OFFSET($H$3,0,0,'Données projet'!$E$14+1,1))</f>
        <v>389.12604446638119</v>
      </c>
      <c r="DU60" s="62">
        <f t="shared" si="44"/>
        <v>243.23852967152732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428</v>
      </c>
      <c r="L61" s="13">
        <f>VLOOKUP(A61,'Données projet'!$A$35:$I$55,9,0)</f>
        <v>17.625</v>
      </c>
      <c r="M61" s="13">
        <f t="array" ref="M61">INDEX(L:L,MIN(IF(ISNUMBER(L61:L257),ROW(L61:L257),"")))</f>
        <v>17.625</v>
      </c>
      <c r="N61" s="14">
        <f>IF('Données projet'!$A$36&gt;35,N60+M61-V60,IF(A61&lt;'Données projet'!$A$36,$K$205^A61,IF(A61='Données projet'!$A$36,'Données projet'!$B$36,N60+M61-V60)))</f>
        <v>428.00000000000006</v>
      </c>
      <c r="O61" s="14">
        <f>N61*VLOOKUP('Données projet'!$B$9,Paramètres!$A$1:$I$89,3,0)*VLOOKUP('Données projet'!$B$9,Paramètres!$A$1:$I$89,5,0)</f>
        <v>255.94400000000005</v>
      </c>
      <c r="P61" s="14">
        <f t="shared" si="33"/>
        <v>61.857013102708898</v>
      </c>
      <c r="Q61" s="22">
        <f t="shared" si="53"/>
        <v>553.50343115388478</v>
      </c>
      <c r="R61" s="62">
        <f t="shared" si="0"/>
        <v>846.83676448721803</v>
      </c>
      <c r="S61" s="62">
        <f ca="1">AVERAGE(OFFSET($R$3,0,0,'Données projet'!$E$9+1,1))-AVERAGE(OFFSET($H$3,0,0,'Données projet'!$E$9+1,1))</f>
        <v>362.81292020448933</v>
      </c>
      <c r="T61" s="62">
        <f t="shared" si="34"/>
        <v>292.26503163353146</v>
      </c>
      <c r="U61" s="16">
        <f>IF(ISNA(VLOOKUP(A61,'Données projet'!$A$35:$I$55,3,0)),0,VLOOKUP(A61,'Données projet'!$A$35:$I$55,3,0))</f>
        <v>8</v>
      </c>
      <c r="V61" s="16">
        <f>IF(ISNA(VLOOKUP(A61,'Données projet'!$A$35:$I$55,4,0)),0,VLOOKUP(A61,'Données projet'!$A$35:$I$55,4,0))</f>
        <v>78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1.5705792300414413E-3</v>
      </c>
      <c r="AC61" s="24">
        <f t="shared" si="3"/>
        <v>1.5705792300414413E-3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16.666666666666668</v>
      </c>
      <c r="AI61" s="14">
        <f>IF('Données projet'!$A$62&gt;35,AI60+AH61-AQ60,IF(A61&lt;'Données projet'!$A$62,$AF$205^A61,IF(A61='Données projet'!$A$62,'Données projet'!$B$62,AI60+AH61-AQ60)))</f>
        <v>332.66666666666657</v>
      </c>
      <c r="AJ61" s="14">
        <f>AI61*VLOOKUP('Données projet'!$B$10,Paramètres!$A$1:$I$89,3,0)*VLOOKUP('Données projet'!$B$10,Paramètres!$A$1:$I$89,5,0)</f>
        <v>155.68799999999996</v>
      </c>
      <c r="AK61" s="14">
        <f t="shared" si="35"/>
        <v>39.868390761764985</v>
      </c>
      <c r="AL61" s="22">
        <f t="shared" si="4"/>
        <v>340.5940472434072</v>
      </c>
      <c r="AM61" s="62">
        <f t="shared" si="5"/>
        <v>633.92738057674046</v>
      </c>
      <c r="AN61" s="62">
        <f ca="1">AVERAGE(OFFSET($AM$3,0,0,'Données projet'!$E$10+1,1))-AVERAGE(OFFSET($H$3,0,0,'Données projet'!$E$10+1,1))</f>
        <v>317.54276561627643</v>
      </c>
      <c r="AO61" s="62">
        <f t="shared" si="36"/>
        <v>238.92443174298893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9.4</v>
      </c>
      <c r="BD61" s="13">
        <f>IF('Données projet'!$A$88&gt;35,BD60+BC61-BL60,IF(A61&lt;'Données projet'!$A$88,$BA$205^A61,IF(A61='Données projet'!$A$88,'Données projet'!$B$88,BD60+BC61-BL60)))</f>
        <v>254.2</v>
      </c>
      <c r="BE61" s="14">
        <f>BD61*VLOOKUP('Données projet'!$B$11,Paramètres!$A$1:$I$89,3,0)*VLOOKUP('Données projet'!$B$11,Paramètres!$A$1:$I$89,5,0)</f>
        <v>230.00015999999997</v>
      </c>
      <c r="BF61" s="14">
        <f t="shared" si="37"/>
        <v>56.282716126880423</v>
      </c>
      <c r="BG61" s="22">
        <f t="shared" si="7"/>
        <v>498.60934258765002</v>
      </c>
      <c r="BH61" s="62">
        <f t="shared" si="8"/>
        <v>791.94267592098333</v>
      </c>
      <c r="BI61" s="62">
        <f ca="1">AVERAGE(OFFSET($BH$3,0,0,'Données projet'!$E$11+1,1))-AVERAGE(OFFSET($H$3,0,0,'Données projet'!$E$11+1,1))</f>
        <v>439.06700232017681</v>
      </c>
      <c r="BJ61" s="62">
        <f t="shared" si="38"/>
        <v>278.21741231699929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9.4</v>
      </c>
      <c r="BY61" s="13">
        <f>IF('Données projet'!$A$114&gt;35,BY60+BX61-CG60,IF(A61&lt;'Données projet'!$A$114,$BV$205^A61,IF(A61='Données projet'!$A$114,'Données projet'!$B$114,BY60+BX61-CG60)))</f>
        <v>254.2</v>
      </c>
      <c r="BZ61" s="14">
        <f>BY61*VLOOKUP('Données projet'!$B$12,Paramètres!$A$1:$I$89,3,0)*VLOOKUP('Données projet'!$B$12,Paramètres!$A$1:$I$89,5,0)</f>
        <v>257.75880000000001</v>
      </c>
      <c r="CA61" s="14">
        <f t="shared" si="39"/>
        <v>62.244404241627407</v>
      </c>
      <c r="CB61" s="22">
        <f t="shared" si="10"/>
        <v>557.33891405416773</v>
      </c>
      <c r="CC61" s="62">
        <f t="shared" si="11"/>
        <v>850.6722473875011</v>
      </c>
      <c r="CD61" s="62">
        <f ca="1">AVERAGE(OFFSET($CC$3,0,0,'Données projet'!$E$12+1,1))-AVERAGE(OFFSET($H$3,0,0,'Données projet'!$E$12+1,1))</f>
        <v>487.04124684635974</v>
      </c>
      <c r="CE61" s="62">
        <f t="shared" si="40"/>
        <v>306.61893266146666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7.4</v>
      </c>
      <c r="CT61" s="13">
        <f>IF('Données projet'!$A$140&gt;35,CT60+CS61-DB60,IF(A61&lt;'Données projet'!$A$140,$CQ$205^A61,IF(A61='Données projet'!$A$140,'Données projet'!$B$140,CT60+CS61-DB60)))</f>
        <v>199.20000000000007</v>
      </c>
      <c r="CU61" s="18">
        <f>CT61*VLOOKUP('Données projet'!$B$13,Paramètres!$A$1:$I$89,3,0)*VLOOKUP('Données projet'!$B$13,Paramètres!$A$1:$I$89,5,0)</f>
        <v>226.84896000000009</v>
      </c>
      <c r="CV61" s="14">
        <f t="shared" si="41"/>
        <v>55.600806964501203</v>
      </c>
      <c r="CW61" s="22">
        <f t="shared" si="13"/>
        <v>491.93334412983972</v>
      </c>
      <c r="CX61" s="62">
        <f t="shared" si="14"/>
        <v>785.26667746317298</v>
      </c>
      <c r="CY61" s="62">
        <f ca="1">AVERAGE(OFFSET($CX$3,0,0,'Données projet'!$E$13+1,1))-AVERAGE(OFFSET($H$3,0,0,'Données projet'!$E$13+1,1))</f>
        <v>457.62828850677369</v>
      </c>
      <c r="CZ61" s="62">
        <f t="shared" si="42"/>
        <v>282.78263556175563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0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7.4</v>
      </c>
      <c r="DO61" s="13">
        <f>IF('Données projet'!$A$166&gt;35,DO60+DN61-DW60,IF(A61&lt;'Données projet'!$A$166,$DL$205^A61,IF(A61='Données projet'!$A$166,'Données projet'!$B$166,DO60+DN61-DW60)))</f>
        <v>199.20000000000007</v>
      </c>
      <c r="DP61" s="18">
        <f>DO61*VLOOKUP('Données projet'!$B$14,Paramètres!$A$1:$I$89,3,0)*VLOOKUP('Données projet'!$B$14,Paramètres!$A$1:$I$89,5,0)</f>
        <v>189.55872000000008</v>
      </c>
      <c r="DQ61" s="14">
        <f t="shared" si="43"/>
        <v>47.442378909817926</v>
      </c>
      <c r="DR61" s="22">
        <f t="shared" si="16"/>
        <v>412.77691393459969</v>
      </c>
      <c r="DS61" s="62">
        <f t="shared" si="17"/>
        <v>706.110247267933</v>
      </c>
      <c r="DT61" s="62">
        <f ca="1">AVERAGE(OFFSET($DS$3,0,0,'Données projet'!$E$14+1,1))-AVERAGE(OFFSET($H$3,0,0,'Données projet'!$E$14+1,1))</f>
        <v>389.12604446638119</v>
      </c>
      <c r="DU61" s="62">
        <f t="shared" si="44"/>
        <v>243.23852967152732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16.625</v>
      </c>
      <c r="N62" s="14">
        <f>IF('Données projet'!$A$36&gt;35,N61+M62-V61,IF(A62&lt;'Données projet'!$A$36,$K$205^A62,IF(A62='Données projet'!$A$36,'Données projet'!$B$36,N61+M62-V61)))</f>
        <v>366.62500000000006</v>
      </c>
      <c r="O62" s="14">
        <f>N62*VLOOKUP('Données projet'!$B$9,Paramètres!$A$1:$I$89,3,0)*VLOOKUP('Données projet'!$B$9,Paramètres!$A$1:$I$89,5,0)</f>
        <v>219.24175000000005</v>
      </c>
      <c r="P62" s="14">
        <f t="shared" si="33"/>
        <v>53.950050729111297</v>
      </c>
      <c r="Q62" s="22">
        <f t="shared" si="53"/>
        <v>475.80905293653558</v>
      </c>
      <c r="R62" s="62">
        <f t="shared" si="0"/>
        <v>769.14238626986889</v>
      </c>
      <c r="S62" s="62">
        <f ca="1">AVERAGE(OFFSET($R$3,0,0,'Données projet'!$E$9+1,1))-AVERAGE(OFFSET($H$3,0,0,'Données projet'!$E$9+1,1))</f>
        <v>362.81292020448933</v>
      </c>
      <c r="T62" s="62">
        <f t="shared" si="34"/>
        <v>292.26503163353146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1.1105672239530497E-3</v>
      </c>
      <c r="AC62" s="24">
        <f t="shared" si="3"/>
        <v>1.1105672239530497E-3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16.666666666666668</v>
      </c>
      <c r="AI62" s="14">
        <f>IF('Données projet'!$A$62&gt;35,AI61+AH62-AQ61,IF(A62&lt;'Données projet'!$A$62,$AF$205^A62,IF(A62='Données projet'!$A$62,'Données projet'!$B$62,AI61+AH62-AQ61)))</f>
        <v>349.33333333333326</v>
      </c>
      <c r="AJ62" s="14">
        <f>AI62*VLOOKUP('Données projet'!$B$10,Paramètres!$A$1:$I$89,3,0)*VLOOKUP('Données projet'!$B$10,Paramètres!$A$1:$I$89,5,0)</f>
        <v>163.48799999999994</v>
      </c>
      <c r="AK62" s="14">
        <f t="shared" si="35"/>
        <v>41.628253379180116</v>
      </c>
      <c r="AL62" s="22">
        <f t="shared" si="4"/>
        <v>357.24414130207191</v>
      </c>
      <c r="AM62" s="62">
        <f t="shared" si="5"/>
        <v>650.57747463540522</v>
      </c>
      <c r="AN62" s="62">
        <f ca="1">AVERAGE(OFFSET($AM$3,0,0,'Données projet'!$E$10+1,1))-AVERAGE(OFFSET($H$3,0,0,'Données projet'!$E$10+1,1))</f>
        <v>317.54276561627643</v>
      </c>
      <c r="AO62" s="62">
        <f t="shared" si="36"/>
        <v>238.92443174298893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9.4</v>
      </c>
      <c r="BD62" s="13">
        <f>IF('Données projet'!$A$88&gt;35,BD61+BC62-BL61,IF(A62&lt;'Données projet'!$A$88,$BA$205^A62,IF(A62='Données projet'!$A$88,'Données projet'!$B$88,BD61+BC62-BL61)))</f>
        <v>263.59999999999997</v>
      </c>
      <c r="BE62" s="14">
        <f>BD62*VLOOKUP('Données projet'!$B$11,Paramètres!$A$1:$I$89,3,0)*VLOOKUP('Données projet'!$B$11,Paramètres!$A$1:$I$89,5,0)</f>
        <v>238.50527999999997</v>
      </c>
      <c r="BF62" s="14">
        <f t="shared" si="37"/>
        <v>58.117817352909881</v>
      </c>
      <c r="BG62" s="22">
        <f t="shared" si="7"/>
        <v>516.61856122298457</v>
      </c>
      <c r="BH62" s="62">
        <f t="shared" si="8"/>
        <v>809.95189455631794</v>
      </c>
      <c r="BI62" s="62">
        <f ca="1">AVERAGE(OFFSET($BH$3,0,0,'Données projet'!$E$11+1,1))-AVERAGE(OFFSET($H$3,0,0,'Données projet'!$E$11+1,1))</f>
        <v>439.06700232017681</v>
      </c>
      <c r="BJ62" s="62">
        <f t="shared" si="38"/>
        <v>278.21741231699929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9.4</v>
      </c>
      <c r="BY62" s="13">
        <f>IF('Données projet'!$A$114&gt;35,BY61+BX62-CG61,IF(A62&lt;'Données projet'!$A$114,$BV$205^A62,IF(A62='Données projet'!$A$114,'Données projet'!$B$114,BY61+BX62-CG61)))</f>
        <v>263.59999999999997</v>
      </c>
      <c r="BZ62" s="14">
        <f>BY62*VLOOKUP('Données projet'!$B$12,Paramètres!$A$1:$I$89,3,0)*VLOOKUP('Données projet'!$B$12,Paramètres!$A$1:$I$89,5,0)</f>
        <v>267.29039999999998</v>
      </c>
      <c r="CA62" s="14">
        <f t="shared" si="39"/>
        <v>64.273886654661325</v>
      </c>
      <c r="CB62" s="22">
        <f t="shared" si="10"/>
        <v>577.47446592353515</v>
      </c>
      <c r="CC62" s="62">
        <f t="shared" si="11"/>
        <v>870.80779925686852</v>
      </c>
      <c r="CD62" s="62">
        <f ca="1">AVERAGE(OFFSET($CC$3,0,0,'Données projet'!$E$12+1,1))-AVERAGE(OFFSET($H$3,0,0,'Données projet'!$E$12+1,1))</f>
        <v>487.04124684635974</v>
      </c>
      <c r="CE62" s="62">
        <f t="shared" si="40"/>
        <v>306.61893266146666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7.4</v>
      </c>
      <c r="CT62" s="13">
        <f>IF('Données projet'!$A$140&gt;35,CT61+CS62-DB61,IF(A62&lt;'Données projet'!$A$140,$CQ$205^A62,IF(A62='Données projet'!$A$140,'Données projet'!$B$140,CT61+CS62-DB61)))</f>
        <v>206.60000000000008</v>
      </c>
      <c r="CU62" s="18">
        <f>CT62*VLOOKUP('Données projet'!$B$13,Paramètres!$A$1:$I$89,3,0)*VLOOKUP('Données projet'!$B$13,Paramètres!$A$1:$I$89,5,0)</f>
        <v>235.27608000000006</v>
      </c>
      <c r="CV62" s="14">
        <f t="shared" si="41"/>
        <v>57.421983155715438</v>
      </c>
      <c r="CW62" s="22">
        <f t="shared" si="13"/>
        <v>509.78245999620441</v>
      </c>
      <c r="CX62" s="62">
        <f t="shared" si="14"/>
        <v>803.11579332953772</v>
      </c>
      <c r="CY62" s="62">
        <f ca="1">AVERAGE(OFFSET($CX$3,0,0,'Données projet'!$E$13+1,1))-AVERAGE(OFFSET($H$3,0,0,'Données projet'!$E$13+1,1))</f>
        <v>457.62828850677369</v>
      </c>
      <c r="CZ62" s="62">
        <f t="shared" si="42"/>
        <v>282.78263556175563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0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7.4</v>
      </c>
      <c r="DO62" s="13">
        <f>IF('Données projet'!$A$166&gt;35,DO61+DN62-DW61,IF(A62&lt;'Données projet'!$A$166,$DL$205^A62,IF(A62='Données projet'!$A$166,'Données projet'!$B$166,DO61+DN62-DW61)))</f>
        <v>206.60000000000008</v>
      </c>
      <c r="DP62" s="18">
        <f>DO62*VLOOKUP('Données projet'!$B$14,Paramètres!$A$1:$I$89,3,0)*VLOOKUP('Données projet'!$B$14,Paramètres!$A$1:$I$89,5,0)</f>
        <v>196.60056000000006</v>
      </c>
      <c r="DQ62" s="14">
        <f t="shared" si="43"/>
        <v>48.99632993395123</v>
      </c>
      <c r="DR62" s="22">
        <f t="shared" si="16"/>
        <v>427.74791663496512</v>
      </c>
      <c r="DS62" s="62">
        <f t="shared" si="17"/>
        <v>721.08124996829838</v>
      </c>
      <c r="DT62" s="62">
        <f ca="1">AVERAGE(OFFSET($DS$3,0,0,'Données projet'!$E$14+1,1))-AVERAGE(OFFSET($H$3,0,0,'Données projet'!$E$14+1,1))</f>
        <v>389.12604446638119</v>
      </c>
      <c r="DU62" s="62">
        <f t="shared" si="44"/>
        <v>243.23852967152732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16.625</v>
      </c>
      <c r="N63" s="14">
        <f>IF('Données projet'!$A$36&gt;35,N62+M63-V62,IF(A63&lt;'Données projet'!$A$36,$K$205^A63,IF(A63='Données projet'!$A$36,'Données projet'!$B$36,N62+M63-V62)))</f>
        <v>383.25000000000006</v>
      </c>
      <c r="O63" s="14">
        <f>N63*VLOOKUP('Données projet'!$B$9,Paramètres!$A$1:$I$89,3,0)*VLOOKUP('Données projet'!$B$9,Paramètres!$A$1:$I$89,5,0)</f>
        <v>229.18350000000007</v>
      </c>
      <c r="P63" s="14">
        <f t="shared" si="33"/>
        <v>56.106098616839645</v>
      </c>
      <c r="Q63" s="22">
        <f t="shared" si="53"/>
        <v>496.87938425766248</v>
      </c>
      <c r="R63" s="62">
        <f t="shared" si="0"/>
        <v>790.21271759099579</v>
      </c>
      <c r="S63" s="62">
        <f ca="1">AVERAGE(OFFSET($R$3,0,0,'Données projet'!$E$9+1,1))-AVERAGE(OFFSET($H$3,0,0,'Données projet'!$E$9+1,1))</f>
        <v>362.81292020448933</v>
      </c>
      <c r="T63" s="62">
        <f t="shared" si="34"/>
        <v>292.26503163353146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7.8528961502072065E-4</v>
      </c>
      <c r="AC63" s="24">
        <f t="shared" si="3"/>
        <v>7.8528961502072065E-4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16.666666666666668</v>
      </c>
      <c r="AI63" s="14">
        <f>IF('Données projet'!$A$62&gt;35,AI62+AH63-AQ62,IF(A63&lt;'Données projet'!$A$62,$AF$205^A63,IF(A63='Données projet'!$A$62,'Données projet'!$B$62,AI62+AH63-AQ62)))</f>
        <v>365.99999999999994</v>
      </c>
      <c r="AJ63" s="14">
        <f>AI63*VLOOKUP('Données projet'!$B$10,Paramètres!$A$1:$I$89,3,0)*VLOOKUP('Données projet'!$B$10,Paramètres!$A$1:$I$89,5,0)</f>
        <v>171.28799999999995</v>
      </c>
      <c r="AK63" s="14">
        <f t="shared" si="35"/>
        <v>43.378365895721338</v>
      </c>
      <c r="AL63" s="22">
        <f t="shared" si="4"/>
        <v>373.87725393504792</v>
      </c>
      <c r="AM63" s="62">
        <f t="shared" si="5"/>
        <v>667.21058726838123</v>
      </c>
      <c r="AN63" s="62">
        <f ca="1">AVERAGE(OFFSET($AM$3,0,0,'Données projet'!$E$10+1,1))-AVERAGE(OFFSET($H$3,0,0,'Données projet'!$E$10+1,1))</f>
        <v>317.54276561627643</v>
      </c>
      <c r="AO63" s="62">
        <f t="shared" si="36"/>
        <v>238.92443174298893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273</v>
      </c>
      <c r="BB63" s="13">
        <f>VLOOKUP(A63,'Données projet'!$A$87:$I$107,9,0)</f>
        <v>9.4</v>
      </c>
      <c r="BC63" s="13">
        <f t="array" ref="BC63">INDEX(BB:BB,MIN(IF(ISNUMBER(BB63:BB259),ROW(BB63:BB259),"")))</f>
        <v>9.4</v>
      </c>
      <c r="BD63" s="13">
        <f>IF('Données projet'!$A$88&gt;35,BD62+BC63-BL62,IF(A63&lt;'Données projet'!$A$88,$BA$205^A63,IF(A63='Données projet'!$A$88,'Données projet'!$B$88,BD62+BC63-BL62)))</f>
        <v>272.99999999999994</v>
      </c>
      <c r="BE63" s="14">
        <f>BD63*VLOOKUP('Données projet'!$B$11,Paramètres!$A$1:$I$89,3,0)*VLOOKUP('Données projet'!$B$11,Paramètres!$A$1:$I$89,5,0)</f>
        <v>247.01039999999992</v>
      </c>
      <c r="BF63" s="14">
        <f t="shared" si="37"/>
        <v>59.945315462121812</v>
      </c>
      <c r="BG63" s="22">
        <f t="shared" si="7"/>
        <v>534.61453776319524</v>
      </c>
      <c r="BH63" s="62">
        <f t="shared" si="8"/>
        <v>827.94787109652862</v>
      </c>
      <c r="BI63" s="62">
        <f ca="1">AVERAGE(OFFSET($BH$3,0,0,'Données projet'!$E$11+1,1))-AVERAGE(OFFSET($H$3,0,0,'Données projet'!$E$11+1,1))</f>
        <v>439.06700232017681</v>
      </c>
      <c r="BJ63" s="62">
        <f t="shared" si="38"/>
        <v>278.21741231699929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28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273</v>
      </c>
      <c r="BW63" s="13">
        <f>VLOOKUP(A63,'Données projet'!$A$113:$I$133,9,0)</f>
        <v>9.4</v>
      </c>
      <c r="BX63" s="13">
        <f t="array" ref="BX63">INDEX(BW:BW,MIN(IF(ISNUMBER(BW63:BW259),ROW(BW63:BW259),"")))</f>
        <v>9.4</v>
      </c>
      <c r="BY63" s="13">
        <f>IF('Données projet'!$A$114&gt;35,BY62+BX63-CG62,IF(A63&lt;'Données projet'!$A$114,$BV$205^A63,IF(A63='Données projet'!$A$114,'Données projet'!$B$114,BY62+BX63-CG62)))</f>
        <v>272.99999999999994</v>
      </c>
      <c r="BZ63" s="14">
        <f>BY63*VLOOKUP('Données projet'!$B$12,Paramètres!$A$1:$I$89,3,0)*VLOOKUP('Données projet'!$B$12,Paramètres!$A$1:$I$89,5,0)</f>
        <v>276.82199999999995</v>
      </c>
      <c r="CA63" s="14">
        <f t="shared" si="39"/>
        <v>66.29496059864374</v>
      </c>
      <c r="CB63" s="22">
        <f t="shared" si="10"/>
        <v>597.59537304263779</v>
      </c>
      <c r="CC63" s="62">
        <f t="shared" si="11"/>
        <v>890.92870637597116</v>
      </c>
      <c r="CD63" s="62">
        <f ca="1">AVERAGE(OFFSET($CC$3,0,0,'Données projet'!$E$12+1,1))-AVERAGE(OFFSET($H$3,0,0,'Données projet'!$E$12+1,1))</f>
        <v>487.04124684635974</v>
      </c>
      <c r="CE63" s="62">
        <f t="shared" si="40"/>
        <v>306.61893266146666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28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214</v>
      </c>
      <c r="CR63" s="13">
        <f>VLOOKUP(A63,'Données projet'!$A$139:$I$159,9,0)</f>
        <v>7.4</v>
      </c>
      <c r="CS63" s="13">
        <f t="array" ref="CS63">INDEX(CR:CR,MIN(IF(ISNUMBER(CR63:CR259),ROW(CR63:CR259),"")))</f>
        <v>7.4</v>
      </c>
      <c r="CT63" s="13">
        <f>IF('Données projet'!$A$140&gt;35,CT62+CS63-DB62,IF(A63&lt;'Données projet'!$A$140,$CQ$205^A63,IF(A63='Données projet'!$A$140,'Données projet'!$B$140,CT62+CS63-DB62)))</f>
        <v>214.00000000000009</v>
      </c>
      <c r="CU63" s="18">
        <f>CT63*VLOOKUP('Données projet'!$B$13,Paramètres!$A$1:$I$89,3,0)*VLOOKUP('Données projet'!$B$13,Paramètres!$A$1:$I$89,5,0)</f>
        <v>243.70320000000009</v>
      </c>
      <c r="CV63" s="14">
        <f t="shared" si="41"/>
        <v>59.235580564655933</v>
      </c>
      <c r="CW63" s="22">
        <f t="shared" si="13"/>
        <v>527.61837615010927</v>
      </c>
      <c r="CX63" s="62">
        <f t="shared" si="14"/>
        <v>820.95170948344253</v>
      </c>
      <c r="CY63" s="62">
        <f ca="1">AVERAGE(OFFSET($CX$3,0,0,'Données projet'!$E$13+1,1))-AVERAGE(OFFSET($H$3,0,0,'Données projet'!$E$13+1,1))</f>
        <v>457.62828850677369</v>
      </c>
      <c r="CZ63" s="62">
        <f t="shared" si="42"/>
        <v>282.78263556175563</v>
      </c>
      <c r="DA63" s="16">
        <f>IF(ISNA(VLOOKUP(A63,'Données projet'!$A$139:$I$159,3,0)),0,VLOOKUP(A63,'Données projet'!$A$139:$I$159,3,0))</f>
        <v>8</v>
      </c>
      <c r="DB63" s="16">
        <f>IF(ISNA(VLOOKUP(A63,'Données projet'!$A$139:$I$159,4,0)),0,VLOOKUP(A63,'Données projet'!$A$139:$I$159,4,0))</f>
        <v>21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0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214</v>
      </c>
      <c r="DM63" s="13">
        <f>VLOOKUP(A63,'Données projet'!$A$165:$I$185,9,0)</f>
        <v>7.4</v>
      </c>
      <c r="DN63" s="13">
        <f t="array" ref="DN63">INDEX(DM:DM,MIN(IF(ISNUMBER(DM63:DM259),ROW(DM63:DM259),"")))</f>
        <v>7.4</v>
      </c>
      <c r="DO63" s="13">
        <f>IF('Données projet'!$A$166&gt;35,DO62+DN63-DW62,IF(A63&lt;'Données projet'!$A$166,$DL$205^A63,IF(A63='Données projet'!$A$166,'Données projet'!$B$166,DO62+DN63-DW62)))</f>
        <v>214.00000000000009</v>
      </c>
      <c r="DP63" s="18">
        <f>DO63*VLOOKUP('Données projet'!$B$14,Paramètres!$A$1:$I$89,3,0)*VLOOKUP('Données projet'!$B$14,Paramètres!$A$1:$I$89,5,0)</f>
        <v>203.64240000000009</v>
      </c>
      <c r="DQ63" s="14">
        <f t="shared" si="43"/>
        <v>50.543814227115448</v>
      </c>
      <c r="DR63" s="22">
        <f t="shared" si="16"/>
        <v>442.70765644555962</v>
      </c>
      <c r="DS63" s="62">
        <f t="shared" si="17"/>
        <v>736.04098977889294</v>
      </c>
      <c r="DT63" s="62">
        <f ca="1">AVERAGE(OFFSET($DS$3,0,0,'Données projet'!$E$14+1,1))-AVERAGE(OFFSET($H$3,0,0,'Données projet'!$E$14+1,1))</f>
        <v>389.12604446638119</v>
      </c>
      <c r="DU63" s="62">
        <f t="shared" si="44"/>
        <v>243.23852967152732</v>
      </c>
      <c r="DV63" s="16">
        <f>IF(ISNA(VLOOKUP(A63,'Données projet'!$A$165:$I$185,3,0)),0,VLOOKUP(A63,'Données projet'!$A$165:$I$185,3,0))</f>
        <v>8</v>
      </c>
      <c r="DW63" s="16">
        <f>IF(ISNA(VLOOKUP(A63,'Données projet'!$A$165:$I$185,4,0)),0,VLOOKUP(A63,'Données projet'!$A$165:$I$185,4,0))</f>
        <v>21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16.625</v>
      </c>
      <c r="N64" s="14">
        <f>IF('Données projet'!$A$36&gt;35,N63+M64-V63,IF(A64&lt;'Données projet'!$A$36,$K$205^A64,IF(A64='Données projet'!$A$36,'Données projet'!$B$36,N63+M64-V63)))</f>
        <v>399.87500000000006</v>
      </c>
      <c r="O64" s="14">
        <f>N64*VLOOKUP('Données projet'!$B$9,Paramètres!$A$1:$I$89,3,0)*VLOOKUP('Données projet'!$B$9,Paramètres!$A$1:$I$89,5,0)</f>
        <v>239.12525000000005</v>
      </c>
      <c r="P64" s="14">
        <f t="shared" si="33"/>
        <v>58.251283780505084</v>
      </c>
      <c r="Q64" s="22">
        <f t="shared" si="53"/>
        <v>517.93079633437981</v>
      </c>
      <c r="R64" s="62">
        <f t="shared" si="0"/>
        <v>811.26412966771318</v>
      </c>
      <c r="S64" s="62">
        <f ca="1">AVERAGE(OFFSET($R$3,0,0,'Données projet'!$E$9+1,1))-AVERAGE(OFFSET($H$3,0,0,'Données projet'!$E$9+1,1))</f>
        <v>362.81292020448933</v>
      </c>
      <c r="T64" s="62">
        <f t="shared" si="34"/>
        <v>292.26503163353146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5.5528361197652485E-4</v>
      </c>
      <c r="AC64" s="24">
        <f t="shared" si="3"/>
        <v>5.5528361197652485E-4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16.666666666666668</v>
      </c>
      <c r="AI64" s="14">
        <f>IF('Données projet'!$A$62&gt;35,AI63+AH64-AQ63,IF(A64&lt;'Données projet'!$A$62,$AF$205^A64,IF(A64='Données projet'!$A$62,'Données projet'!$B$62,AI63+AH64-AQ63)))</f>
        <v>382.66666666666663</v>
      </c>
      <c r="AJ64" s="14">
        <f>AI64*VLOOKUP('Données projet'!$B$10,Paramètres!$A$1:$I$89,3,0)*VLOOKUP('Données projet'!$B$10,Paramètres!$A$1:$I$89,5,0)</f>
        <v>179.08799999999999</v>
      </c>
      <c r="AK64" s="14">
        <f t="shared" si="35"/>
        <v>45.119223023956835</v>
      </c>
      <c r="AL64" s="22">
        <f t="shared" si="4"/>
        <v>390.49424676672476</v>
      </c>
      <c r="AM64" s="62">
        <f t="shared" si="5"/>
        <v>683.82758010005807</v>
      </c>
      <c r="AN64" s="62">
        <f ca="1">AVERAGE(OFFSET($AM$3,0,0,'Données projet'!$E$10+1,1))-AVERAGE(OFFSET($H$3,0,0,'Données projet'!$E$10+1,1))</f>
        <v>317.54276561627643</v>
      </c>
      <c r="AO64" s="62">
        <f t="shared" si="36"/>
        <v>238.92443174298893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8.8000000000000007</v>
      </c>
      <c r="BD64" s="13">
        <f>IF('Données projet'!$A$88&gt;35,BD63+BC64-BL63,IF(A64&lt;'Données projet'!$A$88,$BA$205^A64,IF(A64='Données projet'!$A$88,'Données projet'!$B$88,BD63+BC64-BL63)))</f>
        <v>253.79999999999995</v>
      </c>
      <c r="BE64" s="14">
        <f>BD64*VLOOKUP('Données projet'!$B$11,Paramètres!$A$1:$I$89,3,0)*VLOOKUP('Données projet'!$B$11,Paramètres!$A$1:$I$89,5,0)</f>
        <v>229.63823999999994</v>
      </c>
      <c r="BF64" s="14">
        <f t="shared" si="37"/>
        <v>56.204453396569633</v>
      </c>
      <c r="BG64" s="22">
        <f t="shared" si="7"/>
        <v>497.84269099902531</v>
      </c>
      <c r="BH64" s="62">
        <f t="shared" si="8"/>
        <v>791.17602433235857</v>
      </c>
      <c r="BI64" s="62">
        <f ca="1">AVERAGE(OFFSET($BH$3,0,0,'Données projet'!$E$11+1,1))-AVERAGE(OFFSET($H$3,0,0,'Données projet'!$E$11+1,1))</f>
        <v>439.06700232017681</v>
      </c>
      <c r="BJ64" s="62">
        <f t="shared" si="38"/>
        <v>278.21741231699929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8.8000000000000007</v>
      </c>
      <c r="BY64" s="13">
        <f>IF('Données projet'!$A$114&gt;35,BY63+BX64-CG63,IF(A64&lt;'Données projet'!$A$114,$BV$205^A64,IF(A64='Données projet'!$A$114,'Données projet'!$B$114,BY63+BX64-CG63)))</f>
        <v>253.79999999999995</v>
      </c>
      <c r="BZ64" s="14">
        <f>BY64*VLOOKUP('Données projet'!$B$12,Paramètres!$A$1:$I$89,3,0)*VLOOKUP('Données projet'!$B$12,Paramètres!$A$1:$I$89,5,0)</f>
        <v>257.35319999999996</v>
      </c>
      <c r="CA64" s="14">
        <f t="shared" si="39"/>
        <v>62.157851613080908</v>
      </c>
      <c r="CB64" s="22">
        <f t="shared" si="10"/>
        <v>556.48174822611588</v>
      </c>
      <c r="CC64" s="62">
        <f t="shared" si="11"/>
        <v>849.81508155944925</v>
      </c>
      <c r="CD64" s="62">
        <f ca="1">AVERAGE(OFFSET($CC$3,0,0,'Données projet'!$E$12+1,1))-AVERAGE(OFFSET($H$3,0,0,'Données projet'!$E$12+1,1))</f>
        <v>487.04124684635974</v>
      </c>
      <c r="CE64" s="62">
        <f t="shared" si="40"/>
        <v>306.61893266146666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7.2</v>
      </c>
      <c r="CT64" s="13">
        <f>IF('Données projet'!$A$140&gt;35,CT63+CS64-DB63,IF(A64&lt;'Données projet'!$A$140,$CQ$205^A64,IF(A64='Données projet'!$A$140,'Données projet'!$B$140,CT63+CS64-DB63)))</f>
        <v>200.20000000000007</v>
      </c>
      <c r="CU64" s="18">
        <f>CT64*VLOOKUP('Données projet'!$B$13,Paramètres!$A$1:$I$89,3,0)*VLOOKUP('Données projet'!$B$13,Paramètres!$A$1:$I$89,5,0)</f>
        <v>227.98776000000007</v>
      </c>
      <c r="CV64" s="14">
        <f t="shared" si="41"/>
        <v>55.847365929662985</v>
      </c>
      <c r="CW64" s="22">
        <f t="shared" si="13"/>
        <v>494.34617766082982</v>
      </c>
      <c r="CX64" s="62">
        <f t="shared" si="14"/>
        <v>787.67951099416314</v>
      </c>
      <c r="CY64" s="62">
        <f ca="1">AVERAGE(OFFSET($CX$3,0,0,'Données projet'!$E$13+1,1))-AVERAGE(OFFSET($H$3,0,0,'Données projet'!$E$13+1,1))</f>
        <v>457.62828850677369</v>
      </c>
      <c r="CZ64" s="62">
        <f t="shared" si="42"/>
        <v>282.78263556175563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0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7.2</v>
      </c>
      <c r="DO64" s="13">
        <f>IF('Données projet'!$A$166&gt;35,DO63+DN64-DW63,IF(A64&lt;'Données projet'!$A$166,$DL$205^A64,IF(A64='Données projet'!$A$166,'Données projet'!$B$166,DO63+DN64-DW63)))</f>
        <v>200.20000000000007</v>
      </c>
      <c r="DP64" s="18">
        <f>DO64*VLOOKUP('Données projet'!$B$14,Paramètres!$A$1:$I$89,3,0)*VLOOKUP('Données projet'!$B$14,Paramètres!$A$1:$I$89,5,0)</f>
        <v>190.51032000000006</v>
      </c>
      <c r="DQ64" s="14">
        <f t="shared" si="43"/>
        <v>47.652759738576194</v>
      </c>
      <c r="DR64" s="22">
        <f t="shared" si="16"/>
        <v>414.80069721135357</v>
      </c>
      <c r="DS64" s="62">
        <f t="shared" si="17"/>
        <v>708.13403054468688</v>
      </c>
      <c r="DT64" s="62">
        <f ca="1">AVERAGE(OFFSET($DS$3,0,0,'Données projet'!$E$14+1,1))-AVERAGE(OFFSET($H$3,0,0,'Données projet'!$E$14+1,1))</f>
        <v>389.12604446638119</v>
      </c>
      <c r="DU64" s="62">
        <f t="shared" si="44"/>
        <v>243.23852967152732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16.625</v>
      </c>
      <c r="N65" s="14">
        <f>IF('Données projet'!$A$36&gt;35,N64+M65-V64,IF(A65&lt;'Données projet'!$A$36,$K$205^A65,IF(A65='Données projet'!$A$36,'Données projet'!$B$36,N64+M65-V64)))</f>
        <v>416.50000000000006</v>
      </c>
      <c r="O65" s="14">
        <f>N65*VLOOKUP('Données projet'!$B$9,Paramètres!$A$1:$I$89,3,0)*VLOOKUP('Données projet'!$B$9,Paramètres!$A$1:$I$89,5,0)</f>
        <v>249.06700000000004</v>
      </c>
      <c r="P65" s="14">
        <f t="shared" si="33"/>
        <v>60.386109489804014</v>
      </c>
      <c r="Q65" s="22">
        <f t="shared" si="53"/>
        <v>538.96416569474195</v>
      </c>
      <c r="R65" s="62">
        <f t="shared" si="0"/>
        <v>832.29749902807521</v>
      </c>
      <c r="S65" s="62">
        <f ca="1">AVERAGE(OFFSET($R$3,0,0,'Données projet'!$E$9+1,1))-AVERAGE(OFFSET($H$3,0,0,'Données projet'!$E$9+1,1))</f>
        <v>362.81292020448933</v>
      </c>
      <c r="T65" s="62">
        <f t="shared" si="34"/>
        <v>292.26503163353146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3.9264480751036033E-4</v>
      </c>
      <c r="AC65" s="24">
        <f t="shared" si="3"/>
        <v>3.9264480751036033E-4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16.666666666666668</v>
      </c>
      <c r="AI65" s="14">
        <f>IF('Données projet'!$A$62&gt;35,AI64+AH65-AQ64,IF(A65&lt;'Données projet'!$A$62,$AF$205^A65,IF(A65='Données projet'!$A$62,'Données projet'!$B$62,AI64+AH65-AQ64)))</f>
        <v>399.33333333333331</v>
      </c>
      <c r="AJ65" s="14">
        <f>AI65*VLOOKUP('Données projet'!$B$10,Paramètres!$A$1:$I$89,3,0)*VLOOKUP('Données projet'!$B$10,Paramètres!$A$1:$I$89,5,0)</f>
        <v>186.88800000000001</v>
      </c>
      <c r="AK65" s="14">
        <f t="shared" si="35"/>
        <v>46.851273946133198</v>
      </c>
      <c r="AL65" s="22">
        <f t="shared" si="4"/>
        <v>407.09590212284866</v>
      </c>
      <c r="AM65" s="62">
        <f t="shared" si="5"/>
        <v>700.42923545618191</v>
      </c>
      <c r="AN65" s="62">
        <f ca="1">AVERAGE(OFFSET($AM$3,0,0,'Données projet'!$E$10+1,1))-AVERAGE(OFFSET($H$3,0,0,'Données projet'!$E$10+1,1))</f>
        <v>317.54276561627643</v>
      </c>
      <c r="AO65" s="62">
        <f t="shared" si="36"/>
        <v>238.92443174298893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8.8000000000000007</v>
      </c>
      <c r="BD65" s="13">
        <f>IF('Données projet'!$A$88&gt;35,BD64+BC65-BL64,IF(A65&lt;'Données projet'!$A$88,$BA$205^A65,IF(A65='Données projet'!$A$88,'Données projet'!$B$88,BD64+BC65-BL64)))</f>
        <v>262.59999999999997</v>
      </c>
      <c r="BE65" s="14">
        <f>BD65*VLOOKUP('Données projet'!$B$11,Paramètres!$A$1:$I$89,3,0)*VLOOKUP('Données projet'!$B$11,Paramètres!$A$1:$I$89,5,0)</f>
        <v>237.60047999999995</v>
      </c>
      <c r="BF65" s="14">
        <f t="shared" si="37"/>
        <v>57.922960533442058</v>
      </c>
      <c r="BG65" s="22">
        <f t="shared" si="7"/>
        <v>514.70332559574479</v>
      </c>
      <c r="BH65" s="62">
        <f t="shared" si="8"/>
        <v>808.03665892907816</v>
      </c>
      <c r="BI65" s="62">
        <f ca="1">AVERAGE(OFFSET($BH$3,0,0,'Données projet'!$E$11+1,1))-AVERAGE(OFFSET($H$3,0,0,'Données projet'!$E$11+1,1))</f>
        <v>439.06700232017681</v>
      </c>
      <c r="BJ65" s="62">
        <f t="shared" si="38"/>
        <v>278.21741231699929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8.8000000000000007</v>
      </c>
      <c r="BY65" s="13">
        <f>IF('Données projet'!$A$114&gt;35,BY64+BX65-CG64,IF(A65&lt;'Données projet'!$A$114,$BV$205^A65,IF(A65='Données projet'!$A$114,'Données projet'!$B$114,BY64+BX65-CG64)))</f>
        <v>262.59999999999997</v>
      </c>
      <c r="BZ65" s="14">
        <f>BY65*VLOOKUP('Données projet'!$B$12,Paramètres!$A$1:$I$89,3,0)*VLOOKUP('Données projet'!$B$12,Paramètres!$A$1:$I$89,5,0)</f>
        <v>266.27640000000002</v>
      </c>
      <c r="CA65" s="14">
        <f t="shared" si="39"/>
        <v>64.058389829439747</v>
      </c>
      <c r="CB65" s="22">
        <f t="shared" si="10"/>
        <v>575.33309228627434</v>
      </c>
      <c r="CC65" s="62">
        <f t="shared" si="11"/>
        <v>868.66642561960771</v>
      </c>
      <c r="CD65" s="62">
        <f ca="1">AVERAGE(OFFSET($CC$3,0,0,'Données projet'!$E$12+1,1))-AVERAGE(OFFSET($H$3,0,0,'Données projet'!$E$12+1,1))</f>
        <v>487.04124684635974</v>
      </c>
      <c r="CE65" s="62">
        <f t="shared" si="40"/>
        <v>306.61893266146666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7.2</v>
      </c>
      <c r="CT65" s="13">
        <f>IF('Données projet'!$A$140&gt;35,CT64+CS65-DB64,IF(A65&lt;'Données projet'!$A$140,$CQ$205^A65,IF(A65='Données projet'!$A$140,'Données projet'!$B$140,CT64+CS65-DB64)))</f>
        <v>207.40000000000006</v>
      </c>
      <c r="CU65" s="18">
        <f>CT65*VLOOKUP('Données projet'!$B$13,Paramètres!$A$1:$I$89,3,0)*VLOOKUP('Données projet'!$B$13,Paramètres!$A$1:$I$89,5,0)</f>
        <v>236.18712000000008</v>
      </c>
      <c r="CV65" s="14">
        <f t="shared" si="41"/>
        <v>57.61840772987285</v>
      </c>
      <c r="CW65" s="22">
        <f t="shared" si="13"/>
        <v>511.71129412952865</v>
      </c>
      <c r="CX65" s="62">
        <f t="shared" si="14"/>
        <v>805.04462746286197</v>
      </c>
      <c r="CY65" s="62">
        <f ca="1">AVERAGE(OFFSET($CX$3,0,0,'Données projet'!$E$13+1,1))-AVERAGE(OFFSET($H$3,0,0,'Données projet'!$E$13+1,1))</f>
        <v>457.62828850677369</v>
      </c>
      <c r="CZ65" s="62">
        <f t="shared" si="42"/>
        <v>282.78263556175563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0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7.2</v>
      </c>
      <c r="DO65" s="13">
        <f>IF('Données projet'!$A$166&gt;35,DO64+DN65-DW64,IF(A65&lt;'Données projet'!$A$166,$DL$205^A65,IF(A65='Données projet'!$A$166,'Données projet'!$B$166,DO64+DN65-DW64)))</f>
        <v>207.40000000000006</v>
      </c>
      <c r="DP65" s="18">
        <f>DO65*VLOOKUP('Données projet'!$B$14,Paramètres!$A$1:$I$89,3,0)*VLOOKUP('Données projet'!$B$14,Paramètres!$A$1:$I$89,5,0)</f>
        <v>197.36184000000006</v>
      </c>
      <c r="DQ65" s="14">
        <f t="shared" si="43"/>
        <v>49.163932700586031</v>
      </c>
      <c r="DR65" s="22">
        <f t="shared" si="16"/>
        <v>429.36572078685407</v>
      </c>
      <c r="DS65" s="62">
        <f t="shared" si="17"/>
        <v>722.69905412018738</v>
      </c>
      <c r="DT65" s="62">
        <f ca="1">AVERAGE(OFFSET($DS$3,0,0,'Données projet'!$E$14+1,1))-AVERAGE(OFFSET($H$3,0,0,'Données projet'!$E$14+1,1))</f>
        <v>389.12604446638119</v>
      </c>
      <c r="DU65" s="62">
        <f t="shared" si="44"/>
        <v>243.23852967152732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16.625</v>
      </c>
      <c r="N66" s="14">
        <f>IF('Données projet'!$A$36&gt;35,N65+M66-V65,IF(A66&lt;'Données projet'!$A$36,$K$205^A66,IF(A66='Données projet'!$A$36,'Données projet'!$B$36,N65+M66-V65)))</f>
        <v>433.12500000000006</v>
      </c>
      <c r="O66" s="14">
        <f>N66*VLOOKUP('Données projet'!$B$9,Paramètres!$A$1:$I$89,3,0)*VLOOKUP('Données projet'!$B$9,Paramètres!$A$1:$I$89,5,0)</f>
        <v>259.00875000000008</v>
      </c>
      <c r="P66" s="14">
        <f t="shared" si="33"/>
        <v>62.511036563235727</v>
      </c>
      <c r="Q66" s="22">
        <f t="shared" si="53"/>
        <v>559.98029493096897</v>
      </c>
      <c r="R66" s="62">
        <f t="shared" si="0"/>
        <v>853.31362826430222</v>
      </c>
      <c r="S66" s="62">
        <f ca="1">AVERAGE(OFFSET($R$3,0,0,'Données projet'!$E$9+1,1))-AVERAGE(OFFSET($H$3,0,0,'Données projet'!$E$9+1,1))</f>
        <v>362.81292020448933</v>
      </c>
      <c r="T66" s="62">
        <f t="shared" si="34"/>
        <v>292.26503163353146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2.7764180598826243E-4</v>
      </c>
      <c r="AC66" s="24">
        <f t="shared" si="3"/>
        <v>2.7764180598826243E-4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>
        <f>VLOOKUP(A66,'Données projet'!$A$61:$I$81,2,0)</f>
        <v>416</v>
      </c>
      <c r="AG66" s="13">
        <f>VLOOKUP(A66,'Données projet'!$A$61:$I$81,9,0)</f>
        <v>16.666666666666668</v>
      </c>
      <c r="AH66" s="13">
        <f t="array" ref="AH66">INDEX(AG:AG,MIN(IF(ISNUMBER(AG66:AG262),ROW(AG66:AG262),"")))</f>
        <v>16.666666666666668</v>
      </c>
      <c r="AI66" s="14">
        <f>IF('Données projet'!$A$62&gt;35,AI65+AH66-AQ65,IF(A66&lt;'Données projet'!$A$62,$AF$205^A66,IF(A66='Données projet'!$A$62,'Données projet'!$B$62,AI65+AH66-AQ65)))</f>
        <v>416</v>
      </c>
      <c r="AJ66" s="14">
        <f>AI66*VLOOKUP('Données projet'!$B$10,Paramètres!$A$1:$I$89,3,0)*VLOOKUP('Données projet'!$B$10,Paramètres!$A$1:$I$89,5,0)</f>
        <v>194.68799999999999</v>
      </c>
      <c r="AK66" s="14">
        <f t="shared" si="35"/>
        <v>48.574928228914978</v>
      </c>
      <c r="AL66" s="22">
        <f t="shared" si="4"/>
        <v>423.68293333202695</v>
      </c>
      <c r="AM66" s="62">
        <f t="shared" si="5"/>
        <v>717.01626666536026</v>
      </c>
      <c r="AN66" s="62">
        <f ca="1">AVERAGE(OFFSET($AM$3,0,0,'Données projet'!$E$10+1,1))-AVERAGE(OFFSET($H$3,0,0,'Données projet'!$E$10+1,1))</f>
        <v>317.54276561627643</v>
      </c>
      <c r="AO66" s="62">
        <f t="shared" si="36"/>
        <v>238.92443174298893</v>
      </c>
      <c r="AP66" s="16">
        <f>IF(ISNA(VLOOKUP(A66,'Données projet'!$A$61:$I$81,3,0)),0,VLOOKUP(A66,'Données projet'!$A$61:$I$81,3,0))</f>
        <v>9</v>
      </c>
      <c r="AQ66" s="16">
        <f>IF(ISNA(VLOOKUP(A66,'Données projet'!$A$61:$I$81,4,0)),0,VLOOKUP(A66,'Données projet'!$A$61:$I$81,4,0))</f>
        <v>79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8.8000000000000007</v>
      </c>
      <c r="BD66" s="13">
        <f>IF('Données projet'!$A$88&gt;35,BD65+BC66-BL65,IF(A66&lt;'Données projet'!$A$88,$BA$205^A66,IF(A66='Données projet'!$A$88,'Données projet'!$B$88,BD65+BC66-BL65)))</f>
        <v>271.39999999999998</v>
      </c>
      <c r="BE66" s="14">
        <f>BD66*VLOOKUP('Données projet'!$B$11,Paramètres!$A$1:$I$89,3,0)*VLOOKUP('Données projet'!$B$11,Paramètres!$A$1:$I$89,5,0)</f>
        <v>245.56271999999998</v>
      </c>
      <c r="BF66" s="14">
        <f t="shared" si="37"/>
        <v>59.634776048276898</v>
      </c>
      <c r="BG66" s="22">
        <f t="shared" si="7"/>
        <v>531.55230561741564</v>
      </c>
      <c r="BH66" s="62">
        <f t="shared" si="8"/>
        <v>824.8856389507489</v>
      </c>
      <c r="BI66" s="62">
        <f ca="1">AVERAGE(OFFSET($BH$3,0,0,'Données projet'!$E$11+1,1))-AVERAGE(OFFSET($H$3,0,0,'Données projet'!$E$11+1,1))</f>
        <v>439.06700232017681</v>
      </c>
      <c r="BJ66" s="62">
        <f t="shared" si="38"/>
        <v>278.21741231699929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8.8000000000000007</v>
      </c>
      <c r="BY66" s="13">
        <f>IF('Données projet'!$A$114&gt;35,BY65+BX66-CG65,IF(A66&lt;'Données projet'!$A$114,$BV$205^A66,IF(A66='Données projet'!$A$114,'Données projet'!$B$114,BY65+BX66-CG65)))</f>
        <v>271.39999999999998</v>
      </c>
      <c r="BZ66" s="14">
        <f>BY66*VLOOKUP('Données projet'!$B$12,Paramètres!$A$1:$I$89,3,0)*VLOOKUP('Données projet'!$B$12,Paramètres!$A$1:$I$89,5,0)</f>
        <v>275.19960000000003</v>
      </c>
      <c r="CA66" s="14">
        <f t="shared" si="39"/>
        <v>65.951527620662617</v>
      </c>
      <c r="CB66" s="22">
        <f t="shared" si="10"/>
        <v>594.17154727265404</v>
      </c>
      <c r="CC66" s="62">
        <f t="shared" si="11"/>
        <v>887.50488060598741</v>
      </c>
      <c r="CD66" s="62">
        <f ca="1">AVERAGE(OFFSET($CC$3,0,0,'Données projet'!$E$12+1,1))-AVERAGE(OFFSET($H$3,0,0,'Données projet'!$E$12+1,1))</f>
        <v>487.04124684635974</v>
      </c>
      <c r="CE66" s="62">
        <f t="shared" si="40"/>
        <v>306.61893266146666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7.2</v>
      </c>
      <c r="CT66" s="13">
        <f>IF('Données projet'!$A$140&gt;35,CT65+CS66-DB65,IF(A66&lt;'Données projet'!$A$140,$CQ$205^A66,IF(A66='Données projet'!$A$140,'Données projet'!$B$140,CT65+CS66-DB65)))</f>
        <v>214.60000000000005</v>
      </c>
      <c r="CU66" s="18">
        <f>CT66*VLOOKUP('Données projet'!$B$13,Paramètres!$A$1:$I$89,3,0)*VLOOKUP('Données projet'!$B$13,Paramètres!$A$1:$I$89,5,0)</f>
        <v>244.38648000000006</v>
      </c>
      <c r="CV66" s="14">
        <f t="shared" si="41"/>
        <v>59.382305874225118</v>
      </c>
      <c r="CW66" s="22">
        <f t="shared" si="13"/>
        <v>529.06396873094207</v>
      </c>
      <c r="CX66" s="62">
        <f t="shared" si="14"/>
        <v>822.39730206427544</v>
      </c>
      <c r="CY66" s="62">
        <f ca="1">AVERAGE(OFFSET($CX$3,0,0,'Données projet'!$E$13+1,1))-AVERAGE(OFFSET($H$3,0,0,'Données projet'!$E$13+1,1))</f>
        <v>457.62828850677369</v>
      </c>
      <c r="CZ66" s="62">
        <f t="shared" si="42"/>
        <v>282.78263556175563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0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7.2</v>
      </c>
      <c r="DO66" s="13">
        <f>IF('Données projet'!$A$166&gt;35,DO65+DN66-DW65,IF(A66&lt;'Données projet'!$A$166,$DL$205^A66,IF(A66='Données projet'!$A$166,'Données projet'!$B$166,DO65+DN66-DW65)))</f>
        <v>214.60000000000005</v>
      </c>
      <c r="DP66" s="18">
        <f>DO66*VLOOKUP('Données projet'!$B$14,Paramètres!$A$1:$I$89,3,0)*VLOOKUP('Données projet'!$B$14,Paramètres!$A$1:$I$89,5,0)</f>
        <v>204.21336000000005</v>
      </c>
      <c r="DQ66" s="14">
        <f t="shared" si="43"/>
        <v>50.669010210991836</v>
      </c>
      <c r="DR66" s="22">
        <f t="shared" si="16"/>
        <v>443.92012811747753</v>
      </c>
      <c r="DS66" s="62">
        <f t="shared" si="17"/>
        <v>737.25346145081085</v>
      </c>
      <c r="DT66" s="62">
        <f ca="1">AVERAGE(OFFSET($DS$3,0,0,'Données projet'!$E$14+1,1))-AVERAGE(OFFSET($H$3,0,0,'Données projet'!$E$14+1,1))</f>
        <v>389.12604446638119</v>
      </c>
      <c r="DU66" s="62">
        <f t="shared" si="44"/>
        <v>243.23852967152732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16.625</v>
      </c>
      <c r="N67" s="14">
        <f>IF('Données projet'!$A$36&gt;35,N66+M67-V66,IF(A67&lt;'Données projet'!$A$36,$K$205^A67,IF(A67='Données projet'!$A$36,'Données projet'!$B$36,N66+M67-V66)))</f>
        <v>449.75000000000006</v>
      </c>
      <c r="O67" s="14">
        <f>N67*VLOOKUP('Données projet'!$B$9,Paramètres!$A$1:$I$89,3,0)*VLOOKUP('Données projet'!$B$9,Paramètres!$A$1:$I$89,5,0)</f>
        <v>268.95050000000009</v>
      </c>
      <c r="P67" s="14">
        <f t="shared" si="33"/>
        <v>64.626488439895155</v>
      </c>
      <c r="Q67" s="22">
        <f t="shared" ref="Q67:Q98" si="54">(O67+P67)*0.475*44/12</f>
        <v>580.97992153281746</v>
      </c>
      <c r="R67" s="62">
        <f t="shared" ref="R67:R130" si="55">Q67+(I67+J67)*44/12</f>
        <v>874.31325486615083</v>
      </c>
      <c r="S67" s="62">
        <f ca="1">AVERAGE(OFFSET($R$3,0,0,'Données projet'!$E$9+1,1))-AVERAGE(OFFSET($H$3,0,0,'Données projet'!$E$9+1,1))</f>
        <v>362.81292020448933</v>
      </c>
      <c r="T67" s="62">
        <f t="shared" si="34"/>
        <v>292.26503163353146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1.9632240375518016E-4</v>
      </c>
      <c r="AC67" s="24">
        <f t="shared" si="3"/>
        <v>1.9632240375518016E-4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>
        <f>VLOOKUP(A67,'Données projet'!$A$61:$I$81,2,0)</f>
        <v>353</v>
      </c>
      <c r="AG67" s="13">
        <f>VLOOKUP(A67,'Données projet'!$A$61:$I$81,9,0)</f>
        <v>16</v>
      </c>
      <c r="AH67" s="13">
        <f t="array" ref="AH67">INDEX(AG:AG,MIN(IF(ISNUMBER(AG67:AG263),ROW(AG67:AG263),"")))</f>
        <v>16</v>
      </c>
      <c r="AI67" s="14">
        <f>IF('Données projet'!$A$62&gt;35,AI66+AH67-AQ66,IF(A67&lt;'Données projet'!$A$62,$AF$205^A67,IF(A67='Données projet'!$A$62,'Données projet'!$B$62,AI66+AH67-AQ66)))</f>
        <v>353</v>
      </c>
      <c r="AJ67" s="14">
        <f>AI67*VLOOKUP('Données projet'!$B$10,Paramètres!$A$1:$I$89,3,0)*VLOOKUP('Données projet'!$B$10,Paramètres!$A$1:$I$89,5,0)</f>
        <v>165.20400000000001</v>
      </c>
      <c r="AK67" s="14">
        <f t="shared" si="35"/>
        <v>42.01409666579589</v>
      </c>
      <c r="AL67" s="22">
        <f t="shared" si="4"/>
        <v>360.90485169292782</v>
      </c>
      <c r="AM67" s="62">
        <f t="shared" si="5"/>
        <v>654.23818502626114</v>
      </c>
      <c r="AN67" s="62">
        <f ca="1">AVERAGE(OFFSET($AM$3,0,0,'Données projet'!$E$10+1,1))-AVERAGE(OFFSET($H$3,0,0,'Données projet'!$E$10+1,1))</f>
        <v>317.54276561627643</v>
      </c>
      <c r="AO67" s="62">
        <f t="shared" si="36"/>
        <v>238.92443174298893</v>
      </c>
      <c r="AP67" s="16">
        <f>IF(ISNA(VLOOKUP(A67,'Données projet'!$A$61:$I$81,3,0)),0,VLOOKUP(A67,'Données projet'!$A$61:$I$81,3,0))</f>
        <v>10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8.8000000000000007</v>
      </c>
      <c r="BD67" s="13">
        <f>IF('Données projet'!$A$88&gt;35,BD66+BC67-BL66,IF(A67&lt;'Données projet'!$A$88,$BA$205^A67,IF(A67='Données projet'!$A$88,'Données projet'!$B$88,BD66+BC67-BL66)))</f>
        <v>280.2</v>
      </c>
      <c r="BE67" s="14">
        <f>BD67*VLOOKUP('Données projet'!$B$11,Paramètres!$A$1:$I$89,3,0)*VLOOKUP('Données projet'!$B$11,Paramètres!$A$1:$I$89,5,0)</f>
        <v>253.52495999999999</v>
      </c>
      <c r="BF67" s="14">
        <f t="shared" si="37"/>
        <v>61.340141798422209</v>
      </c>
      <c r="BG67" s="22">
        <f t="shared" si="7"/>
        <v>548.39005229891859</v>
      </c>
      <c r="BH67" s="62">
        <f t="shared" si="8"/>
        <v>841.72338563225185</v>
      </c>
      <c r="BI67" s="62">
        <f ca="1">AVERAGE(OFFSET($BH$3,0,0,'Données projet'!$E$11+1,1))-AVERAGE(OFFSET($H$3,0,0,'Données projet'!$E$11+1,1))</f>
        <v>439.06700232017681</v>
      </c>
      <c r="BJ67" s="62">
        <f t="shared" si="38"/>
        <v>278.21741231699929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8.8000000000000007</v>
      </c>
      <c r="BY67" s="13">
        <f>IF('Données projet'!$A$114&gt;35,BY66+BX67-CG66,IF(A67&lt;'Données projet'!$A$114,$BV$205^A67,IF(A67='Données projet'!$A$114,'Données projet'!$B$114,BY66+BX67-CG66)))</f>
        <v>280.2</v>
      </c>
      <c r="BZ67" s="14">
        <f>BY67*VLOOKUP('Données projet'!$B$12,Paramètres!$A$1:$I$89,3,0)*VLOOKUP('Données projet'!$B$12,Paramètres!$A$1:$I$89,5,0)</f>
        <v>284.12279999999998</v>
      </c>
      <c r="CA67" s="14">
        <f t="shared" si="39"/>
        <v>67.837532462585557</v>
      </c>
      <c r="CB67" s="22">
        <f t="shared" si="10"/>
        <v>612.99757903900309</v>
      </c>
      <c r="CC67" s="62">
        <f t="shared" si="11"/>
        <v>906.33091237233634</v>
      </c>
      <c r="CD67" s="62">
        <f ca="1">AVERAGE(OFFSET($CC$3,0,0,'Données projet'!$E$12+1,1))-AVERAGE(OFFSET($H$3,0,0,'Données projet'!$E$12+1,1))</f>
        <v>487.04124684635974</v>
      </c>
      <c r="CE67" s="62">
        <f t="shared" si="40"/>
        <v>306.61893266146666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7.2</v>
      </c>
      <c r="CT67" s="13">
        <f>IF('Données projet'!$A$140&gt;35,CT66+CS67-DB66,IF(A67&lt;'Données projet'!$A$140,$CQ$205^A67,IF(A67='Données projet'!$A$140,'Données projet'!$B$140,CT66+CS67-DB66)))</f>
        <v>221.80000000000004</v>
      </c>
      <c r="CU67" s="18">
        <f>CT67*VLOOKUP('Données projet'!$B$13,Paramètres!$A$1:$I$89,3,0)*VLOOKUP('Données projet'!$B$13,Paramètres!$A$1:$I$89,5,0)</f>
        <v>252.58584000000005</v>
      </c>
      <c r="CV67" s="14">
        <f t="shared" si="41"/>
        <v>61.139327516253068</v>
      </c>
      <c r="CW67" s="22">
        <f t="shared" si="13"/>
        <v>546.40466675747416</v>
      </c>
      <c r="CX67" s="62">
        <f t="shared" si="14"/>
        <v>839.73800009080742</v>
      </c>
      <c r="CY67" s="62">
        <f ca="1">AVERAGE(OFFSET($CX$3,0,0,'Données projet'!$E$13+1,1))-AVERAGE(OFFSET($H$3,0,0,'Données projet'!$E$13+1,1))</f>
        <v>457.62828850677369</v>
      </c>
      <c r="CZ67" s="62">
        <f t="shared" si="42"/>
        <v>282.78263556175563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0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7.2</v>
      </c>
      <c r="DO67" s="13">
        <f>IF('Données projet'!$A$166&gt;35,DO66+DN67-DW66,IF(A67&lt;'Données projet'!$A$166,$DL$205^A67,IF(A67='Données projet'!$A$166,'Données projet'!$B$166,DO66+DN67-DW66)))</f>
        <v>221.80000000000004</v>
      </c>
      <c r="DP67" s="18">
        <f>DO67*VLOOKUP('Données projet'!$B$14,Paramètres!$A$1:$I$89,3,0)*VLOOKUP('Données projet'!$B$14,Paramètres!$A$1:$I$89,5,0)</f>
        <v>211.06488000000004</v>
      </c>
      <c r="DQ67" s="14">
        <f t="shared" si="43"/>
        <v>52.168220223304438</v>
      </c>
      <c r="DR67" s="22">
        <f t="shared" si="16"/>
        <v>458.46431622225526</v>
      </c>
      <c r="DS67" s="62">
        <f t="shared" si="17"/>
        <v>751.79764955558858</v>
      </c>
      <c r="DT67" s="62">
        <f ca="1">AVERAGE(OFFSET($DS$3,0,0,'Données projet'!$E$14+1,1))-AVERAGE(OFFSET($H$3,0,0,'Données projet'!$E$14+1,1))</f>
        <v>389.12604446638119</v>
      </c>
      <c r="DU67" s="62">
        <f t="shared" si="44"/>
        <v>243.23852967152732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16.625</v>
      </c>
      <c r="N68" s="14">
        <f>IF('Données projet'!$A$36&gt;35,N67+M68-V67,IF(A68&lt;'Données projet'!$A$36,$K$205^A68,IF(A68='Données projet'!$A$36,'Données projet'!$B$36,N67+M68-V67)))</f>
        <v>466.37500000000006</v>
      </c>
      <c r="O68" s="14">
        <f>N68*VLOOKUP('Données projet'!$B$9,Paramètres!$A$1:$I$89,3,0)*VLOOKUP('Données projet'!$B$9,Paramètres!$A$1:$I$89,5,0)</f>
        <v>278.89225000000005</v>
      </c>
      <c r="P68" s="14">
        <f t="shared" si="33"/>
        <v>66.732855480271084</v>
      </c>
      <c r="Q68" s="22">
        <f t="shared" si="54"/>
        <v>601.96372537813886</v>
      </c>
      <c r="R68" s="62">
        <f t="shared" si="55"/>
        <v>895.29705871147212</v>
      </c>
      <c r="S68" s="62">
        <f ca="1">AVERAGE(OFFSET($R$3,0,0,'Données projet'!$E$9+1,1))-AVERAGE(OFFSET($H$3,0,0,'Données projet'!$E$9+1,1))</f>
        <v>362.81292020448933</v>
      </c>
      <c r="T68" s="62">
        <f t="shared" si="34"/>
        <v>292.26503163353146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1.3882090299413121E-4</v>
      </c>
      <c r="AC68" s="24">
        <f t="shared" ref="AC68:AC131" si="57">SUM(Z68:AB68)</f>
        <v>1.3882090299413121E-4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16.142857142857142</v>
      </c>
      <c r="AI68" s="14">
        <f>IF('Données projet'!$A$62&gt;35,AI67+AH68-AQ67,IF(A68&lt;'Données projet'!$A$62,$AF$205^A68,IF(A68='Données projet'!$A$62,'Données projet'!$B$62,AI67+AH68-AQ67)))</f>
        <v>369.14285714285717</v>
      </c>
      <c r="AJ68" s="14">
        <f>AI68*VLOOKUP('Données projet'!$B$10,Paramètres!$A$1:$I$89,3,0)*VLOOKUP('Données projet'!$B$10,Paramètres!$A$1:$I$89,5,0)</f>
        <v>172.75885714285715</v>
      </c>
      <c r="AK68" s="14">
        <f t="shared" si="35"/>
        <v>43.707335703690283</v>
      </c>
      <c r="AL68" s="22">
        <f t="shared" ref="AL68:AL131" si="58">(AJ68+AK68)*0.475*44/12</f>
        <v>377.01195254107012</v>
      </c>
      <c r="AM68" s="62">
        <f t="shared" ref="AM68:AM131" si="59">AL68+(AD68+AE68)*44/12</f>
        <v>670.34528587440343</v>
      </c>
      <c r="AN68" s="62">
        <f ca="1">AVERAGE(OFFSET($AM$3,0,0,'Données projet'!$E$10+1,1))-AVERAGE(OFFSET($H$3,0,0,'Données projet'!$E$10+1,1))</f>
        <v>317.54276561627643</v>
      </c>
      <c r="AO68" s="62">
        <f t="shared" si="36"/>
        <v>238.92443174298893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289</v>
      </c>
      <c r="BB68" s="13">
        <f>VLOOKUP(A68,'Données projet'!$A$87:$I$107,9,0)</f>
        <v>8.8000000000000007</v>
      </c>
      <c r="BC68" s="13">
        <f t="array" ref="BC68">INDEX(BB:BB,MIN(IF(ISNUMBER(BB68:BB264),ROW(BB68:BB264),"")))</f>
        <v>8.8000000000000007</v>
      </c>
      <c r="BD68" s="13">
        <f>IF('Données projet'!$A$88&gt;35,BD67+BC68-BL67,IF(A68&lt;'Données projet'!$A$88,$BA$205^A68,IF(A68='Données projet'!$A$88,'Données projet'!$B$88,BD67+BC68-BL67)))</f>
        <v>289</v>
      </c>
      <c r="BE68" s="14">
        <f>BD68*VLOOKUP('Données projet'!$B$11,Paramètres!$A$1:$I$89,3,0)*VLOOKUP('Données projet'!$B$11,Paramètres!$A$1:$I$89,5,0)</f>
        <v>261.48719999999997</v>
      </c>
      <c r="BF68" s="14">
        <f t="shared" si="37"/>
        <v>63.039283586802391</v>
      </c>
      <c r="BG68" s="22">
        <f t="shared" ref="BG68:BG131" si="61">(BE68+BF68)*0.475*44/12</f>
        <v>565.21695891368086</v>
      </c>
      <c r="BH68" s="62">
        <f t="shared" ref="BH68:BH131" si="62">BG68+(AY68+AZ68)*44/12</f>
        <v>858.55029224701411</v>
      </c>
      <c r="BI68" s="62">
        <f ca="1">AVERAGE(OFFSET($BH$3,0,0,'Données projet'!$E$11+1,1))-AVERAGE(OFFSET($H$3,0,0,'Données projet'!$E$11+1,1))</f>
        <v>439.06700232017681</v>
      </c>
      <c r="BJ68" s="62">
        <f t="shared" si="38"/>
        <v>278.21741231699929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28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289</v>
      </c>
      <c r="BW68" s="13">
        <f>VLOOKUP(A68,'Données projet'!$A$113:$I$133,9,0)</f>
        <v>8.8000000000000007</v>
      </c>
      <c r="BX68" s="13">
        <f t="array" ref="BX68">INDEX(BW:BW,MIN(IF(ISNUMBER(BW68:BW264),ROW(BW68:BW264),"")))</f>
        <v>8.8000000000000007</v>
      </c>
      <c r="BY68" s="13">
        <f>IF('Données projet'!$A$114&gt;35,BY67+BX68-CG67,IF(A68&lt;'Données projet'!$A$114,$BV$205^A68,IF(A68='Données projet'!$A$114,'Données projet'!$B$114,BY67+BX68-CG67)))</f>
        <v>289</v>
      </c>
      <c r="BZ68" s="14">
        <f>BY68*VLOOKUP('Données projet'!$B$12,Paramètres!$A$1:$I$89,3,0)*VLOOKUP('Données projet'!$B$12,Paramètres!$A$1:$I$89,5,0)</f>
        <v>293.04599999999999</v>
      </c>
      <c r="CA68" s="14">
        <f t="shared" si="39"/>
        <v>69.716654076072615</v>
      </c>
      <c r="CB68" s="22">
        <f t="shared" ref="CB68:CB131" si="64">(BZ68+CA68)*0.475*44/12</f>
        <v>631.81162251582646</v>
      </c>
      <c r="CC68" s="62">
        <f t="shared" ref="CC68:CC131" si="65">CB68+(BT68+BU68)*44/12</f>
        <v>925.14495584915971</v>
      </c>
      <c r="CD68" s="62">
        <f ca="1">AVERAGE(OFFSET($CC$3,0,0,'Données projet'!$E$12+1,1))-AVERAGE(OFFSET($H$3,0,0,'Données projet'!$E$12+1,1))</f>
        <v>487.04124684635974</v>
      </c>
      <c r="CE68" s="62">
        <f t="shared" si="40"/>
        <v>306.61893266146666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28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>
        <f>VLOOKUP(A68,'Données projet'!$A$139:$I$159,2,0)</f>
        <v>229</v>
      </c>
      <c r="CR68" s="13">
        <f>VLOOKUP(A68,'Données projet'!$A$139:$I$159,9,0)</f>
        <v>7.2</v>
      </c>
      <c r="CS68" s="13">
        <f t="array" ref="CS68">INDEX(CR:CR,MIN(IF(ISNUMBER(CR68:CR264),ROW(CR68:CR264),"")))</f>
        <v>7.2</v>
      </c>
      <c r="CT68" s="13">
        <f>IF('Données projet'!$A$140&gt;35,CT67+CS68-DB67,IF(A68&lt;'Données projet'!$A$140,$CQ$205^A68,IF(A68='Données projet'!$A$140,'Données projet'!$B$140,CT67+CS68-DB67)))</f>
        <v>229.00000000000003</v>
      </c>
      <c r="CU68" s="18">
        <f>CT68*VLOOKUP('Données projet'!$B$13,Paramètres!$A$1:$I$89,3,0)*VLOOKUP('Données projet'!$B$13,Paramètres!$A$1:$I$89,5,0)</f>
        <v>260.78520000000003</v>
      </c>
      <c r="CV68" s="14">
        <f t="shared" si="41"/>
        <v>62.889721480388701</v>
      </c>
      <c r="CW68" s="22">
        <f t="shared" ref="CW68:CW131" si="67">(CU68+CV68)*0.475*44/12</f>
        <v>563.73382157834374</v>
      </c>
      <c r="CX68" s="62">
        <f t="shared" ref="CX68:CX131" si="68">CW68+(CO68+CP68)*44/12</f>
        <v>857.06715491167711</v>
      </c>
      <c r="CY68" s="62">
        <f ca="1">AVERAGE(OFFSET($CX$3,0,0,'Données projet'!$E$13+1,1))-AVERAGE(OFFSET($H$3,0,0,'Données projet'!$E$13+1,1))</f>
        <v>457.62828850677369</v>
      </c>
      <c r="CZ68" s="62">
        <f t="shared" si="42"/>
        <v>282.78263556175563</v>
      </c>
      <c r="DA68" s="16">
        <f>IF(ISNA(VLOOKUP(A68,'Données projet'!$A$139:$I$159,3,0)),0,VLOOKUP(A68,'Données projet'!$A$139:$I$159,3,0))</f>
        <v>9</v>
      </c>
      <c r="DB68" s="16">
        <f>IF(ISNA(VLOOKUP(A68,'Données projet'!$A$139:$I$159,4,0)),0,VLOOKUP(A68,'Données projet'!$A$139:$I$159,4,0))</f>
        <v>21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0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>
        <f>VLOOKUP(A68,'Données projet'!$A$165:$I$185,2,0)</f>
        <v>229</v>
      </c>
      <c r="DM68" s="13">
        <f>VLOOKUP(A68,'Données projet'!$A$165:$I$185,9,0)</f>
        <v>7.2</v>
      </c>
      <c r="DN68" s="13">
        <f t="array" ref="DN68">INDEX(DM:DM,MIN(IF(ISNUMBER(DM68:DM264),ROW(DM68:DM264),"")))</f>
        <v>7.2</v>
      </c>
      <c r="DO68" s="13">
        <f>IF('Données projet'!$A$166&gt;35,DO67+DN68-DW67,IF(A68&lt;'Données projet'!$A$166,$DL$205^A68,IF(A68='Données projet'!$A$166,'Données projet'!$B$166,DO67+DN68-DW67)))</f>
        <v>229.00000000000003</v>
      </c>
      <c r="DP68" s="18">
        <f>DO68*VLOOKUP('Données projet'!$B$14,Paramètres!$A$1:$I$89,3,0)*VLOOKUP('Données projet'!$B$14,Paramètres!$A$1:$I$89,5,0)</f>
        <v>217.91640000000004</v>
      </c>
      <c r="DQ68" s="14">
        <f t="shared" si="43"/>
        <v>53.661775051402536</v>
      </c>
      <c r="DR68" s="22">
        <f t="shared" ref="DR68:DR131" si="70">(DP68+DQ68)*0.475*44/12</f>
        <v>472.99865488119281</v>
      </c>
      <c r="DS68" s="62">
        <f t="shared" ref="DS68:DS131" si="71">DR68+(DJ68+DK68)*44/12</f>
        <v>766.33198821452606</v>
      </c>
      <c r="DT68" s="62">
        <f ca="1">AVERAGE(OFFSET($DS$3,0,0,'Données projet'!$E$14+1,1))-AVERAGE(OFFSET($H$3,0,0,'Données projet'!$E$14+1,1))</f>
        <v>389.12604446638119</v>
      </c>
      <c r="DU68" s="62">
        <f t="shared" si="44"/>
        <v>243.23852967152732</v>
      </c>
      <c r="DV68" s="16">
        <f>IF(ISNA(VLOOKUP(A68,'Données projet'!$A$165:$I$185,3,0)),0,VLOOKUP(A68,'Données projet'!$A$165:$I$185,3,0))</f>
        <v>9</v>
      </c>
      <c r="DW68" s="16">
        <f>IF(ISNA(VLOOKUP(A68,'Données projet'!$A$165:$I$185,4,0)),0,VLOOKUP(A68,'Données projet'!$A$165:$I$185,4,0))</f>
        <v>21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483</v>
      </c>
      <c r="L69" s="13">
        <f>VLOOKUP(A69,'Données projet'!$A$35:$I$55,9,0)</f>
        <v>16.625</v>
      </c>
      <c r="M69" s="13">
        <f t="array" ref="M69">INDEX(L:L,MIN(IF(ISNUMBER(L69:L265),ROW(L69:L265),"")))</f>
        <v>16.625</v>
      </c>
      <c r="N69" s="14">
        <f>IF('Données projet'!$A$36&gt;35,N68+M69-V68,IF(A69&lt;'Données projet'!$A$36,$K$205^A69,IF(A69='Données projet'!$A$36,'Données projet'!$B$36,N68+M69-V68)))</f>
        <v>483.00000000000006</v>
      </c>
      <c r="O69" s="14">
        <f>N69*VLOOKUP('Données projet'!$B$9,Paramètres!$A$1:$I$89,3,0)*VLOOKUP('Données projet'!$B$9,Paramètres!$A$1:$I$89,5,0)</f>
        <v>288.83400000000006</v>
      </c>
      <c r="P69" s="14">
        <f t="shared" ref="P69:P132" si="87">EXP(-1.0587+0.8836*LN(O69)+0.284)</f>
        <v>68.830498636563377</v>
      </c>
      <c r="Q69" s="22">
        <f t="shared" si="54"/>
        <v>622.932335125348</v>
      </c>
      <c r="R69" s="62">
        <f t="shared" si="55"/>
        <v>916.26566845868138</v>
      </c>
      <c r="S69" s="62">
        <f ca="1">AVERAGE(OFFSET($R$3,0,0,'Données projet'!$E$9+1,1))-AVERAGE(OFFSET($H$3,0,0,'Données projet'!$E$9+1,1))</f>
        <v>362.81292020448933</v>
      </c>
      <c r="T69" s="62">
        <f t="shared" ref="T69:T132" si="88">$T$3</f>
        <v>292.26503163353146</v>
      </c>
      <c r="U69" s="16">
        <f>IF(ISNA(VLOOKUP(A69,'Données projet'!$A$35:$I$55,3,0)),0,VLOOKUP(A69,'Données projet'!$A$35:$I$55,3,0))</f>
        <v>9</v>
      </c>
      <c r="V69" s="16">
        <f>IF(ISNA(VLOOKUP(A69,'Données projet'!$A$35:$I$55,4,0)),0,VLOOKUP(A69,'Données projet'!$A$35:$I$55,4,0))</f>
        <v>65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9.8161201877590082E-5</v>
      </c>
      <c r="AC69" s="24">
        <f t="shared" si="57"/>
        <v>9.8161201877590082E-5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16.142857142857142</v>
      </c>
      <c r="AI69" s="14">
        <f>IF('Données projet'!$A$62&gt;35,AI68+AH69-AQ68,IF(A69&lt;'Données projet'!$A$62,$AF$205^A69,IF(A69='Données projet'!$A$62,'Données projet'!$B$62,AI68+AH69-AQ68)))</f>
        <v>385.28571428571433</v>
      </c>
      <c r="AJ69" s="14">
        <f>AI69*VLOOKUP('Données projet'!$B$10,Paramètres!$A$1:$I$89,3,0)*VLOOKUP('Données projet'!$B$10,Paramètres!$A$1:$I$89,5,0)</f>
        <v>180.3137142857143</v>
      </c>
      <c r="AK69" s="14">
        <f t="shared" ref="AK69:AK132" si="89">EXP(-1.0587+0.8836*LN(AJ69)+0.284)</f>
        <v>45.391974740208404</v>
      </c>
      <c r="AL69" s="22">
        <f t="shared" si="58"/>
        <v>393.10407505348206</v>
      </c>
      <c r="AM69" s="62">
        <f t="shared" si="59"/>
        <v>686.43740838681538</v>
      </c>
      <c r="AN69" s="62">
        <f ca="1">AVERAGE(OFFSET($AM$3,0,0,'Données projet'!$E$10+1,1))-AVERAGE(OFFSET($H$3,0,0,'Données projet'!$E$10+1,1))</f>
        <v>317.54276561627643</v>
      </c>
      <c r="AO69" s="62">
        <f t="shared" ref="AO69:AO132" si="90">$AO$3</f>
        <v>238.92443174298893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8.1999999999999993</v>
      </c>
      <c r="BD69" s="13">
        <f>IF('Données projet'!$A$88&gt;35,BD68+BC69-BL68,IF(A69&lt;'Données projet'!$A$88,$BA$205^A69,IF(A69='Données projet'!$A$88,'Données projet'!$B$88,BD68+BC69-BL68)))</f>
        <v>269.2</v>
      </c>
      <c r="BE69" s="14">
        <f>BD69*VLOOKUP('Données projet'!$B$11,Paramètres!$A$1:$I$89,3,0)*VLOOKUP('Données projet'!$B$11,Paramètres!$A$1:$I$89,5,0)</f>
        <v>243.57216</v>
      </c>
      <c r="BF69" s="14">
        <f t="shared" ref="BF69:BF132" si="91">EXP(-1.0587+0.8836*LN(BE69)+0.284)</f>
        <v>59.207435995642292</v>
      </c>
      <c r="BG69" s="22">
        <f t="shared" si="61"/>
        <v>527.34112969241028</v>
      </c>
      <c r="BH69" s="62">
        <f t="shared" si="62"/>
        <v>820.67446302574353</v>
      </c>
      <c r="BI69" s="62">
        <f ca="1">AVERAGE(OFFSET($BH$3,0,0,'Données projet'!$E$11+1,1))-AVERAGE(OFFSET($H$3,0,0,'Données projet'!$E$11+1,1))</f>
        <v>439.06700232017681</v>
      </c>
      <c r="BJ69" s="62">
        <f t="shared" ref="BJ69:BJ132" si="92">$BJ$3</f>
        <v>278.21741231699929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269.2</v>
      </c>
      <c r="BZ69" s="14">
        <f>BY69*VLOOKUP('Données projet'!$B$12,Paramètres!$A$1:$I$89,3,0)*VLOOKUP('Données projet'!$B$12,Paramètres!$A$1:$I$89,5,0)</f>
        <v>272.96879999999999</v>
      </c>
      <c r="CA69" s="14">
        <f t="shared" ref="CA69:CA132" si="93">EXP(-1.0587+0.8836*LN(BZ69)+0.284)</f>
        <v>65.478922017818945</v>
      </c>
      <c r="CB69" s="22">
        <f t="shared" si="64"/>
        <v>589.46311584770126</v>
      </c>
      <c r="CC69" s="62">
        <f t="shared" si="65"/>
        <v>882.79644918103463</v>
      </c>
      <c r="CD69" s="62">
        <f ca="1">AVERAGE(OFFSET($CC$3,0,0,'Données projet'!$E$12+1,1))-AVERAGE(OFFSET($H$3,0,0,'Données projet'!$E$12+1,1))</f>
        <v>487.04124684635974</v>
      </c>
      <c r="CE69" s="62">
        <f t="shared" ref="CE69:CE132" si="94">$CE$3</f>
        <v>306.61893266146666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6.8</v>
      </c>
      <c r="CT69" s="13">
        <f>IF('Données projet'!$A$140&gt;35,CT68+CS69-DB68,IF(A69&lt;'Données projet'!$A$140,$CQ$205^A69,IF(A69='Données projet'!$A$140,'Données projet'!$B$140,CT68+CS69-DB68)))</f>
        <v>214.80000000000004</v>
      </c>
      <c r="CU69" s="18">
        <f>CT69*VLOOKUP('Données projet'!$B$13,Paramètres!$A$1:$I$89,3,0)*VLOOKUP('Données projet'!$B$13,Paramètres!$A$1:$I$89,5,0)</f>
        <v>244.61424000000005</v>
      </c>
      <c r="CV69" s="14">
        <f t="shared" ref="CV69:CV132" si="95">EXP(-1.0587+0.8836*LN(CU69)+0.284)</f>
        <v>59.431203693842654</v>
      </c>
      <c r="CW69" s="22">
        <f t="shared" si="67"/>
        <v>529.54581443344262</v>
      </c>
      <c r="CX69" s="62">
        <f t="shared" si="68"/>
        <v>822.87914776677599</v>
      </c>
      <c r="CY69" s="62">
        <f ca="1">AVERAGE(OFFSET($CX$3,0,0,'Données projet'!$E$13+1,1))-AVERAGE(OFFSET($H$3,0,0,'Données projet'!$E$13+1,1))</f>
        <v>457.62828850677369</v>
      </c>
      <c r="CZ69" s="62">
        <f t="shared" ref="CZ69:CZ132" si="96">$CZ$3</f>
        <v>282.78263556175563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0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6.8</v>
      </c>
      <c r="DO69" s="13">
        <f>IF('Données projet'!$A$166&gt;35,DO68+DN69-DW68,IF(A69&lt;'Données projet'!$A$166,$DL$205^A69,IF(A69='Données projet'!$A$166,'Données projet'!$B$166,DO68+DN69-DW68)))</f>
        <v>214.80000000000004</v>
      </c>
      <c r="DP69" s="18">
        <f>DO69*VLOOKUP('Données projet'!$B$14,Paramètres!$A$1:$I$89,3,0)*VLOOKUP('Données projet'!$B$14,Paramètres!$A$1:$I$89,5,0)</f>
        <v>204.40368000000004</v>
      </c>
      <c r="DQ69" s="14">
        <f t="shared" ref="DQ69:DQ132" si="97">EXP(-1.0587+0.8836*LN(DP69)+0.284)</f>
        <v>50.710733146553544</v>
      </c>
      <c r="DR69" s="22">
        <f t="shared" si="70"/>
        <v>444.3242695635808</v>
      </c>
      <c r="DS69" s="62">
        <f t="shared" si="71"/>
        <v>737.65760289691411</v>
      </c>
      <c r="DT69" s="62">
        <f ca="1">AVERAGE(OFFSET($DS$3,0,0,'Données projet'!$E$14+1,1))-AVERAGE(OFFSET($H$3,0,0,'Données projet'!$E$14+1,1))</f>
        <v>389.12604446638119</v>
      </c>
      <c r="DU69" s="62">
        <f t="shared" ref="DU69:DU132" si="98">$DU$3</f>
        <v>243.23852967152732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12.875</v>
      </c>
      <c r="N70" s="14">
        <f>IF('Données projet'!$A$36&gt;35,N69+M70-V69,IF(A70&lt;'Données projet'!$A$36,$K$205^A70,IF(A70='Données projet'!$A$36,'Données projet'!$B$36,N69+M70-V69)))</f>
        <v>430.87500000000006</v>
      </c>
      <c r="O70" s="14">
        <f>N70*VLOOKUP('Données projet'!$B$9,Paramètres!$A$1:$I$89,3,0)*VLOOKUP('Données projet'!$B$9,Paramètres!$A$1:$I$89,5,0)</f>
        <v>257.66325000000006</v>
      </c>
      <c r="P70" s="14">
        <f t="shared" si="87"/>
        <v>62.224015868041043</v>
      </c>
      <c r="Q70" s="22">
        <f t="shared" si="54"/>
        <v>557.13698805350487</v>
      </c>
      <c r="R70" s="62">
        <f t="shared" si="55"/>
        <v>850.47032138683812</v>
      </c>
      <c r="S70" s="62">
        <f ca="1">AVERAGE(OFFSET($R$3,0,0,'Données projet'!$E$9+1,1))-AVERAGE(OFFSET($H$3,0,0,'Données projet'!$E$9+1,1))</f>
        <v>362.81292020448933</v>
      </c>
      <c r="T70" s="62">
        <f t="shared" si="88"/>
        <v>292.26503163353146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6.9410451497065606E-5</v>
      </c>
      <c r="AC70" s="24">
        <f t="shared" si="57"/>
        <v>6.9410451497065606E-5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16.142857142857142</v>
      </c>
      <c r="AI70" s="14">
        <f>IF('Données projet'!$A$62&gt;35,AI69+AH70-AQ69,IF(A70&lt;'Données projet'!$A$62,$AF$205^A70,IF(A70='Données projet'!$A$62,'Données projet'!$B$62,AI69+AH70-AQ69)))</f>
        <v>401.4285714285715</v>
      </c>
      <c r="AJ70" s="14">
        <f>AI70*VLOOKUP('Données projet'!$B$10,Paramètres!$A$1:$I$89,3,0)*VLOOKUP('Données projet'!$B$10,Paramètres!$A$1:$I$89,5,0)</f>
        <v>187.86857142857147</v>
      </c>
      <c r="AK70" s="14">
        <f t="shared" si="89"/>
        <v>47.068415303981318</v>
      </c>
      <c r="AL70" s="22">
        <f t="shared" si="58"/>
        <v>409.18191855919605</v>
      </c>
      <c r="AM70" s="62">
        <f t="shared" si="59"/>
        <v>702.51525189252936</v>
      </c>
      <c r="AN70" s="62">
        <f ca="1">AVERAGE(OFFSET($AM$3,0,0,'Données projet'!$E$10+1,1))-AVERAGE(OFFSET($H$3,0,0,'Données projet'!$E$10+1,1))</f>
        <v>317.54276561627643</v>
      </c>
      <c r="AO70" s="62">
        <f t="shared" si="90"/>
        <v>238.92443174298893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8.1999999999999993</v>
      </c>
      <c r="BD70" s="13">
        <f>IF('Données projet'!$A$88&gt;35,BD69+BC70-BL69,IF(A70&lt;'Données projet'!$A$88,$BA$205^A70,IF(A70='Données projet'!$A$88,'Données projet'!$B$88,BD69+BC70-BL69)))</f>
        <v>277.39999999999998</v>
      </c>
      <c r="BE70" s="14">
        <f>BD70*VLOOKUP('Données projet'!$B$11,Paramètres!$A$1:$I$89,3,0)*VLOOKUP('Données projet'!$B$11,Paramètres!$A$1:$I$89,5,0)</f>
        <v>250.99151999999995</v>
      </c>
      <c r="BF70" s="14">
        <f t="shared" si="91"/>
        <v>60.798211000769406</v>
      </c>
      <c r="BG70" s="22">
        <f t="shared" si="61"/>
        <v>543.03378149300659</v>
      </c>
      <c r="BH70" s="62">
        <f t="shared" si="62"/>
        <v>836.36711482633996</v>
      </c>
      <c r="BI70" s="62">
        <f ca="1">AVERAGE(OFFSET($BH$3,0,0,'Données projet'!$E$11+1,1))-AVERAGE(OFFSET($H$3,0,0,'Données projet'!$E$11+1,1))</f>
        <v>439.06700232017681</v>
      </c>
      <c r="BJ70" s="62">
        <f t="shared" si="92"/>
        <v>278.21741231699929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277.39999999999998</v>
      </c>
      <c r="BZ70" s="14">
        <f>BY70*VLOOKUP('Données projet'!$B$12,Paramètres!$A$1:$I$89,3,0)*VLOOKUP('Données projet'!$B$12,Paramètres!$A$1:$I$89,5,0)</f>
        <v>281.28360000000004</v>
      </c>
      <c r="CA70" s="14">
        <f t="shared" si="93"/>
        <v>67.238198209347928</v>
      </c>
      <c r="CB70" s="22">
        <f t="shared" si="64"/>
        <v>607.00879854794766</v>
      </c>
      <c r="CC70" s="62">
        <f t="shared" si="65"/>
        <v>900.34213188128092</v>
      </c>
      <c r="CD70" s="62">
        <f ca="1">AVERAGE(OFFSET($CC$3,0,0,'Données projet'!$E$12+1,1))-AVERAGE(OFFSET($H$3,0,0,'Données projet'!$E$12+1,1))</f>
        <v>487.04124684635974</v>
      </c>
      <c r="CE70" s="62">
        <f t="shared" si="94"/>
        <v>306.61893266146666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6.8</v>
      </c>
      <c r="CT70" s="13">
        <f>IF('Données projet'!$A$140&gt;35,CT69+CS70-DB69,IF(A70&lt;'Données projet'!$A$140,$CQ$205^A70,IF(A70='Données projet'!$A$140,'Données projet'!$B$140,CT69+CS70-DB69)))</f>
        <v>221.60000000000005</v>
      </c>
      <c r="CU70" s="18">
        <f>CT70*VLOOKUP('Données projet'!$B$13,Paramètres!$A$1:$I$89,3,0)*VLOOKUP('Données projet'!$B$13,Paramètres!$A$1:$I$89,5,0)</f>
        <v>252.35808000000006</v>
      </c>
      <c r="CV70" s="14">
        <f t="shared" si="95"/>
        <v>61.09061196544927</v>
      </c>
      <c r="CW70" s="22">
        <f t="shared" si="67"/>
        <v>545.92313850649077</v>
      </c>
      <c r="CX70" s="62">
        <f t="shared" si="68"/>
        <v>839.25647183982414</v>
      </c>
      <c r="CY70" s="62">
        <f ca="1">AVERAGE(OFFSET($CX$3,0,0,'Données projet'!$E$13+1,1))-AVERAGE(OFFSET($H$3,0,0,'Données projet'!$E$13+1,1))</f>
        <v>457.62828850677369</v>
      </c>
      <c r="CZ70" s="62">
        <f t="shared" si="96"/>
        <v>282.78263556175563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0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6.8</v>
      </c>
      <c r="DO70" s="13">
        <f>IF('Données projet'!$A$166&gt;35,DO69+DN70-DW69,IF(A70&lt;'Données projet'!$A$166,$DL$205^A70,IF(A70='Données projet'!$A$166,'Données projet'!$B$166,DO69+DN70-DW69)))</f>
        <v>221.60000000000005</v>
      </c>
      <c r="DP70" s="18">
        <f>DO70*VLOOKUP('Données projet'!$B$14,Paramètres!$A$1:$I$89,3,0)*VLOOKUP('Données projet'!$B$14,Paramètres!$A$1:$I$89,5,0)</f>
        <v>210.87456000000003</v>
      </c>
      <c r="DQ70" s="14">
        <f t="shared" si="97"/>
        <v>52.12665281185464</v>
      </c>
      <c r="DR70" s="22">
        <f t="shared" si="70"/>
        <v>458.06044564731354</v>
      </c>
      <c r="DS70" s="62">
        <f t="shared" si="71"/>
        <v>751.39377898064686</v>
      </c>
      <c r="DT70" s="62">
        <f ca="1">AVERAGE(OFFSET($DS$3,0,0,'Données projet'!$E$14+1,1))-AVERAGE(OFFSET($H$3,0,0,'Données projet'!$E$14+1,1))</f>
        <v>389.12604446638119</v>
      </c>
      <c r="DU70" s="62">
        <f t="shared" si="98"/>
        <v>243.23852967152732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12.875</v>
      </c>
      <c r="N71" s="14">
        <f>IF('Données projet'!$A$36&gt;35,N70+M71-V70,IF(A71&lt;'Données projet'!$A$36,$K$205^A71,IF(A71='Données projet'!$A$36,'Données projet'!$B$36,N70+M71-V70)))</f>
        <v>443.75000000000006</v>
      </c>
      <c r="O71" s="14">
        <f>N71*VLOOKUP('Données projet'!$B$9,Paramètres!$A$1:$I$89,3,0)*VLOOKUP('Données projet'!$B$9,Paramètres!$A$1:$I$89,5,0)</f>
        <v>265.36250000000007</v>
      </c>
      <c r="P71" s="14">
        <f t="shared" si="87"/>
        <v>63.864084559847946</v>
      </c>
      <c r="Q71" s="22">
        <f t="shared" si="54"/>
        <v>573.40296810840198</v>
      </c>
      <c r="R71" s="62">
        <f t="shared" si="55"/>
        <v>866.73630144173535</v>
      </c>
      <c r="S71" s="62">
        <f ca="1">AVERAGE(OFFSET($R$3,0,0,'Données projet'!$E$9+1,1))-AVERAGE(OFFSET($H$3,0,0,'Données projet'!$E$9+1,1))</f>
        <v>362.81292020448933</v>
      </c>
      <c r="T71" s="62">
        <f t="shared" si="88"/>
        <v>292.26503163353146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4.9080600938795041E-5</v>
      </c>
      <c r="AC71" s="24">
        <f t="shared" si="57"/>
        <v>4.9080600938795041E-5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16.142857142857142</v>
      </c>
      <c r="AI71" s="14">
        <f>IF('Données projet'!$A$62&gt;35,AI70+AH71-AQ70,IF(A71&lt;'Données projet'!$A$62,$AF$205^A71,IF(A71='Données projet'!$A$62,'Données projet'!$B$62,AI70+AH71-AQ70)))</f>
        <v>417.57142857142867</v>
      </c>
      <c r="AJ71" s="14">
        <f>AI71*VLOOKUP('Données projet'!$B$10,Paramètres!$A$1:$I$89,3,0)*VLOOKUP('Données projet'!$B$10,Paramètres!$A$1:$I$89,5,0)</f>
        <v>195.42342857142864</v>
      </c>
      <c r="AK71" s="14">
        <f t="shared" si="89"/>
        <v>48.737024802067147</v>
      </c>
      <c r="AL71" s="22">
        <f t="shared" si="58"/>
        <v>425.24612295883844</v>
      </c>
      <c r="AM71" s="62">
        <f t="shared" si="59"/>
        <v>718.5794562921717</v>
      </c>
      <c r="AN71" s="62">
        <f ca="1">AVERAGE(OFFSET($AM$3,0,0,'Données projet'!$E$10+1,1))-AVERAGE(OFFSET($H$3,0,0,'Données projet'!$E$10+1,1))</f>
        <v>317.54276561627643</v>
      </c>
      <c r="AO71" s="62">
        <f t="shared" si="90"/>
        <v>238.92443174298893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8.1999999999999993</v>
      </c>
      <c r="BD71" s="13">
        <f>IF('Données projet'!$A$88&gt;35,BD70+BC71-BL70,IF(A71&lt;'Données projet'!$A$88,$BA$205^A71,IF(A71='Données projet'!$A$88,'Données projet'!$B$88,BD70+BC71-BL70)))</f>
        <v>285.59999999999997</v>
      </c>
      <c r="BE71" s="14">
        <f>BD71*VLOOKUP('Données projet'!$B$11,Paramètres!$A$1:$I$89,3,0)*VLOOKUP('Données projet'!$B$11,Paramètres!$A$1:$I$89,5,0)</f>
        <v>258.41087999999996</v>
      </c>
      <c r="BF71" s="14">
        <f t="shared" si="91"/>
        <v>62.383521020316756</v>
      </c>
      <c r="BG71" s="22">
        <f t="shared" si="61"/>
        <v>558.71691511038489</v>
      </c>
      <c r="BH71" s="62">
        <f t="shared" si="62"/>
        <v>852.05024844371815</v>
      </c>
      <c r="BI71" s="62">
        <f ca="1">AVERAGE(OFFSET($BH$3,0,0,'Données projet'!$E$11+1,1))-AVERAGE(OFFSET($H$3,0,0,'Données projet'!$E$11+1,1))</f>
        <v>439.06700232017681</v>
      </c>
      <c r="BJ71" s="62">
        <f t="shared" si="92"/>
        <v>278.21741231699929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285.59999999999997</v>
      </c>
      <c r="BZ71" s="14">
        <f>BY71*VLOOKUP('Données projet'!$B$12,Paramètres!$A$1:$I$89,3,0)*VLOOKUP('Données projet'!$B$12,Paramètres!$A$1:$I$89,5,0)</f>
        <v>289.59839999999997</v>
      </c>
      <c r="CA71" s="14">
        <f t="shared" si="93"/>
        <v>68.991430542388798</v>
      </c>
      <c r="CB71" s="22">
        <f t="shared" si="64"/>
        <v>624.54395486132705</v>
      </c>
      <c r="CC71" s="62">
        <f t="shared" si="65"/>
        <v>917.87728819466042</v>
      </c>
      <c r="CD71" s="62">
        <f ca="1">AVERAGE(OFFSET($CC$3,0,0,'Données projet'!$E$12+1,1))-AVERAGE(OFFSET($H$3,0,0,'Données projet'!$E$12+1,1))</f>
        <v>487.04124684635974</v>
      </c>
      <c r="CE71" s="62">
        <f t="shared" si="94"/>
        <v>306.61893266146666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6.8</v>
      </c>
      <c r="CT71" s="13">
        <f>IF('Données projet'!$A$140&gt;35,CT70+CS71-DB70,IF(A71&lt;'Données projet'!$A$140,$CQ$205^A71,IF(A71='Données projet'!$A$140,'Données projet'!$B$140,CT70+CS71-DB70)))</f>
        <v>228.40000000000006</v>
      </c>
      <c r="CU71" s="18">
        <f>CT71*VLOOKUP('Données projet'!$B$13,Paramètres!$A$1:$I$89,3,0)*VLOOKUP('Données projet'!$B$13,Paramètres!$A$1:$I$89,5,0)</f>
        <v>260.10192000000006</v>
      </c>
      <c r="CV71" s="14">
        <f t="shared" si="95"/>
        <v>62.74410268590654</v>
      </c>
      <c r="CW71" s="22">
        <f t="shared" si="67"/>
        <v>562.29015617795403</v>
      </c>
      <c r="CX71" s="62">
        <f t="shared" si="68"/>
        <v>855.62348951128729</v>
      </c>
      <c r="CY71" s="62">
        <f ca="1">AVERAGE(OFFSET($CX$3,0,0,'Données projet'!$E$13+1,1))-AVERAGE(OFFSET($H$3,0,0,'Données projet'!$E$13+1,1))</f>
        <v>457.62828850677369</v>
      </c>
      <c r="CZ71" s="62">
        <f t="shared" si="96"/>
        <v>282.78263556175563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0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6.8</v>
      </c>
      <c r="DO71" s="13">
        <f>IF('Données projet'!$A$166&gt;35,DO70+DN71-DW70,IF(A71&lt;'Données projet'!$A$166,$DL$205^A71,IF(A71='Données projet'!$A$166,'Données projet'!$B$166,DO70+DN71-DW70)))</f>
        <v>228.40000000000006</v>
      </c>
      <c r="DP71" s="18">
        <f>DO71*VLOOKUP('Données projet'!$B$14,Paramètres!$A$1:$I$89,3,0)*VLOOKUP('Données projet'!$B$14,Paramètres!$A$1:$I$89,5,0)</f>
        <v>217.34544000000008</v>
      </c>
      <c r="DQ71" s="14">
        <f t="shared" si="97"/>
        <v>53.537523221233521</v>
      </c>
      <c r="DR71" s="22">
        <f t="shared" si="70"/>
        <v>471.78782761031516</v>
      </c>
      <c r="DS71" s="62">
        <f t="shared" si="71"/>
        <v>765.12116094364842</v>
      </c>
      <c r="DT71" s="62">
        <f ca="1">AVERAGE(OFFSET($DS$3,0,0,'Données projet'!$E$14+1,1))-AVERAGE(OFFSET($H$3,0,0,'Données projet'!$E$14+1,1))</f>
        <v>389.12604446638119</v>
      </c>
      <c r="DU71" s="62">
        <f t="shared" si="98"/>
        <v>243.23852967152732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12.875</v>
      </c>
      <c r="N72" s="14">
        <f>IF('Données projet'!$A$36&gt;35,N71+M72-V71,IF(A72&lt;'Données projet'!$A$36,$K$205^A72,IF(A72='Données projet'!$A$36,'Données projet'!$B$36,N71+M72-V71)))</f>
        <v>456.62500000000006</v>
      </c>
      <c r="O72" s="14">
        <f>N72*VLOOKUP('Données projet'!$B$9,Paramètres!$A$1:$I$89,3,0)*VLOOKUP('Données projet'!$B$9,Paramètres!$A$1:$I$89,5,0)</f>
        <v>273.06175000000007</v>
      </c>
      <c r="P72" s="14">
        <f t="shared" si="87"/>
        <v>65.49862286970442</v>
      </c>
      <c r="Q72" s="22">
        <f t="shared" si="54"/>
        <v>589.65931608140193</v>
      </c>
      <c r="R72" s="62">
        <f t="shared" si="55"/>
        <v>882.9926494147353</v>
      </c>
      <c r="S72" s="62">
        <f ca="1">AVERAGE(OFFSET($R$3,0,0,'Données projet'!$E$9+1,1))-AVERAGE(OFFSET($H$3,0,0,'Données projet'!$E$9+1,1))</f>
        <v>362.81292020448933</v>
      </c>
      <c r="T72" s="62">
        <f t="shared" si="88"/>
        <v>292.26503163353146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3.4705225748532803E-5</v>
      </c>
      <c r="AC72" s="24">
        <f t="shared" si="57"/>
        <v>3.4705225748532803E-5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16.142857142857142</v>
      </c>
      <c r="AI72" s="14">
        <f>IF('Données projet'!$A$62&gt;35,AI71+AH72-AQ71,IF(A72&lt;'Données projet'!$A$62,$AF$205^A72,IF(A72='Données projet'!$A$62,'Données projet'!$B$62,AI71+AH72-AQ71)))</f>
        <v>433.71428571428584</v>
      </c>
      <c r="AJ72" s="14">
        <f>AI72*VLOOKUP('Données projet'!$B$10,Paramètres!$A$1:$I$89,3,0)*VLOOKUP('Données projet'!$B$10,Paramètres!$A$1:$I$89,5,0)</f>
        <v>202.97828571428576</v>
      </c>
      <c r="AK72" s="14">
        <f t="shared" si="89"/>
        <v>50.398140625785402</v>
      </c>
      <c r="AL72" s="22">
        <f t="shared" si="58"/>
        <v>441.29727587562394</v>
      </c>
      <c r="AM72" s="62">
        <f t="shared" si="59"/>
        <v>734.63060920895725</v>
      </c>
      <c r="AN72" s="62">
        <f ca="1">AVERAGE(OFFSET($AM$3,0,0,'Données projet'!$E$10+1,1))-AVERAGE(OFFSET($H$3,0,0,'Données projet'!$E$10+1,1))</f>
        <v>317.54276561627643</v>
      </c>
      <c r="AO72" s="62">
        <f t="shared" si="90"/>
        <v>238.92443174298893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8.1999999999999993</v>
      </c>
      <c r="BD72" s="13">
        <f>IF('Données projet'!$A$88&gt;35,BD71+BC72-BL71,IF(A72&lt;'Données projet'!$A$88,$BA$205^A72,IF(A72='Données projet'!$A$88,'Données projet'!$B$88,BD71+BC72-BL71)))</f>
        <v>293.79999999999995</v>
      </c>
      <c r="BE72" s="14">
        <f>BD72*VLOOKUP('Données projet'!$B$11,Paramètres!$A$1:$I$89,3,0)*VLOOKUP('Données projet'!$B$11,Paramètres!$A$1:$I$89,5,0)</f>
        <v>265.83023999999995</v>
      </c>
      <c r="BF72" s="14">
        <f t="shared" si="91"/>
        <v>63.963540982526439</v>
      </c>
      <c r="BG72" s="22">
        <f t="shared" si="61"/>
        <v>574.39083521123348</v>
      </c>
      <c r="BH72" s="62">
        <f t="shared" si="62"/>
        <v>867.72416854456674</v>
      </c>
      <c r="BI72" s="62">
        <f ca="1">AVERAGE(OFFSET($BH$3,0,0,'Données projet'!$E$11+1,1))-AVERAGE(OFFSET($H$3,0,0,'Données projet'!$E$11+1,1))</f>
        <v>439.06700232017681</v>
      </c>
      <c r="BJ72" s="62">
        <f t="shared" si="92"/>
        <v>278.21741231699929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293.79999999999995</v>
      </c>
      <c r="BZ72" s="14">
        <f>BY72*VLOOKUP('Données projet'!$B$12,Paramètres!$A$1:$I$89,3,0)*VLOOKUP('Données projet'!$B$12,Paramètres!$A$1:$I$89,5,0)</f>
        <v>297.91319999999996</v>
      </c>
      <c r="CA72" s="14">
        <f t="shared" si="93"/>
        <v>70.73881247427552</v>
      </c>
      <c r="CB72" s="22">
        <f t="shared" si="64"/>
        <v>642.06892172602977</v>
      </c>
      <c r="CC72" s="62">
        <f t="shared" si="65"/>
        <v>935.40225505936314</v>
      </c>
      <c r="CD72" s="62">
        <f ca="1">AVERAGE(OFFSET($CC$3,0,0,'Données projet'!$E$12+1,1))-AVERAGE(OFFSET($H$3,0,0,'Données projet'!$E$12+1,1))</f>
        <v>487.04124684635974</v>
      </c>
      <c r="CE72" s="62">
        <f t="shared" si="94"/>
        <v>306.61893266146666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6.8</v>
      </c>
      <c r="CT72" s="13">
        <f>IF('Données projet'!$A$140&gt;35,CT71+CS72-DB71,IF(A72&lt;'Données projet'!$A$140,$CQ$205^A72,IF(A72='Données projet'!$A$140,'Données projet'!$B$140,CT71+CS72-DB71)))</f>
        <v>235.20000000000007</v>
      </c>
      <c r="CU72" s="18">
        <f>CT72*VLOOKUP('Données projet'!$B$13,Paramètres!$A$1:$I$89,3,0)*VLOOKUP('Données projet'!$B$13,Paramètres!$A$1:$I$89,5,0)</f>
        <v>267.8457600000001</v>
      </c>
      <c r="CV72" s="14">
        <f t="shared" si="95"/>
        <v>64.391872260181529</v>
      </c>
      <c r="CW72" s="22">
        <f t="shared" si="67"/>
        <v>578.64720951981633</v>
      </c>
      <c r="CX72" s="62">
        <f t="shared" si="68"/>
        <v>871.9805428531497</v>
      </c>
      <c r="CY72" s="62">
        <f ca="1">AVERAGE(OFFSET($CX$3,0,0,'Données projet'!$E$13+1,1))-AVERAGE(OFFSET($H$3,0,0,'Données projet'!$E$13+1,1))</f>
        <v>457.62828850677369</v>
      </c>
      <c r="CZ72" s="62">
        <f t="shared" si="96"/>
        <v>282.78263556175563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0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6.8</v>
      </c>
      <c r="DO72" s="13">
        <f>IF('Données projet'!$A$166&gt;35,DO71+DN72-DW71,IF(A72&lt;'Données projet'!$A$166,$DL$205^A72,IF(A72='Données projet'!$A$166,'Données projet'!$B$166,DO71+DN72-DW71)))</f>
        <v>235.20000000000007</v>
      </c>
      <c r="DP72" s="18">
        <f>DO72*VLOOKUP('Données projet'!$B$14,Paramètres!$A$1:$I$89,3,0)*VLOOKUP('Données projet'!$B$14,Paramètres!$A$1:$I$89,5,0)</f>
        <v>223.81632000000008</v>
      </c>
      <c r="DQ72" s="14">
        <f t="shared" si="97"/>
        <v>54.94351196072666</v>
      </c>
      <c r="DR72" s="22">
        <f t="shared" si="70"/>
        <v>485.50670733159899</v>
      </c>
      <c r="DS72" s="62">
        <f t="shared" si="71"/>
        <v>778.8400406649323</v>
      </c>
      <c r="DT72" s="62">
        <f ca="1">AVERAGE(OFFSET($DS$3,0,0,'Données projet'!$E$14+1,1))-AVERAGE(OFFSET($H$3,0,0,'Données projet'!$E$14+1,1))</f>
        <v>389.12604446638119</v>
      </c>
      <c r="DU72" s="62">
        <f t="shared" si="98"/>
        <v>243.23852967152732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12.875</v>
      </c>
      <c r="N73" s="14">
        <f>IF('Données projet'!$A$36&gt;35,N72+M73-V72,IF(A73&lt;'Données projet'!$A$36,$K$205^A73,IF(A73='Données projet'!$A$36,'Données projet'!$B$36,N72+M73-V72)))</f>
        <v>469.50000000000006</v>
      </c>
      <c r="O73" s="14">
        <f>N73*VLOOKUP('Données projet'!$B$9,Paramètres!$A$1:$I$89,3,0)*VLOOKUP('Données projet'!$B$9,Paramètres!$A$1:$I$89,5,0)</f>
        <v>280.76100000000002</v>
      </c>
      <c r="P73" s="14">
        <f t="shared" si="87"/>
        <v>67.12780464438184</v>
      </c>
      <c r="Q73" s="22">
        <f t="shared" si="54"/>
        <v>605.90633475563175</v>
      </c>
      <c r="R73" s="62">
        <f t="shared" si="55"/>
        <v>899.23966808896512</v>
      </c>
      <c r="S73" s="62">
        <f ca="1">AVERAGE(OFFSET($R$3,0,0,'Données projet'!$E$9+1,1))-AVERAGE(OFFSET($H$3,0,0,'Données projet'!$E$9+1,1))</f>
        <v>362.81292020448933</v>
      </c>
      <c r="T73" s="62">
        <f t="shared" si="88"/>
        <v>292.26503163353146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2.454030046939752E-5</v>
      </c>
      <c r="AC73" s="24">
        <f t="shared" si="57"/>
        <v>2.454030046939752E-5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16.142857142857142</v>
      </c>
      <c r="AI73" s="14">
        <f>IF('Données projet'!$A$62&gt;35,AI72+AH73-AQ72,IF(A73&lt;'Données projet'!$A$62,$AF$205^A73,IF(A73='Données projet'!$A$62,'Données projet'!$B$62,AI72+AH73-AQ72)))</f>
        <v>449.857142857143</v>
      </c>
      <c r="AJ73" s="14">
        <f>AI73*VLOOKUP('Données projet'!$B$10,Paramètres!$A$1:$I$89,3,0)*VLOOKUP('Données projet'!$B$10,Paramètres!$A$1:$I$89,5,0)</f>
        <v>210.53314285714293</v>
      </c>
      <c r="AK73" s="14">
        <f t="shared" si="89"/>
        <v>52.052073628089957</v>
      </c>
      <c r="AL73" s="22">
        <f t="shared" si="58"/>
        <v>457.33591871178055</v>
      </c>
      <c r="AM73" s="62">
        <f t="shared" si="59"/>
        <v>750.66925204511381</v>
      </c>
      <c r="AN73" s="62">
        <f ca="1">AVERAGE(OFFSET($AM$3,0,0,'Données projet'!$E$10+1,1))-AVERAGE(OFFSET($H$3,0,0,'Données projet'!$E$10+1,1))</f>
        <v>317.54276561627643</v>
      </c>
      <c r="AO73" s="62">
        <f t="shared" si="90"/>
        <v>238.92443174298893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302</v>
      </c>
      <c r="BB73" s="13">
        <f>VLOOKUP(A73,'Données projet'!$A$87:$I$107,9,0)</f>
        <v>8.1999999999999993</v>
      </c>
      <c r="BC73" s="13">
        <f t="array" ref="BC73">INDEX(BB:BB,MIN(IF(ISNUMBER(BB73:BB269),ROW(BB73:BB269),"")))</f>
        <v>8.1999999999999993</v>
      </c>
      <c r="BD73" s="13">
        <f>IF('Données projet'!$A$88&gt;35,BD72+BC73-BL72,IF(A73&lt;'Données projet'!$A$88,$BA$205^A73,IF(A73='Données projet'!$A$88,'Données projet'!$B$88,BD72+BC73-BL72)))</f>
        <v>301.99999999999994</v>
      </c>
      <c r="BE73" s="14">
        <f>BD73*VLOOKUP('Données projet'!$B$11,Paramètres!$A$1:$I$89,3,0)*VLOOKUP('Données projet'!$B$11,Paramètres!$A$1:$I$89,5,0)</f>
        <v>273.24959999999999</v>
      </c>
      <c r="BF73" s="14">
        <f t="shared" si="91"/>
        <v>65.538435495514321</v>
      </c>
      <c r="BG73" s="22">
        <f t="shared" si="61"/>
        <v>590.05582848802067</v>
      </c>
      <c r="BH73" s="62">
        <f t="shared" si="62"/>
        <v>883.38916182135404</v>
      </c>
      <c r="BI73" s="62">
        <f ca="1">AVERAGE(OFFSET($BH$3,0,0,'Données projet'!$E$11+1,1))-AVERAGE(OFFSET($H$3,0,0,'Données projet'!$E$11+1,1))</f>
        <v>439.06700232017681</v>
      </c>
      <c r="BJ73" s="62">
        <f t="shared" si="92"/>
        <v>278.21741231699929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28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302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301.99999999999994</v>
      </c>
      <c r="BZ73" s="14">
        <f>BY73*VLOOKUP('Données projet'!$B$12,Paramètres!$A$1:$I$89,3,0)*VLOOKUP('Données projet'!$B$12,Paramètres!$A$1:$I$89,5,0)</f>
        <v>306.22800000000001</v>
      </c>
      <c r="CA73" s="14">
        <f t="shared" si="93"/>
        <v>72.480526049067294</v>
      </c>
      <c r="CB73" s="22">
        <f t="shared" si="64"/>
        <v>659.58401620212555</v>
      </c>
      <c r="CC73" s="62">
        <f t="shared" si="65"/>
        <v>952.91734953545892</v>
      </c>
      <c r="CD73" s="62">
        <f ca="1">AVERAGE(OFFSET($CC$3,0,0,'Données projet'!$E$12+1,1))-AVERAGE(OFFSET($H$3,0,0,'Données projet'!$E$12+1,1))</f>
        <v>487.04124684635974</v>
      </c>
      <c r="CE73" s="62">
        <f t="shared" si="94"/>
        <v>306.61893266146666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28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242</v>
      </c>
      <c r="CR73" s="13">
        <f>VLOOKUP(A73,'Données projet'!$A$139:$I$159,9,0)</f>
        <v>6.8</v>
      </c>
      <c r="CS73" s="13">
        <f t="array" ref="CS73">INDEX(CR:CR,MIN(IF(ISNUMBER(CR73:CR269),ROW(CR73:CR269),"")))</f>
        <v>6.8</v>
      </c>
      <c r="CT73" s="13">
        <f>IF('Données projet'!$A$140&gt;35,CT72+CS73-DB72,IF(A73&lt;'Données projet'!$A$140,$CQ$205^A73,IF(A73='Données projet'!$A$140,'Données projet'!$B$140,CT72+CS73-DB72)))</f>
        <v>242.00000000000009</v>
      </c>
      <c r="CU73" s="18">
        <f>CT73*VLOOKUP('Données projet'!$B$13,Paramètres!$A$1:$I$89,3,0)*VLOOKUP('Données projet'!$B$13,Paramètres!$A$1:$I$89,5,0)</f>
        <v>275.58960000000008</v>
      </c>
      <c r="CV73" s="14">
        <f t="shared" si="95"/>
        <v>66.034105090666486</v>
      </c>
      <c r="CW73" s="22">
        <f t="shared" si="67"/>
        <v>594.99461969957758</v>
      </c>
      <c r="CX73" s="62">
        <f t="shared" si="68"/>
        <v>888.32795303291095</v>
      </c>
      <c r="CY73" s="62">
        <f ca="1">AVERAGE(OFFSET($CX$3,0,0,'Données projet'!$E$13+1,1))-AVERAGE(OFFSET($H$3,0,0,'Données projet'!$E$13+1,1))</f>
        <v>457.62828850677369</v>
      </c>
      <c r="CZ73" s="62">
        <f t="shared" si="96"/>
        <v>282.78263556175563</v>
      </c>
      <c r="DA73" s="16">
        <f>IF(ISNA(VLOOKUP(A73,'Données projet'!$A$139:$I$159,3,0)),0,VLOOKUP(A73,'Données projet'!$A$139:$I$159,3,0))</f>
        <v>10</v>
      </c>
      <c r="DB73" s="16">
        <f>IF(ISNA(VLOOKUP(A73,'Données projet'!$A$139:$I$159,4,0)),0,VLOOKUP(A73,'Données projet'!$A$139:$I$159,4,0))</f>
        <v>21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0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242</v>
      </c>
      <c r="DM73" s="13">
        <f>VLOOKUP(A73,'Données projet'!$A$165:$I$185,9,0)</f>
        <v>6.8</v>
      </c>
      <c r="DN73" s="13">
        <f t="array" ref="DN73">INDEX(DM:DM,MIN(IF(ISNUMBER(DM73:DM269),ROW(DM73:DM269),"")))</f>
        <v>6.8</v>
      </c>
      <c r="DO73" s="13">
        <f>IF('Données projet'!$A$166&gt;35,DO72+DN73-DW72,IF(A73&lt;'Données projet'!$A$166,$DL$205^A73,IF(A73='Données projet'!$A$166,'Données projet'!$B$166,DO72+DN73-DW72)))</f>
        <v>242.00000000000009</v>
      </c>
      <c r="DP73" s="18">
        <f>DO73*VLOOKUP('Données projet'!$B$14,Paramètres!$A$1:$I$89,3,0)*VLOOKUP('Données projet'!$B$14,Paramètres!$A$1:$I$89,5,0)</f>
        <v>230.2872000000001</v>
      </c>
      <c r="DQ73" s="14">
        <f t="shared" si="97"/>
        <v>56.344776374960006</v>
      </c>
      <c r="DR73" s="22">
        <f t="shared" si="70"/>
        <v>499.21735885305549</v>
      </c>
      <c r="DS73" s="62">
        <f t="shared" si="71"/>
        <v>792.5506921863888</v>
      </c>
      <c r="DT73" s="62">
        <f ca="1">AVERAGE(OFFSET($DS$3,0,0,'Données projet'!$E$14+1,1))-AVERAGE(OFFSET($H$3,0,0,'Données projet'!$E$14+1,1))</f>
        <v>389.12604446638119</v>
      </c>
      <c r="DU73" s="62">
        <f t="shared" si="98"/>
        <v>243.23852967152732</v>
      </c>
      <c r="DV73" s="16">
        <f>IF(ISNA(VLOOKUP(A73,'Données projet'!$A$165:$I$185,3,0)),0,VLOOKUP(A73,'Données projet'!$A$165:$I$185,3,0))</f>
        <v>10</v>
      </c>
      <c r="DW73" s="16">
        <f>IF(ISNA(VLOOKUP(A73,'Données projet'!$A$165:$I$185,4,0)),0,VLOOKUP(A73,'Données projet'!$A$165:$I$185,4,0))</f>
        <v>21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12.875</v>
      </c>
      <c r="N74" s="14">
        <f>IF('Données projet'!$A$36&gt;35,N73+M74-V73,IF(A74&lt;'Données projet'!$A$36,$K$205^A74,IF(A74='Données projet'!$A$36,'Données projet'!$B$36,N73+M74-V73)))</f>
        <v>482.37500000000006</v>
      </c>
      <c r="O74" s="14">
        <f>N74*VLOOKUP('Données projet'!$B$9,Paramètres!$A$1:$I$89,3,0)*VLOOKUP('Données projet'!$B$9,Paramètres!$A$1:$I$89,5,0)</f>
        <v>288.46025000000009</v>
      </c>
      <c r="P74" s="14">
        <f t="shared" si="87"/>
        <v>68.75179365327233</v>
      </c>
      <c r="Q74" s="22">
        <f t="shared" si="54"/>
        <v>622.14430936278279</v>
      </c>
      <c r="R74" s="62">
        <f t="shared" si="55"/>
        <v>915.47764269611616</v>
      </c>
      <c r="S74" s="62">
        <f ca="1">AVERAGE(OFFSET($R$3,0,0,'Données projet'!$E$9+1,1))-AVERAGE(OFFSET($H$3,0,0,'Données projet'!$E$9+1,1))</f>
        <v>362.81292020448933</v>
      </c>
      <c r="T74" s="62">
        <f t="shared" si="88"/>
        <v>292.26503163353146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1.7352612874266402E-5</v>
      </c>
      <c r="AC74" s="24">
        <f t="shared" si="57"/>
        <v>1.7352612874266402E-5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>
        <f>VLOOKUP(A74,'Données projet'!$A$61:$I$81,2,0)</f>
        <v>466</v>
      </c>
      <c r="AG74" s="13">
        <f>VLOOKUP(A74,'Données projet'!$A$61:$I$81,9,0)</f>
        <v>16.142857142857142</v>
      </c>
      <c r="AH74" s="13">
        <f t="array" ref="AH74">INDEX(AG:AG,MIN(IF(ISNUMBER(AG74:AG270),ROW(AG74:AG270),"")))</f>
        <v>16.142857142857142</v>
      </c>
      <c r="AI74" s="14">
        <f>IF('Données projet'!$A$62&gt;35,AI73+AH74-AQ73,IF(A74&lt;'Données projet'!$A$62,$AF$205^A74,IF(A74='Données projet'!$A$62,'Données projet'!$B$62,AI73+AH74-AQ73)))</f>
        <v>466.00000000000017</v>
      </c>
      <c r="AJ74" s="14">
        <f>AI74*VLOOKUP('Données projet'!$B$10,Paramètres!$A$1:$I$89,3,0)*VLOOKUP('Données projet'!$B$10,Paramètres!$A$1:$I$89,5,0)</f>
        <v>218.08800000000008</v>
      </c>
      <c r="AK74" s="14">
        <f t="shared" si="89"/>
        <v>53.699111087780629</v>
      </c>
      <c r="AL74" s="22">
        <f t="shared" si="58"/>
        <v>473.36255181121805</v>
      </c>
      <c r="AM74" s="62">
        <f t="shared" si="59"/>
        <v>766.69588514455131</v>
      </c>
      <c r="AN74" s="62">
        <f ca="1">AVERAGE(OFFSET($AM$3,0,0,'Données projet'!$E$10+1,1))-AVERAGE(OFFSET($H$3,0,0,'Données projet'!$E$10+1,1))</f>
        <v>317.54276561627643</v>
      </c>
      <c r="AO74" s="62">
        <f t="shared" si="90"/>
        <v>238.92443174298893</v>
      </c>
      <c r="AP74" s="16">
        <f>IF(ISNA(VLOOKUP(A74,'Données projet'!$A$61:$I$81,3,0)),0,VLOOKUP(A74,'Données projet'!$A$61:$I$81,3,0))</f>
        <v>11</v>
      </c>
      <c r="AQ74" s="16">
        <f>IF(ISNA(VLOOKUP(A74,'Données projet'!$A$61:$I$81,4,0)),0,VLOOKUP(A74,'Données projet'!$A$61:$I$81,4,0))</f>
        <v>91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7.6</v>
      </c>
      <c r="BD74" s="13">
        <f>IF('Données projet'!$A$88&gt;35,BD73+BC74-BL73,IF(A74&lt;'Données projet'!$A$88,$BA$205^A74,IF(A74='Données projet'!$A$88,'Données projet'!$B$88,BD73+BC74-BL73)))</f>
        <v>281.59999999999997</v>
      </c>
      <c r="BE74" s="14">
        <f>BD74*VLOOKUP('Données projet'!$B$11,Paramètres!$A$1:$I$89,3,0)*VLOOKUP('Données projet'!$B$11,Paramètres!$A$1:$I$89,5,0)</f>
        <v>254.79167999999996</v>
      </c>
      <c r="BF74" s="14">
        <f t="shared" si="91"/>
        <v>61.610870508448471</v>
      </c>
      <c r="BG74" s="22">
        <f t="shared" si="61"/>
        <v>551.067775468881</v>
      </c>
      <c r="BH74" s="62">
        <f t="shared" si="62"/>
        <v>844.40110880221437</v>
      </c>
      <c r="BI74" s="62">
        <f ca="1">AVERAGE(OFFSET($BH$3,0,0,'Données projet'!$E$11+1,1))-AVERAGE(OFFSET($H$3,0,0,'Données projet'!$E$11+1,1))</f>
        <v>439.06700232017681</v>
      </c>
      <c r="BJ74" s="62">
        <f t="shared" si="92"/>
        <v>278.21741231699929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281.59999999999997</v>
      </c>
      <c r="BZ74" s="14">
        <f>BY74*VLOOKUP('Données projet'!$B$12,Paramètres!$A$1:$I$89,3,0)*VLOOKUP('Données projet'!$B$12,Paramètres!$A$1:$I$89,5,0)</f>
        <v>285.54239999999999</v>
      </c>
      <c r="CA74" s="14">
        <f t="shared" si="93"/>
        <v>68.136937829389524</v>
      </c>
      <c r="CB74" s="22">
        <f t="shared" si="64"/>
        <v>615.99151338618674</v>
      </c>
      <c r="CC74" s="62">
        <f t="shared" si="65"/>
        <v>909.32484671952011</v>
      </c>
      <c r="CD74" s="62">
        <f ca="1">AVERAGE(OFFSET($CC$3,0,0,'Données projet'!$E$12+1,1))-AVERAGE(OFFSET($H$3,0,0,'Données projet'!$E$12+1,1))</f>
        <v>487.04124684635974</v>
      </c>
      <c r="CE74" s="62">
        <f t="shared" si="94"/>
        <v>306.61893266146666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6.4</v>
      </c>
      <c r="CT74" s="13">
        <f>IF('Données projet'!$A$140&gt;35,CT73+CS74-DB73,IF(A74&lt;'Données projet'!$A$140,$CQ$205^A74,IF(A74='Données projet'!$A$140,'Données projet'!$B$140,CT73+CS74-DB73)))</f>
        <v>227.40000000000009</v>
      </c>
      <c r="CU74" s="18">
        <f>CT74*VLOOKUP('Données projet'!$B$13,Paramètres!$A$1:$I$89,3,0)*VLOOKUP('Données projet'!$B$13,Paramètres!$A$1:$I$89,5,0)</f>
        <v>258.96312000000012</v>
      </c>
      <c r="CV74" s="14">
        <f t="shared" si="95"/>
        <v>62.501305665831744</v>
      </c>
      <c r="CW74" s="22">
        <f t="shared" si="67"/>
        <v>559.88387470132386</v>
      </c>
      <c r="CX74" s="62">
        <f t="shared" si="68"/>
        <v>853.21720803465723</v>
      </c>
      <c r="CY74" s="62">
        <f ca="1">AVERAGE(OFFSET($CX$3,0,0,'Données projet'!$E$13+1,1))-AVERAGE(OFFSET($H$3,0,0,'Données projet'!$E$13+1,1))</f>
        <v>457.62828850677369</v>
      </c>
      <c r="CZ74" s="62">
        <f t="shared" si="96"/>
        <v>282.78263556175563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0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6.4</v>
      </c>
      <c r="DO74" s="13">
        <f>IF('Données projet'!$A$166&gt;35,DO73+DN74-DW73,IF(A74&lt;'Données projet'!$A$166,$DL$205^A74,IF(A74='Données projet'!$A$166,'Données projet'!$B$166,DO73+DN74-DW73)))</f>
        <v>227.40000000000009</v>
      </c>
      <c r="DP74" s="18">
        <f>DO74*VLOOKUP('Données projet'!$B$14,Paramètres!$A$1:$I$89,3,0)*VLOOKUP('Données projet'!$B$14,Paramètres!$A$1:$I$89,5,0)</f>
        <v>216.3938400000001</v>
      </c>
      <c r="DQ74" s="14">
        <f t="shared" si="97"/>
        <v>53.330352339128915</v>
      </c>
      <c r="DR74" s="22">
        <f t="shared" si="70"/>
        <v>469.76963499064965</v>
      </c>
      <c r="DS74" s="62">
        <f t="shared" si="71"/>
        <v>763.10296832398296</v>
      </c>
      <c r="DT74" s="62">
        <f ca="1">AVERAGE(OFFSET($DS$3,0,0,'Données projet'!$E$14+1,1))-AVERAGE(OFFSET($H$3,0,0,'Données projet'!$E$14+1,1))</f>
        <v>389.12604446638119</v>
      </c>
      <c r="DU74" s="62">
        <f t="shared" si="98"/>
        <v>243.23852967152732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12.875</v>
      </c>
      <c r="N75" s="14">
        <f>IF('Données projet'!$A$36&gt;35,N74+M75-V74,IF(A75&lt;'Données projet'!$A$36,$K$205^A75,IF(A75='Données projet'!$A$36,'Données projet'!$B$36,N74+M75-V74)))</f>
        <v>495.25000000000006</v>
      </c>
      <c r="O75" s="14">
        <f>N75*VLOOKUP('Données projet'!$B$9,Paramètres!$A$1:$I$89,3,0)*VLOOKUP('Données projet'!$B$9,Paramètres!$A$1:$I$89,5,0)</f>
        <v>296.15950000000004</v>
      </c>
      <c r="P75" s="14">
        <f t="shared" si="87"/>
        <v>70.370744425720076</v>
      </c>
      <c r="Q75" s="22">
        <f t="shared" si="54"/>
        <v>638.37350904146251</v>
      </c>
      <c r="R75" s="62">
        <f t="shared" si="55"/>
        <v>931.70684237479577</v>
      </c>
      <c r="S75" s="62">
        <f ca="1">AVERAGE(OFFSET($R$3,0,0,'Données projet'!$E$9+1,1))-AVERAGE(OFFSET($H$3,0,0,'Données projet'!$E$9+1,1))</f>
        <v>362.81292020448933</v>
      </c>
      <c r="T75" s="62">
        <f t="shared" si="88"/>
        <v>292.26503163353146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1.227015023469876E-5</v>
      </c>
      <c r="AC75" s="24">
        <f t="shared" si="57"/>
        <v>1.227015023469876E-5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>
        <f>VLOOKUP(A75,'Données projet'!$A$61:$I$81,2,0)</f>
        <v>390</v>
      </c>
      <c r="AG75" s="13">
        <f>VLOOKUP(A75,'Données projet'!$A$61:$I$81,9,0)</f>
        <v>15</v>
      </c>
      <c r="AH75" s="13">
        <f t="array" ref="AH75">INDEX(AG:AG,MIN(IF(ISNUMBER(AG75:AG271),ROW(AG75:AG271),"")))</f>
        <v>15</v>
      </c>
      <c r="AI75" s="14">
        <f>IF('Données projet'!$A$62&gt;35,AI74+AH75-AQ74,IF(A75&lt;'Données projet'!$A$62,$AF$205^A75,IF(A75='Données projet'!$A$62,'Données projet'!$B$62,AI74+AH75-AQ74)))</f>
        <v>390.00000000000017</v>
      </c>
      <c r="AJ75" s="14">
        <f>AI75*VLOOKUP('Données projet'!$B$10,Paramètres!$A$1:$I$89,3,0)*VLOOKUP('Données projet'!$B$10,Paramètres!$A$1:$I$89,5,0)</f>
        <v>182.5200000000001</v>
      </c>
      <c r="AK75" s="14">
        <f t="shared" si="89"/>
        <v>45.882385280285632</v>
      </c>
      <c r="AL75" s="22">
        <f t="shared" si="58"/>
        <v>397.80082102983096</v>
      </c>
      <c r="AM75" s="62">
        <f t="shared" si="59"/>
        <v>691.13415436316427</v>
      </c>
      <c r="AN75" s="62">
        <f ca="1">AVERAGE(OFFSET($AM$3,0,0,'Données projet'!$E$10+1,1))-AVERAGE(OFFSET($H$3,0,0,'Données projet'!$E$10+1,1))</f>
        <v>317.54276561627643</v>
      </c>
      <c r="AO75" s="62">
        <f t="shared" si="90"/>
        <v>238.92443174298893</v>
      </c>
      <c r="AP75" s="16">
        <f>IF(ISNA(VLOOKUP(A75,'Données projet'!$A$61:$I$81,3,0)),0,VLOOKUP(A75,'Données projet'!$A$61:$I$81,3,0))</f>
        <v>12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7.6</v>
      </c>
      <c r="BD75" s="13">
        <f>IF('Données projet'!$A$88&gt;35,BD74+BC75-BL74,IF(A75&lt;'Données projet'!$A$88,$BA$205^A75,IF(A75='Données projet'!$A$88,'Données projet'!$B$88,BD74+BC75-BL74)))</f>
        <v>289.2</v>
      </c>
      <c r="BE75" s="14">
        <f>BD75*VLOOKUP('Données projet'!$B$11,Paramètres!$A$1:$I$89,3,0)*VLOOKUP('Données projet'!$B$11,Paramètres!$A$1:$I$89,5,0)</f>
        <v>261.66816</v>
      </c>
      <c r="BF75" s="14">
        <f t="shared" si="91"/>
        <v>63.077829793082856</v>
      </c>
      <c r="BG75" s="22">
        <f t="shared" si="61"/>
        <v>565.5992655562859</v>
      </c>
      <c r="BH75" s="62">
        <f t="shared" si="62"/>
        <v>858.93259888961916</v>
      </c>
      <c r="BI75" s="62">
        <f ca="1">AVERAGE(OFFSET($BH$3,0,0,'Données projet'!$E$11+1,1))-AVERAGE(OFFSET($H$3,0,0,'Données projet'!$E$11+1,1))</f>
        <v>439.06700232017681</v>
      </c>
      <c r="BJ75" s="62">
        <f t="shared" si="92"/>
        <v>278.21741231699929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289.2</v>
      </c>
      <c r="BZ75" s="14">
        <f>BY75*VLOOKUP('Données projet'!$B$12,Paramètres!$A$1:$I$89,3,0)*VLOOKUP('Données projet'!$B$12,Paramètres!$A$1:$I$89,5,0)</f>
        <v>293.24880000000002</v>
      </c>
      <c r="CA75" s="14">
        <f t="shared" si="93"/>
        <v>69.759283249126327</v>
      </c>
      <c r="CB75" s="22">
        <f t="shared" si="64"/>
        <v>632.23907832556176</v>
      </c>
      <c r="CC75" s="62">
        <f t="shared" si="65"/>
        <v>925.57241165889513</v>
      </c>
      <c r="CD75" s="62">
        <f ca="1">AVERAGE(OFFSET($CC$3,0,0,'Données projet'!$E$12+1,1))-AVERAGE(OFFSET($H$3,0,0,'Données projet'!$E$12+1,1))</f>
        <v>487.04124684635974</v>
      </c>
      <c r="CE75" s="62">
        <f t="shared" si="94"/>
        <v>306.61893266146666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6.4</v>
      </c>
      <c r="CT75" s="13">
        <f>IF('Données projet'!$A$140&gt;35,CT74+CS75-DB74,IF(A75&lt;'Données projet'!$A$140,$CQ$205^A75,IF(A75='Données projet'!$A$140,'Données projet'!$B$140,CT74+CS75-DB74)))</f>
        <v>233.8000000000001</v>
      </c>
      <c r="CU75" s="18">
        <f>CT75*VLOOKUP('Données projet'!$B$13,Paramètres!$A$1:$I$89,3,0)*VLOOKUP('Données projet'!$B$13,Paramètres!$A$1:$I$89,5,0)</f>
        <v>266.25144000000012</v>
      </c>
      <c r="CV75" s="14">
        <f t="shared" si="95"/>
        <v>64.053084089016153</v>
      </c>
      <c r="CW75" s="22">
        <f t="shared" si="67"/>
        <v>575.28037945503661</v>
      </c>
      <c r="CX75" s="62">
        <f t="shared" si="68"/>
        <v>868.61371278836987</v>
      </c>
      <c r="CY75" s="62">
        <f ca="1">AVERAGE(OFFSET($CX$3,0,0,'Données projet'!$E$13+1,1))-AVERAGE(OFFSET($H$3,0,0,'Données projet'!$E$13+1,1))</f>
        <v>457.62828850677369</v>
      </c>
      <c r="CZ75" s="62">
        <f t="shared" si="96"/>
        <v>282.78263556175563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0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6.4</v>
      </c>
      <c r="DO75" s="13">
        <f>IF('Données projet'!$A$166&gt;35,DO74+DN75-DW74,IF(A75&lt;'Données projet'!$A$166,$DL$205^A75,IF(A75='Données projet'!$A$166,'Données projet'!$B$166,DO74+DN75-DW74)))</f>
        <v>233.8000000000001</v>
      </c>
      <c r="DP75" s="18">
        <f>DO75*VLOOKUP('Données projet'!$B$14,Paramètres!$A$1:$I$89,3,0)*VLOOKUP('Données projet'!$B$14,Paramètres!$A$1:$I$89,5,0)</f>
        <v>222.48408000000009</v>
      </c>
      <c r="DQ75" s="14">
        <f t="shared" si="97"/>
        <v>54.654434919149701</v>
      </c>
      <c r="DR75" s="22">
        <f t="shared" si="70"/>
        <v>482.6829134841858</v>
      </c>
      <c r="DS75" s="62">
        <f t="shared" si="71"/>
        <v>776.01624681751912</v>
      </c>
      <c r="DT75" s="62">
        <f ca="1">AVERAGE(OFFSET($DS$3,0,0,'Données projet'!$E$14+1,1))-AVERAGE(OFFSET($H$3,0,0,'Données projet'!$E$14+1,1))</f>
        <v>389.12604446638119</v>
      </c>
      <c r="DU75" s="62">
        <f t="shared" si="98"/>
        <v>243.23852967152732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12.875</v>
      </c>
      <c r="N76" s="14">
        <f>IF('Données projet'!$A$36&gt;35,N75+M76-V75,IF(A76&lt;'Données projet'!$A$36,$K$205^A76,IF(A76='Données projet'!$A$36,'Données projet'!$B$36,N75+M76-V75)))</f>
        <v>508.12500000000006</v>
      </c>
      <c r="O76" s="14">
        <f>N76*VLOOKUP('Données projet'!$B$9,Paramètres!$A$1:$I$89,3,0)*VLOOKUP('Données projet'!$B$9,Paramètres!$A$1:$I$89,5,0)</f>
        <v>303.85875000000004</v>
      </c>
      <c r="P76" s="14">
        <f t="shared" si="87"/>
        <v>71.984802998830631</v>
      </c>
      <c r="Q76" s="22">
        <f t="shared" si="54"/>
        <v>654.59418813963009</v>
      </c>
      <c r="R76" s="62">
        <f t="shared" si="55"/>
        <v>947.92752147296346</v>
      </c>
      <c r="S76" s="62">
        <f ca="1">AVERAGE(OFFSET($R$3,0,0,'Données projet'!$E$9+1,1))-AVERAGE(OFFSET($H$3,0,0,'Données projet'!$E$9+1,1))</f>
        <v>362.81292020448933</v>
      </c>
      <c r="T76" s="62">
        <f t="shared" si="88"/>
        <v>292.26503163353146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8.6763064371332008E-6</v>
      </c>
      <c r="AC76" s="24">
        <f t="shared" si="57"/>
        <v>8.6763064371332008E-6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15.142857142857142</v>
      </c>
      <c r="AI76" s="14">
        <f>IF('Données projet'!$A$62&gt;35,AI75+AH76-AQ75,IF(A76&lt;'Données projet'!$A$62,$AF$205^A76,IF(A76='Données projet'!$A$62,'Données projet'!$B$62,AI75+AH76-AQ75)))</f>
        <v>405.14285714285734</v>
      </c>
      <c r="AJ76" s="14">
        <f>AI76*VLOOKUP('Données projet'!$B$10,Paramètres!$A$1:$I$89,3,0)*VLOOKUP('Données projet'!$B$10,Paramètres!$A$1:$I$89,5,0)</f>
        <v>189.60685714285725</v>
      </c>
      <c r="AK76" s="14">
        <f t="shared" si="89"/>
        <v>47.453024072159629</v>
      </c>
      <c r="AL76" s="22">
        <f t="shared" si="58"/>
        <v>412.87929311615432</v>
      </c>
      <c r="AM76" s="62">
        <f t="shared" si="59"/>
        <v>706.21262644948763</v>
      </c>
      <c r="AN76" s="62">
        <f ca="1">AVERAGE(OFFSET($AM$3,0,0,'Données projet'!$E$10+1,1))-AVERAGE(OFFSET($H$3,0,0,'Données projet'!$E$10+1,1))</f>
        <v>317.54276561627643</v>
      </c>
      <c r="AO76" s="62">
        <f t="shared" si="90"/>
        <v>238.92443174298893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7.6</v>
      </c>
      <c r="BD76" s="13">
        <f>IF('Données projet'!$A$88&gt;35,BD75+BC76-BL75,IF(A76&lt;'Données projet'!$A$88,$BA$205^A76,IF(A76='Données projet'!$A$88,'Données projet'!$B$88,BD75+BC76-BL75)))</f>
        <v>296.8</v>
      </c>
      <c r="BE76" s="14">
        <f>BD76*VLOOKUP('Données projet'!$B$11,Paramètres!$A$1:$I$89,3,0)*VLOOKUP('Données projet'!$B$11,Paramètres!$A$1:$I$89,5,0)</f>
        <v>268.54464000000002</v>
      </c>
      <c r="BF76" s="14">
        <f t="shared" si="91"/>
        <v>64.54030807605065</v>
      </c>
      <c r="BG76" s="22">
        <f t="shared" si="61"/>
        <v>580.12295123245474</v>
      </c>
      <c r="BH76" s="62">
        <f t="shared" si="62"/>
        <v>873.45628456578811</v>
      </c>
      <c r="BI76" s="62">
        <f ca="1">AVERAGE(OFFSET($BH$3,0,0,'Données projet'!$E$11+1,1))-AVERAGE(OFFSET($H$3,0,0,'Données projet'!$E$11+1,1))</f>
        <v>439.06700232017681</v>
      </c>
      <c r="BJ76" s="62">
        <f t="shared" si="92"/>
        <v>278.21741231699929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296.8</v>
      </c>
      <c r="BZ76" s="14">
        <f>BY76*VLOOKUP('Données projet'!$B$12,Paramètres!$A$1:$I$89,3,0)*VLOOKUP('Données projet'!$B$12,Paramètres!$A$1:$I$89,5,0)</f>
        <v>300.95520000000005</v>
      </c>
      <c r="CA76" s="14">
        <f t="shared" si="93"/>
        <v>71.376673021759785</v>
      </c>
      <c r="CB76" s="22">
        <f t="shared" si="64"/>
        <v>648.4780121795651</v>
      </c>
      <c r="CC76" s="62">
        <f t="shared" si="65"/>
        <v>941.81134551289847</v>
      </c>
      <c r="CD76" s="62">
        <f ca="1">AVERAGE(OFFSET($CC$3,0,0,'Données projet'!$E$12+1,1))-AVERAGE(OFFSET($H$3,0,0,'Données projet'!$E$12+1,1))</f>
        <v>487.04124684635974</v>
      </c>
      <c r="CE76" s="62">
        <f t="shared" si="94"/>
        <v>306.61893266146666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6.4</v>
      </c>
      <c r="CT76" s="13">
        <f>IF('Données projet'!$A$140&gt;35,CT75+CS76-DB75,IF(A76&lt;'Données projet'!$A$140,$CQ$205^A76,IF(A76='Données projet'!$A$140,'Données projet'!$B$140,CT75+CS76-DB75)))</f>
        <v>240.2000000000001</v>
      </c>
      <c r="CU76" s="18">
        <f>CT76*VLOOKUP('Données projet'!$B$13,Paramètres!$A$1:$I$89,3,0)*VLOOKUP('Données projet'!$B$13,Paramètres!$A$1:$I$89,5,0)</f>
        <v>273.53976000000011</v>
      </c>
      <c r="CV76" s="14">
        <f t="shared" si="95"/>
        <v>65.599925277661526</v>
      </c>
      <c r="CW76" s="22">
        <f t="shared" si="67"/>
        <v>590.66828519192734</v>
      </c>
      <c r="CX76" s="62">
        <f t="shared" si="68"/>
        <v>884.00161852526071</v>
      </c>
      <c r="CY76" s="62">
        <f ca="1">AVERAGE(OFFSET($CX$3,0,0,'Données projet'!$E$13+1,1))-AVERAGE(OFFSET($H$3,0,0,'Données projet'!$E$13+1,1))</f>
        <v>457.62828850677369</v>
      </c>
      <c r="CZ76" s="62">
        <f t="shared" si="96"/>
        <v>282.78263556175563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0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6.4</v>
      </c>
      <c r="DO76" s="13">
        <f>IF('Données projet'!$A$166&gt;35,DO75+DN76-DW75,IF(A76&lt;'Données projet'!$A$166,$DL$205^A76,IF(A76='Données projet'!$A$166,'Données projet'!$B$166,DO75+DN76-DW75)))</f>
        <v>240.2000000000001</v>
      </c>
      <c r="DP76" s="18">
        <f>DO76*VLOOKUP('Données projet'!$B$14,Paramètres!$A$1:$I$89,3,0)*VLOOKUP('Données projet'!$B$14,Paramètres!$A$1:$I$89,5,0)</f>
        <v>228.57432000000009</v>
      </c>
      <c r="DQ76" s="14">
        <f t="shared" si="97"/>
        <v>55.974304715857535</v>
      </c>
      <c r="DR76" s="22">
        <f t="shared" si="70"/>
        <v>495.58885471345201</v>
      </c>
      <c r="DS76" s="62">
        <f t="shared" si="71"/>
        <v>788.92218804678532</v>
      </c>
      <c r="DT76" s="62">
        <f ca="1">AVERAGE(OFFSET($DS$3,0,0,'Données projet'!$E$14+1,1))-AVERAGE(OFFSET($H$3,0,0,'Données projet'!$E$14+1,1))</f>
        <v>389.12604446638119</v>
      </c>
      <c r="DU76" s="62">
        <f t="shared" si="98"/>
        <v>243.23852967152732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521</v>
      </c>
      <c r="L77" s="13">
        <f>VLOOKUP(A77,'Données projet'!$A$35:$I$55,9,0)</f>
        <v>12.875</v>
      </c>
      <c r="M77" s="13">
        <f t="array" ref="M77">INDEX(L:L,MIN(IF(ISNUMBER(L77:L273),ROW(L77:L273),"")))</f>
        <v>12.875</v>
      </c>
      <c r="N77" s="14">
        <f>IF('Données projet'!$A$36&gt;35,N76+M77-V76,IF(A77&lt;'Données projet'!$A$36,$K$205^A77,IF(A77='Données projet'!$A$36,'Données projet'!$B$36,N76+M77-V76)))</f>
        <v>521</v>
      </c>
      <c r="O77" s="14">
        <f>N77*VLOOKUP('Données projet'!$B$9,Paramètres!$A$1:$I$89,3,0)*VLOOKUP('Données projet'!$B$9,Paramètres!$A$1:$I$89,5,0)</f>
        <v>311.55799999999999</v>
      </c>
      <c r="P77" s="14">
        <f t="shared" si="87"/>
        <v>73.594107587354372</v>
      </c>
      <c r="Q77" s="22">
        <f t="shared" si="54"/>
        <v>670.80658738130876</v>
      </c>
      <c r="R77" s="62">
        <f t="shared" si="55"/>
        <v>964.13992071464213</v>
      </c>
      <c r="S77" s="62">
        <f ca="1">AVERAGE(OFFSET($R$3,0,0,'Données projet'!$E$9+1,1))-AVERAGE(OFFSET($H$3,0,0,'Données projet'!$E$9+1,1))</f>
        <v>362.81292020448933</v>
      </c>
      <c r="T77" s="62">
        <f t="shared" si="88"/>
        <v>292.26503163353146</v>
      </c>
      <c r="U77" s="16">
        <f>IF(ISNA(VLOOKUP(A77,'Données projet'!$A$35:$I$55,3,0)),0,VLOOKUP(A77,'Données projet'!$A$35:$I$55,3,0))</f>
        <v>10</v>
      </c>
      <c r="V77" s="16">
        <f>IF(ISNA(VLOOKUP(A77,'Données projet'!$A$35:$I$55,4,0)),0,VLOOKUP(A77,'Données projet'!$A$35:$I$55,4,0))</f>
        <v>37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6.1350751173493801E-6</v>
      </c>
      <c r="AC77" s="24">
        <f t="shared" si="57"/>
        <v>6.1350751173493801E-6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15.142857142857142</v>
      </c>
      <c r="AI77" s="14">
        <f>IF('Données projet'!$A$62&gt;35,AI76+AH77-AQ76,IF(A77&lt;'Données projet'!$A$62,$AF$205^A77,IF(A77='Données projet'!$A$62,'Données projet'!$B$62,AI76+AH77-AQ76)))</f>
        <v>420.2857142857145</v>
      </c>
      <c r="AJ77" s="14">
        <f>AI77*VLOOKUP('Données projet'!$B$10,Paramètres!$A$1:$I$89,3,0)*VLOOKUP('Données projet'!$B$10,Paramètres!$A$1:$I$89,5,0)</f>
        <v>196.69371428571441</v>
      </c>
      <c r="AK77" s="14">
        <f t="shared" si="89"/>
        <v>49.016842754125221</v>
      </c>
      <c r="AL77" s="22">
        <f t="shared" si="58"/>
        <v>427.9458868443873</v>
      </c>
      <c r="AM77" s="62">
        <f t="shared" si="59"/>
        <v>721.27922017772062</v>
      </c>
      <c r="AN77" s="62">
        <f ca="1">AVERAGE(OFFSET($AM$3,0,0,'Données projet'!$E$10+1,1))-AVERAGE(OFFSET($H$3,0,0,'Données projet'!$E$10+1,1))</f>
        <v>317.54276561627643</v>
      </c>
      <c r="AO77" s="62">
        <f t="shared" si="90"/>
        <v>238.92443174298893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7.6</v>
      </c>
      <c r="BD77" s="13">
        <f>IF('Données projet'!$A$88&gt;35,BD76+BC77-BL76,IF(A77&lt;'Données projet'!$A$88,$BA$205^A77,IF(A77='Données projet'!$A$88,'Données projet'!$B$88,BD76+BC77-BL76)))</f>
        <v>304.40000000000003</v>
      </c>
      <c r="BE77" s="14">
        <f>BD77*VLOOKUP('Données projet'!$B$11,Paramètres!$A$1:$I$89,3,0)*VLOOKUP('Données projet'!$B$11,Paramètres!$A$1:$I$89,5,0)</f>
        <v>275.42112000000003</v>
      </c>
      <c r="BF77" s="14">
        <f t="shared" si="91"/>
        <v>65.998433293601067</v>
      </c>
      <c r="BG77" s="22">
        <f t="shared" si="61"/>
        <v>594.63905531968851</v>
      </c>
      <c r="BH77" s="62">
        <f t="shared" si="62"/>
        <v>887.97238865302188</v>
      </c>
      <c r="BI77" s="62">
        <f ca="1">AVERAGE(OFFSET($BH$3,0,0,'Données projet'!$E$11+1,1))-AVERAGE(OFFSET($H$3,0,0,'Données projet'!$E$11+1,1))</f>
        <v>439.06700232017681</v>
      </c>
      <c r="BJ77" s="62">
        <f t="shared" si="92"/>
        <v>278.21741231699929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304.40000000000003</v>
      </c>
      <c r="BZ77" s="14">
        <f>BY77*VLOOKUP('Données projet'!$B$12,Paramètres!$A$1:$I$89,3,0)*VLOOKUP('Données projet'!$B$12,Paramètres!$A$1:$I$89,5,0)</f>
        <v>308.66160000000008</v>
      </c>
      <c r="CA77" s="14">
        <f t="shared" si="93"/>
        <v>72.98924863505313</v>
      </c>
      <c r="CB77" s="22">
        <f t="shared" si="64"/>
        <v>664.70856137271755</v>
      </c>
      <c r="CC77" s="62">
        <f t="shared" si="65"/>
        <v>958.04189470605093</v>
      </c>
      <c r="CD77" s="62">
        <f ca="1">AVERAGE(OFFSET($CC$3,0,0,'Données projet'!$E$12+1,1))-AVERAGE(OFFSET($H$3,0,0,'Données projet'!$E$12+1,1))</f>
        <v>487.04124684635974</v>
      </c>
      <c r="CE77" s="62">
        <f t="shared" si="94"/>
        <v>306.61893266146666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6.4</v>
      </c>
      <c r="CT77" s="13">
        <f>IF('Données projet'!$A$140&gt;35,CT76+CS77-DB76,IF(A77&lt;'Données projet'!$A$140,$CQ$205^A77,IF(A77='Données projet'!$A$140,'Données projet'!$B$140,CT76+CS77-DB76)))</f>
        <v>246.60000000000011</v>
      </c>
      <c r="CU77" s="18">
        <f>CT77*VLOOKUP('Données projet'!$B$13,Paramètres!$A$1:$I$89,3,0)*VLOOKUP('Données projet'!$B$13,Paramètres!$A$1:$I$89,5,0)</f>
        <v>280.82808000000017</v>
      </c>
      <c r="CV77" s="14">
        <f t="shared" si="95"/>
        <v>67.141975901776362</v>
      </c>
      <c r="CW77" s="22">
        <f t="shared" si="67"/>
        <v>606.04784736226065</v>
      </c>
      <c r="CX77" s="62">
        <f t="shared" si="68"/>
        <v>899.38118069559391</v>
      </c>
      <c r="CY77" s="62">
        <f ca="1">AVERAGE(OFFSET($CX$3,0,0,'Données projet'!$E$13+1,1))-AVERAGE(OFFSET($H$3,0,0,'Données projet'!$E$13+1,1))</f>
        <v>457.62828850677369</v>
      </c>
      <c r="CZ77" s="62">
        <f t="shared" si="96"/>
        <v>282.78263556175563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0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6.4</v>
      </c>
      <c r="DO77" s="13">
        <f>IF('Données projet'!$A$166&gt;35,DO76+DN77-DW76,IF(A77&lt;'Données projet'!$A$166,$DL$205^A77,IF(A77='Données projet'!$A$166,'Données projet'!$B$166,DO76+DN77-DW76)))</f>
        <v>246.60000000000011</v>
      </c>
      <c r="DP77" s="18">
        <f>DO77*VLOOKUP('Données projet'!$B$14,Paramètres!$A$1:$I$89,3,0)*VLOOKUP('Données projet'!$B$14,Paramètres!$A$1:$I$89,5,0)</f>
        <v>234.66456000000011</v>
      </c>
      <c r="DQ77" s="14">
        <f t="shared" si="97"/>
        <v>57.290086878049642</v>
      </c>
      <c r="DR77" s="22">
        <f t="shared" si="70"/>
        <v>508.48767664593657</v>
      </c>
      <c r="DS77" s="62">
        <f t="shared" si="71"/>
        <v>801.82100997926989</v>
      </c>
      <c r="DT77" s="62">
        <f ca="1">AVERAGE(OFFSET($DS$3,0,0,'Données projet'!$E$14+1,1))-AVERAGE(OFFSET($H$3,0,0,'Données projet'!$E$14+1,1))</f>
        <v>389.12604446638119</v>
      </c>
      <c r="DU77" s="62">
        <f t="shared" si="98"/>
        <v>243.23852967152732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8.875</v>
      </c>
      <c r="N78" s="14">
        <f>IF('Données projet'!$A$36&gt;35,N77+M78-V77,IF(A78&lt;'Données projet'!$A$36,$K$205^A78,IF(A78='Données projet'!$A$36,'Données projet'!$B$36,N77+M78-V77)))</f>
        <v>492.875</v>
      </c>
      <c r="O78" s="14">
        <f>N78*VLOOKUP('Données projet'!$B$9,Paramètres!$A$1:$I$89,3,0)*VLOOKUP('Données projet'!$B$9,Paramètres!$A$1:$I$89,5,0)</f>
        <v>294.73925000000003</v>
      </c>
      <c r="P78" s="14">
        <f t="shared" si="87"/>
        <v>70.072475236035828</v>
      </c>
      <c r="Q78" s="22">
        <f t="shared" si="54"/>
        <v>635.38042145276233</v>
      </c>
      <c r="R78" s="62">
        <f t="shared" si="55"/>
        <v>928.71375478609571</v>
      </c>
      <c r="S78" s="62">
        <f ca="1">AVERAGE(OFFSET($R$3,0,0,'Données projet'!$E$9+1,1))-AVERAGE(OFFSET($H$3,0,0,'Données projet'!$E$9+1,1))</f>
        <v>362.81292020448933</v>
      </c>
      <c r="T78" s="62">
        <f t="shared" si="88"/>
        <v>292.26503163353146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4.3381532185666004E-6</v>
      </c>
      <c r="AC78" s="24">
        <f t="shared" si="57"/>
        <v>4.3381532185666004E-6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15.142857142857142</v>
      </c>
      <c r="AI78" s="14">
        <f>IF('Données projet'!$A$62&gt;35,AI77+AH78-AQ77,IF(A78&lt;'Données projet'!$A$62,$AF$205^A78,IF(A78='Données projet'!$A$62,'Données projet'!$B$62,AI77+AH78-AQ77)))</f>
        <v>435.42857142857167</v>
      </c>
      <c r="AJ78" s="14">
        <f>AI78*VLOOKUP('Données projet'!$B$10,Paramètres!$A$1:$I$89,3,0)*VLOOKUP('Données projet'!$B$10,Paramètres!$A$1:$I$89,5,0)</f>
        <v>203.78057142857153</v>
      </c>
      <c r="AK78" s="14">
        <f t="shared" si="89"/>
        <v>50.574115202939069</v>
      </c>
      <c r="AL78" s="22">
        <f t="shared" si="58"/>
        <v>443.00107921654762</v>
      </c>
      <c r="AM78" s="62">
        <f t="shared" si="59"/>
        <v>736.33441254988088</v>
      </c>
      <c r="AN78" s="62">
        <f ca="1">AVERAGE(OFFSET($AM$3,0,0,'Données projet'!$E$10+1,1))-AVERAGE(OFFSET($H$3,0,0,'Données projet'!$E$10+1,1))</f>
        <v>317.54276561627643</v>
      </c>
      <c r="AO78" s="62">
        <f t="shared" si="90"/>
        <v>238.92443174298893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312</v>
      </c>
      <c r="BB78" s="13">
        <f>VLOOKUP(A78,'Données projet'!$A$87:$I$107,9,0)</f>
        <v>7.6</v>
      </c>
      <c r="BC78" s="13">
        <f t="array" ref="BC78">INDEX(BB:BB,MIN(IF(ISNUMBER(BB78:BB274),ROW(BB78:BB274),"")))</f>
        <v>7.6</v>
      </c>
      <c r="BD78" s="13">
        <f>IF('Données projet'!$A$88&gt;35,BD77+BC78-BL77,IF(A78&lt;'Données projet'!$A$88,$BA$205^A78,IF(A78='Données projet'!$A$88,'Données projet'!$B$88,BD77+BC78-BL77)))</f>
        <v>312.00000000000006</v>
      </c>
      <c r="BE78" s="14">
        <f>BD78*VLOOKUP('Données projet'!$B$11,Paramètres!$A$1:$I$89,3,0)*VLOOKUP('Données projet'!$B$11,Paramètres!$A$1:$I$89,5,0)</f>
        <v>282.29760000000005</v>
      </c>
      <c r="BF78" s="14">
        <f t="shared" si="91"/>
        <v>67.452326629470178</v>
      </c>
      <c r="BG78" s="22">
        <f t="shared" si="61"/>
        <v>609.14778887966054</v>
      </c>
      <c r="BH78" s="62">
        <f t="shared" si="62"/>
        <v>902.4811222129938</v>
      </c>
      <c r="BI78" s="62">
        <f ca="1">AVERAGE(OFFSET($BH$3,0,0,'Données projet'!$E$11+1,1))-AVERAGE(OFFSET($H$3,0,0,'Données projet'!$E$11+1,1))</f>
        <v>439.06700232017681</v>
      </c>
      <c r="BJ78" s="62">
        <f t="shared" si="92"/>
        <v>278.21741231699929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28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312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312.00000000000006</v>
      </c>
      <c r="BZ78" s="14">
        <f>BY78*VLOOKUP('Données projet'!$B$12,Paramètres!$A$1:$I$89,3,0)*VLOOKUP('Données projet'!$B$12,Paramètres!$A$1:$I$89,5,0)</f>
        <v>316.36800000000005</v>
      </c>
      <c r="CA78" s="14">
        <f t="shared" si="93"/>
        <v>74.597144109003438</v>
      </c>
      <c r="CB78" s="22">
        <f t="shared" si="64"/>
        <v>680.93095932318113</v>
      </c>
      <c r="CC78" s="62">
        <f t="shared" si="65"/>
        <v>974.2642926565145</v>
      </c>
      <c r="CD78" s="62">
        <f ca="1">AVERAGE(OFFSET($CC$3,0,0,'Données projet'!$E$12+1,1))-AVERAGE(OFFSET($H$3,0,0,'Données projet'!$E$12+1,1))</f>
        <v>487.04124684635974</v>
      </c>
      <c r="CE78" s="62">
        <f t="shared" si="94"/>
        <v>306.61893266146666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28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>
        <f>VLOOKUP(A78,'Données projet'!$A$139:$I$159,2,0)</f>
        <v>253</v>
      </c>
      <c r="CR78" s="13">
        <f>VLOOKUP(A78,'Données projet'!$A$139:$I$159,9,0)</f>
        <v>6.4</v>
      </c>
      <c r="CS78" s="13">
        <f t="array" ref="CS78">INDEX(CR:CR,MIN(IF(ISNUMBER(CR78:CR274),ROW(CR78:CR274),"")))</f>
        <v>6.4</v>
      </c>
      <c r="CT78" s="13">
        <f>IF('Données projet'!$A$140&gt;35,CT77+CS78-DB77,IF(A78&lt;'Données projet'!$A$140,$CQ$205^A78,IF(A78='Données projet'!$A$140,'Données projet'!$B$140,CT77+CS78-DB77)))</f>
        <v>253.00000000000011</v>
      </c>
      <c r="CU78" s="18">
        <f>CT78*VLOOKUP('Données projet'!$B$13,Paramètres!$A$1:$I$89,3,0)*VLOOKUP('Données projet'!$B$13,Paramètres!$A$1:$I$89,5,0)</f>
        <v>288.11640000000011</v>
      </c>
      <c r="CV78" s="14">
        <f t="shared" si="95"/>
        <v>68.679374584678442</v>
      </c>
      <c r="CW78" s="22">
        <f t="shared" si="67"/>
        <v>621.41930740164844</v>
      </c>
      <c r="CX78" s="62">
        <f t="shared" si="68"/>
        <v>914.7526407349817</v>
      </c>
      <c r="CY78" s="62">
        <f ca="1">AVERAGE(OFFSET($CX$3,0,0,'Données projet'!$E$13+1,1))-AVERAGE(OFFSET($H$3,0,0,'Données projet'!$E$13+1,1))</f>
        <v>457.62828850677369</v>
      </c>
      <c r="CZ78" s="62">
        <f t="shared" si="96"/>
        <v>282.78263556175563</v>
      </c>
      <c r="DA78" s="16">
        <f>IF(ISNA(VLOOKUP(A78,'Données projet'!$A$139:$I$159,3,0)),0,VLOOKUP(A78,'Données projet'!$A$139:$I$159,3,0))</f>
        <v>11</v>
      </c>
      <c r="DB78" s="16">
        <f>IF(ISNA(VLOOKUP(A78,'Données projet'!$A$139:$I$159,4,0)),0,VLOOKUP(A78,'Données projet'!$A$139:$I$159,4,0))</f>
        <v>21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0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>
        <f>VLOOKUP(A78,'Données projet'!$A$165:$I$185,2,0)</f>
        <v>253</v>
      </c>
      <c r="DM78" s="13">
        <f>VLOOKUP(A78,'Données projet'!$A$165:$I$185,9,0)</f>
        <v>6.4</v>
      </c>
      <c r="DN78" s="13">
        <f t="array" ref="DN78">INDEX(DM:DM,MIN(IF(ISNUMBER(DM78:DM274),ROW(DM78:DM274),"")))</f>
        <v>6.4</v>
      </c>
      <c r="DO78" s="13">
        <f>IF('Données projet'!$A$166&gt;35,DO77+DN78-DW77,IF(A78&lt;'Données projet'!$A$166,$DL$205^A78,IF(A78='Données projet'!$A$166,'Données projet'!$B$166,DO77+DN78-DW77)))</f>
        <v>253.00000000000011</v>
      </c>
      <c r="DP78" s="18">
        <f>DO78*VLOOKUP('Données projet'!$B$14,Paramètres!$A$1:$I$89,3,0)*VLOOKUP('Données projet'!$B$14,Paramètres!$A$1:$I$89,5,0)</f>
        <v>240.7548000000001</v>
      </c>
      <c r="DQ78" s="14">
        <f t="shared" si="97"/>
        <v>58.601899688541096</v>
      </c>
      <c r="DR78" s="22">
        <f t="shared" si="70"/>
        <v>521.37958529087587</v>
      </c>
      <c r="DS78" s="62">
        <f t="shared" si="71"/>
        <v>814.71291862420912</v>
      </c>
      <c r="DT78" s="62">
        <f ca="1">AVERAGE(OFFSET($DS$3,0,0,'Données projet'!$E$14+1,1))-AVERAGE(OFFSET($H$3,0,0,'Données projet'!$E$14+1,1))</f>
        <v>389.12604446638119</v>
      </c>
      <c r="DU78" s="62">
        <f t="shared" si="98"/>
        <v>243.23852967152732</v>
      </c>
      <c r="DV78" s="16">
        <f>IF(ISNA(VLOOKUP(A78,'Données projet'!$A$165:$I$185,3,0)),0,VLOOKUP(A78,'Données projet'!$A$165:$I$185,3,0))</f>
        <v>11</v>
      </c>
      <c r="DW78" s="16">
        <f>IF(ISNA(VLOOKUP(A78,'Données projet'!$A$165:$I$185,4,0)),0,VLOOKUP(A78,'Données projet'!$A$165:$I$185,4,0))</f>
        <v>21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8.875</v>
      </c>
      <c r="N79" s="14">
        <f>IF('Données projet'!$A$36&gt;35,N78+M79-V78,IF(A79&lt;'Données projet'!$A$36,$K$205^A79,IF(A79='Données projet'!$A$36,'Données projet'!$B$36,N78+M79-V78)))</f>
        <v>501.75</v>
      </c>
      <c r="O79" s="14">
        <f>N79*VLOOKUP('Données projet'!$B$9,Paramètres!$A$1:$I$89,3,0)*VLOOKUP('Données projet'!$B$9,Paramètres!$A$1:$I$89,5,0)</f>
        <v>300.04650000000004</v>
      </c>
      <c r="P79" s="14">
        <f t="shared" si="87"/>
        <v>71.186211573839699</v>
      </c>
      <c r="Q79" s="22">
        <f t="shared" si="54"/>
        <v>646.56363932443753</v>
      </c>
      <c r="R79" s="62">
        <f t="shared" si="55"/>
        <v>939.8969726577709</v>
      </c>
      <c r="S79" s="62">
        <f ca="1">AVERAGE(OFFSET($R$3,0,0,'Données projet'!$E$9+1,1))-AVERAGE(OFFSET($H$3,0,0,'Données projet'!$E$9+1,1))</f>
        <v>362.81292020448933</v>
      </c>
      <c r="T79" s="62">
        <f t="shared" si="88"/>
        <v>292.26503163353146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3.0675375586746901E-6</v>
      </c>
      <c r="AC79" s="24">
        <f t="shared" si="57"/>
        <v>3.0675375586746901E-6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15.142857142857142</v>
      </c>
      <c r="AI79" s="14">
        <f>IF('Données projet'!$A$62&gt;35,AI78+AH79-AQ78,IF(A79&lt;'Données projet'!$A$62,$AF$205^A79,IF(A79='Données projet'!$A$62,'Données projet'!$B$62,AI78+AH79-AQ78)))</f>
        <v>450.57142857142884</v>
      </c>
      <c r="AJ79" s="14">
        <f>AI79*VLOOKUP('Données projet'!$B$10,Paramètres!$A$1:$I$89,3,0)*VLOOKUP('Données projet'!$B$10,Paramètres!$A$1:$I$89,5,0)</f>
        <v>210.86742857142869</v>
      </c>
      <c r="AK79" s="14">
        <f t="shared" si="89"/>
        <v>52.125095165913116</v>
      </c>
      <c r="AL79" s="22">
        <f t="shared" si="58"/>
        <v>458.04531217587032</v>
      </c>
      <c r="AM79" s="62">
        <f t="shared" si="59"/>
        <v>751.37864550920358</v>
      </c>
      <c r="AN79" s="62">
        <f ca="1">AVERAGE(OFFSET($AM$3,0,0,'Données projet'!$E$10+1,1))-AVERAGE(OFFSET($H$3,0,0,'Données projet'!$E$10+1,1))</f>
        <v>317.54276561627643</v>
      </c>
      <c r="AO79" s="62">
        <f t="shared" si="90"/>
        <v>238.92443174298893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7.2</v>
      </c>
      <c r="BD79" s="13">
        <f>IF('Données projet'!$A$88&gt;35,BD78+BC79-BL78,IF(A79&lt;'Données projet'!$A$88,$BA$205^A79,IF(A79='Données projet'!$A$88,'Données projet'!$B$88,BD78+BC79-BL78)))</f>
        <v>291.20000000000005</v>
      </c>
      <c r="BE79" s="14">
        <f>BD79*VLOOKUP('Données projet'!$B$11,Paramètres!$A$1:$I$89,3,0)*VLOOKUP('Données projet'!$B$11,Paramètres!$A$1:$I$89,5,0)</f>
        <v>263.47776000000005</v>
      </c>
      <c r="BF79" s="14">
        <f t="shared" si="91"/>
        <v>63.46312159763346</v>
      </c>
      <c r="BG79" s="22">
        <f t="shared" si="61"/>
        <v>569.42203544921165</v>
      </c>
      <c r="BH79" s="62">
        <f t="shared" si="62"/>
        <v>862.75536878254502</v>
      </c>
      <c r="BI79" s="62">
        <f ca="1">AVERAGE(OFFSET($BH$3,0,0,'Données projet'!$E$11+1,1))-AVERAGE(OFFSET($H$3,0,0,'Données projet'!$E$11+1,1))</f>
        <v>439.06700232017681</v>
      </c>
      <c r="BJ79" s="62">
        <f t="shared" si="92"/>
        <v>278.21741231699929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7.2</v>
      </c>
      <c r="BY79" s="13">
        <f>IF('Données projet'!$A$114&gt;35,BY78+BX79-CG78,IF(A79&lt;'Données projet'!$A$114,$BV$205^A79,IF(A79='Données projet'!$A$114,'Données projet'!$B$114,BY78+BX79-CG78)))</f>
        <v>291.20000000000005</v>
      </c>
      <c r="BZ79" s="14">
        <f>BY79*VLOOKUP('Données projet'!$B$12,Paramètres!$A$1:$I$89,3,0)*VLOOKUP('Données projet'!$B$12,Paramètres!$A$1:$I$89,5,0)</f>
        <v>295.27680000000004</v>
      </c>
      <c r="CA79" s="14">
        <f t="shared" si="93"/>
        <v>70.185386686980493</v>
      </c>
      <c r="CB79" s="22">
        <f t="shared" si="64"/>
        <v>636.51330847982445</v>
      </c>
      <c r="CC79" s="62">
        <f t="shared" si="65"/>
        <v>929.8466418131577</v>
      </c>
      <c r="CD79" s="62">
        <f ca="1">AVERAGE(OFFSET($CC$3,0,0,'Données projet'!$E$12+1,1))-AVERAGE(OFFSET($H$3,0,0,'Données projet'!$E$12+1,1))</f>
        <v>487.04124684635974</v>
      </c>
      <c r="CE79" s="62">
        <f t="shared" si="94"/>
        <v>306.61893266146666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6</v>
      </c>
      <c r="CT79" s="13">
        <f>IF('Données projet'!$A$140&gt;35,CT78+CS79-DB78,IF(A79&lt;'Données projet'!$A$140,$CQ$205^A79,IF(A79='Données projet'!$A$140,'Données projet'!$B$140,CT78+CS79-DB78)))</f>
        <v>238.00000000000011</v>
      </c>
      <c r="CU79" s="18">
        <f>CT79*VLOOKUP('Données projet'!$B$13,Paramètres!$A$1:$I$89,3,0)*VLOOKUP('Données projet'!$B$13,Paramètres!$A$1:$I$89,5,0)</f>
        <v>271.03440000000012</v>
      </c>
      <c r="CV79" s="14">
        <f t="shared" si="95"/>
        <v>65.068746196174914</v>
      </c>
      <c r="CW79" s="22">
        <f t="shared" si="67"/>
        <v>585.37964629167152</v>
      </c>
      <c r="CX79" s="62">
        <f t="shared" si="68"/>
        <v>878.71297962500489</v>
      </c>
      <c r="CY79" s="62">
        <f ca="1">AVERAGE(OFFSET($CX$3,0,0,'Données projet'!$E$13+1,1))-AVERAGE(OFFSET($H$3,0,0,'Données projet'!$E$13+1,1))</f>
        <v>457.62828850677369</v>
      </c>
      <c r="CZ79" s="62">
        <f t="shared" si="96"/>
        <v>282.78263556175563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0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6</v>
      </c>
      <c r="DO79" s="13">
        <f>IF('Données projet'!$A$166&gt;35,DO78+DN79-DW78,IF(A79&lt;'Données projet'!$A$166,$DL$205^A79,IF(A79='Données projet'!$A$166,'Données projet'!$B$166,DO78+DN79-DW78)))</f>
        <v>238.00000000000011</v>
      </c>
      <c r="DP79" s="18">
        <f>DO79*VLOOKUP('Données projet'!$B$14,Paramètres!$A$1:$I$89,3,0)*VLOOKUP('Données projet'!$B$14,Paramètres!$A$1:$I$89,5,0)</f>
        <v>226.4808000000001</v>
      </c>
      <c r="DQ79" s="14">
        <f t="shared" si="97"/>
        <v>55.52106670316202</v>
      </c>
      <c r="DR79" s="22">
        <f t="shared" si="70"/>
        <v>491.15325117467404</v>
      </c>
      <c r="DS79" s="62">
        <f t="shared" si="71"/>
        <v>784.48658450800735</v>
      </c>
      <c r="DT79" s="62">
        <f ca="1">AVERAGE(OFFSET($DS$3,0,0,'Données projet'!$E$14+1,1))-AVERAGE(OFFSET($H$3,0,0,'Données projet'!$E$14+1,1))</f>
        <v>389.12604446638119</v>
      </c>
      <c r="DU79" s="62">
        <f t="shared" si="98"/>
        <v>243.23852967152732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8.875</v>
      </c>
      <c r="N80" s="14">
        <f>IF('Données projet'!$A$36&gt;35,N79+M80-V79,IF(A80&lt;'Données projet'!$A$36,$K$205^A80,IF(A80='Données projet'!$A$36,'Données projet'!$B$36,N79+M80-V79)))</f>
        <v>510.625</v>
      </c>
      <c r="O80" s="14">
        <f>N80*VLOOKUP('Données projet'!$B$9,Paramètres!$A$1:$I$89,3,0)*VLOOKUP('Données projet'!$B$9,Paramètres!$A$1:$I$89,5,0)</f>
        <v>305.35375000000005</v>
      </c>
      <c r="P80" s="14">
        <f t="shared" si="87"/>
        <v>72.297657079406008</v>
      </c>
      <c r="Q80" s="22">
        <f t="shared" si="54"/>
        <v>657.74286732996552</v>
      </c>
      <c r="R80" s="62">
        <f t="shared" si="55"/>
        <v>951.07620066329878</v>
      </c>
      <c r="S80" s="62">
        <f ca="1">AVERAGE(OFFSET($R$3,0,0,'Données projet'!$E$9+1,1))-AVERAGE(OFFSET($H$3,0,0,'Données projet'!$E$9+1,1))</f>
        <v>362.81292020448933</v>
      </c>
      <c r="T80" s="62">
        <f t="shared" si="88"/>
        <v>292.26503163353146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2.1690766092833002E-6</v>
      </c>
      <c r="AC80" s="24">
        <f t="shared" si="57"/>
        <v>2.1690766092833002E-6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15.142857142857142</v>
      </c>
      <c r="AI80" s="14">
        <f>IF('Données projet'!$A$62&gt;35,AI79+AH80-AQ79,IF(A80&lt;'Données projet'!$A$62,$AF$205^A80,IF(A80='Données projet'!$A$62,'Données projet'!$B$62,AI79+AH80-AQ79)))</f>
        <v>465.71428571428601</v>
      </c>
      <c r="AJ80" s="14">
        <f>AI80*VLOOKUP('Données projet'!$B$10,Paramètres!$A$1:$I$89,3,0)*VLOOKUP('Données projet'!$B$10,Paramètres!$A$1:$I$89,5,0)</f>
        <v>217.95428571428585</v>
      </c>
      <c r="AK80" s="14">
        <f t="shared" si="89"/>
        <v>53.670018366701875</v>
      </c>
      <c r="AL80" s="22">
        <f t="shared" si="58"/>
        <v>473.07899627438695</v>
      </c>
      <c r="AM80" s="62">
        <f t="shared" si="59"/>
        <v>766.41232960772027</v>
      </c>
      <c r="AN80" s="62">
        <f ca="1">AVERAGE(OFFSET($AM$3,0,0,'Données projet'!$E$10+1,1))-AVERAGE(OFFSET($H$3,0,0,'Données projet'!$E$10+1,1))</f>
        <v>317.54276561627643</v>
      </c>
      <c r="AO80" s="62">
        <f t="shared" si="90"/>
        <v>238.92443174298893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7.2</v>
      </c>
      <c r="BD80" s="13">
        <f>IF('Données projet'!$A$88&gt;35,BD79+BC80-BL79,IF(A80&lt;'Données projet'!$A$88,$BA$205^A80,IF(A80='Données projet'!$A$88,'Données projet'!$B$88,BD79+BC80-BL79)))</f>
        <v>298.40000000000003</v>
      </c>
      <c r="BE80" s="14">
        <f>BD80*VLOOKUP('Données projet'!$B$11,Paramètres!$A$1:$I$89,3,0)*VLOOKUP('Données projet'!$B$11,Paramètres!$A$1:$I$89,5,0)</f>
        <v>269.99232000000001</v>
      </c>
      <c r="BF80" s="14">
        <f t="shared" si="91"/>
        <v>64.847639395310296</v>
      </c>
      <c r="BG80" s="22">
        <f t="shared" si="61"/>
        <v>583.17959594683214</v>
      </c>
      <c r="BH80" s="62">
        <f t="shared" si="62"/>
        <v>876.51292928016551</v>
      </c>
      <c r="BI80" s="62">
        <f ca="1">AVERAGE(OFFSET($BH$3,0,0,'Données projet'!$E$11+1,1))-AVERAGE(OFFSET($H$3,0,0,'Données projet'!$E$11+1,1))</f>
        <v>439.06700232017681</v>
      </c>
      <c r="BJ80" s="62">
        <f t="shared" si="92"/>
        <v>278.21741231699929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7.2</v>
      </c>
      <c r="BY80" s="13">
        <f>IF('Données projet'!$A$114&gt;35,BY79+BX80-CG79,IF(A80&lt;'Données projet'!$A$114,$BV$205^A80,IF(A80='Données projet'!$A$114,'Données projet'!$B$114,BY79+BX80-CG79)))</f>
        <v>298.40000000000003</v>
      </c>
      <c r="BZ80" s="14">
        <f>BY80*VLOOKUP('Données projet'!$B$12,Paramètres!$A$1:$I$89,3,0)*VLOOKUP('Données projet'!$B$12,Paramètres!$A$1:$I$89,5,0)</f>
        <v>302.57760000000007</v>
      </c>
      <c r="CA80" s="14">
        <f t="shared" si="93"/>
        <v>71.716558091076294</v>
      </c>
      <c r="CB80" s="22">
        <f t="shared" si="64"/>
        <v>651.89565867529132</v>
      </c>
      <c r="CC80" s="62">
        <f t="shared" si="65"/>
        <v>945.22899200862457</v>
      </c>
      <c r="CD80" s="62">
        <f ca="1">AVERAGE(OFFSET($CC$3,0,0,'Données projet'!$E$12+1,1))-AVERAGE(OFFSET($H$3,0,0,'Données projet'!$E$12+1,1))</f>
        <v>487.04124684635974</v>
      </c>
      <c r="CE80" s="62">
        <f t="shared" si="94"/>
        <v>306.61893266146666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6</v>
      </c>
      <c r="CT80" s="13">
        <f>IF('Données projet'!$A$140&gt;35,CT79+CS80-DB79,IF(A80&lt;'Données projet'!$A$140,$CQ$205^A80,IF(A80='Données projet'!$A$140,'Données projet'!$B$140,CT79+CS80-DB79)))</f>
        <v>244.00000000000011</v>
      </c>
      <c r="CU80" s="18">
        <f>CT80*VLOOKUP('Données projet'!$B$13,Paramètres!$A$1:$I$89,3,0)*VLOOKUP('Données projet'!$B$13,Paramètres!$A$1:$I$89,5,0)</f>
        <v>277.86720000000014</v>
      </c>
      <c r="CV80" s="14">
        <f t="shared" si="95"/>
        <v>66.516086548657384</v>
      </c>
      <c r="CW80" s="22">
        <f t="shared" si="67"/>
        <v>599.80089073891179</v>
      </c>
      <c r="CX80" s="62">
        <f t="shared" si="68"/>
        <v>893.13422407224516</v>
      </c>
      <c r="CY80" s="62">
        <f ca="1">AVERAGE(OFFSET($CX$3,0,0,'Données projet'!$E$13+1,1))-AVERAGE(OFFSET($H$3,0,0,'Données projet'!$E$13+1,1))</f>
        <v>457.62828850677369</v>
      </c>
      <c r="CZ80" s="62">
        <f t="shared" si="96"/>
        <v>282.78263556175563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0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6</v>
      </c>
      <c r="DO80" s="13">
        <f>IF('Données projet'!$A$166&gt;35,DO79+DN80-DW79,IF(A80&lt;'Données projet'!$A$166,$DL$205^A80,IF(A80='Données projet'!$A$166,'Données projet'!$B$166,DO79+DN80-DW79)))</f>
        <v>244.00000000000011</v>
      </c>
      <c r="DP80" s="18">
        <f>DO80*VLOOKUP('Données projet'!$B$14,Paramètres!$A$1:$I$89,3,0)*VLOOKUP('Données projet'!$B$14,Paramètres!$A$1:$I$89,5,0)</f>
        <v>232.1904000000001</v>
      </c>
      <c r="DQ80" s="14">
        <f t="shared" si="97"/>
        <v>56.756035639094605</v>
      </c>
      <c r="DR80" s="22">
        <f t="shared" si="70"/>
        <v>503.24837540475659</v>
      </c>
      <c r="DS80" s="62">
        <f t="shared" si="71"/>
        <v>796.5817087380899</v>
      </c>
      <c r="DT80" s="62">
        <f ca="1">AVERAGE(OFFSET($DS$3,0,0,'Données projet'!$E$14+1,1))-AVERAGE(OFFSET($H$3,0,0,'Données projet'!$E$14+1,1))</f>
        <v>389.12604446638119</v>
      </c>
      <c r="DU80" s="62">
        <f t="shared" si="98"/>
        <v>243.23852967152732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8.875</v>
      </c>
      <c r="N81" s="14">
        <f>IF('Données projet'!$A$36&gt;35,N80+M81-V80,IF(A81&lt;'Données projet'!$A$36,$K$205^A81,IF(A81='Données projet'!$A$36,'Données projet'!$B$36,N80+M81-V80)))</f>
        <v>519.5</v>
      </c>
      <c r="O81" s="14">
        <f>N81*VLOOKUP('Données projet'!$B$9,Paramètres!$A$1:$I$89,3,0)*VLOOKUP('Données projet'!$B$9,Paramètres!$A$1:$I$89,5,0)</f>
        <v>310.661</v>
      </c>
      <c r="P81" s="14">
        <f t="shared" si="87"/>
        <v>73.406856163089444</v>
      </c>
      <c r="Q81" s="22">
        <f t="shared" si="54"/>
        <v>668.91818281738085</v>
      </c>
      <c r="R81" s="62">
        <f t="shared" si="55"/>
        <v>962.25151615071422</v>
      </c>
      <c r="S81" s="62">
        <f ca="1">AVERAGE(OFFSET($R$3,0,0,'Données projet'!$E$9+1,1))-AVERAGE(OFFSET($H$3,0,0,'Données projet'!$E$9+1,1))</f>
        <v>362.81292020448933</v>
      </c>
      <c r="T81" s="62">
        <f t="shared" si="88"/>
        <v>292.26503163353146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1.533768779337345E-6</v>
      </c>
      <c r="AC81" s="24">
        <f t="shared" si="57"/>
        <v>1.533768779337345E-6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15.142857142857142</v>
      </c>
      <c r="AI81" s="14">
        <f>IF('Données projet'!$A$62&gt;35,AI80+AH81-AQ80,IF(A81&lt;'Données projet'!$A$62,$AF$205^A81,IF(A81='Données projet'!$A$62,'Données projet'!$B$62,AI80+AH81-AQ80)))</f>
        <v>480.85714285714317</v>
      </c>
      <c r="AJ81" s="14">
        <f>AI81*VLOOKUP('Données projet'!$B$10,Paramètres!$A$1:$I$89,3,0)*VLOOKUP('Données projet'!$B$10,Paramètres!$A$1:$I$89,5,0)</f>
        <v>225.041142857143</v>
      </c>
      <c r="AK81" s="14">
        <f t="shared" si="89"/>
        <v>55.209104329514197</v>
      </c>
      <c r="AL81" s="22">
        <f t="shared" si="58"/>
        <v>488.10251385009468</v>
      </c>
      <c r="AM81" s="62">
        <f t="shared" si="59"/>
        <v>781.435847183428</v>
      </c>
      <c r="AN81" s="62">
        <f ca="1">AVERAGE(OFFSET($AM$3,0,0,'Données projet'!$E$10+1,1))-AVERAGE(OFFSET($H$3,0,0,'Données projet'!$E$10+1,1))</f>
        <v>317.54276561627643</v>
      </c>
      <c r="AO81" s="62">
        <f t="shared" si="90"/>
        <v>238.92443174298893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7.2</v>
      </c>
      <c r="BD81" s="13">
        <f>IF('Données projet'!$A$88&gt;35,BD80+BC81-BL80,IF(A81&lt;'Données projet'!$A$88,$BA$205^A81,IF(A81='Données projet'!$A$88,'Données projet'!$B$88,BD80+BC81-BL80)))</f>
        <v>305.60000000000002</v>
      </c>
      <c r="BE81" s="14">
        <f>BD81*VLOOKUP('Données projet'!$B$11,Paramètres!$A$1:$I$89,3,0)*VLOOKUP('Données projet'!$B$11,Paramètres!$A$1:$I$89,5,0)</f>
        <v>276.50687999999997</v>
      </c>
      <c r="BF81" s="14">
        <f t="shared" si="91"/>
        <v>66.228273722513677</v>
      </c>
      <c r="BG81" s="22">
        <f t="shared" si="61"/>
        <v>596.93039273337797</v>
      </c>
      <c r="BH81" s="62">
        <f t="shared" si="62"/>
        <v>890.26372606671134</v>
      </c>
      <c r="BI81" s="62">
        <f ca="1">AVERAGE(OFFSET($BH$3,0,0,'Données projet'!$E$11+1,1))-AVERAGE(OFFSET($H$3,0,0,'Données projet'!$E$11+1,1))</f>
        <v>439.06700232017681</v>
      </c>
      <c r="BJ81" s="62">
        <f t="shared" si="92"/>
        <v>278.21741231699929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7.2</v>
      </c>
      <c r="BY81" s="13">
        <f>IF('Données projet'!$A$114&gt;35,BY80+BX81-CG80,IF(A81&lt;'Données projet'!$A$114,$BV$205^A81,IF(A81='Données projet'!$A$114,'Données projet'!$B$114,BY80+BX81-CG80)))</f>
        <v>305.60000000000002</v>
      </c>
      <c r="BZ81" s="14">
        <f>BY81*VLOOKUP('Données projet'!$B$12,Paramètres!$A$1:$I$89,3,0)*VLOOKUP('Données projet'!$B$12,Paramètres!$A$1:$I$89,5,0)</f>
        <v>309.87840000000006</v>
      </c>
      <c r="CA81" s="14">
        <f t="shared" si="93"/>
        <v>73.243434672131556</v>
      </c>
      <c r="CB81" s="22">
        <f t="shared" si="64"/>
        <v>667.27052872062916</v>
      </c>
      <c r="CC81" s="62">
        <f t="shared" si="65"/>
        <v>960.60386205396253</v>
      </c>
      <c r="CD81" s="62">
        <f ca="1">AVERAGE(OFFSET($CC$3,0,0,'Données projet'!$E$12+1,1))-AVERAGE(OFFSET($H$3,0,0,'Données projet'!$E$12+1,1))</f>
        <v>487.04124684635974</v>
      </c>
      <c r="CE81" s="62">
        <f t="shared" si="94"/>
        <v>306.61893266146666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6</v>
      </c>
      <c r="CT81" s="13">
        <f>IF('Données projet'!$A$140&gt;35,CT80+CS81-DB80,IF(A81&lt;'Données projet'!$A$140,$CQ$205^A81,IF(A81='Données projet'!$A$140,'Données projet'!$B$140,CT80+CS81-DB80)))</f>
        <v>250.00000000000011</v>
      </c>
      <c r="CU81" s="18">
        <f>CT81*VLOOKUP('Données projet'!$B$13,Paramètres!$A$1:$I$89,3,0)*VLOOKUP('Données projet'!$B$13,Paramètres!$A$1:$I$89,5,0)</f>
        <v>284.70000000000016</v>
      </c>
      <c r="CV81" s="14">
        <f t="shared" si="95"/>
        <v>67.95928966850353</v>
      </c>
      <c r="CW81" s="22">
        <f t="shared" si="67"/>
        <v>614.21492950597724</v>
      </c>
      <c r="CX81" s="62">
        <f t="shared" si="68"/>
        <v>907.54826283931061</v>
      </c>
      <c r="CY81" s="62">
        <f ca="1">AVERAGE(OFFSET($CX$3,0,0,'Données projet'!$E$13+1,1))-AVERAGE(OFFSET($H$3,0,0,'Données projet'!$E$13+1,1))</f>
        <v>457.62828850677369</v>
      </c>
      <c r="CZ81" s="62">
        <f t="shared" si="96"/>
        <v>282.78263556175563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0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6</v>
      </c>
      <c r="DO81" s="13">
        <f>IF('Données projet'!$A$166&gt;35,DO80+DN81-DW80,IF(A81&lt;'Données projet'!$A$166,$DL$205^A81,IF(A81='Données projet'!$A$166,'Données projet'!$B$166,DO80+DN81-DW80)))</f>
        <v>250.00000000000011</v>
      </c>
      <c r="DP81" s="18">
        <f>DO81*VLOOKUP('Données projet'!$B$14,Paramètres!$A$1:$I$89,3,0)*VLOOKUP('Données projet'!$B$14,Paramètres!$A$1:$I$89,5,0)</f>
        <v>237.90000000000009</v>
      </c>
      <c r="DQ81" s="14">
        <f t="shared" si="97"/>
        <v>57.987474407587477</v>
      </c>
      <c r="DR81" s="22">
        <f t="shared" si="70"/>
        <v>515.33735125988164</v>
      </c>
      <c r="DS81" s="62">
        <f t="shared" si="71"/>
        <v>808.6706845932149</v>
      </c>
      <c r="DT81" s="62">
        <f ca="1">AVERAGE(OFFSET($DS$3,0,0,'Données projet'!$E$14+1,1))-AVERAGE(OFFSET($H$3,0,0,'Données projet'!$E$14+1,1))</f>
        <v>389.12604446638119</v>
      </c>
      <c r="DU81" s="62">
        <f t="shared" si="98"/>
        <v>243.23852967152732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8.875</v>
      </c>
      <c r="N82" s="14">
        <f>IF('Données projet'!$A$36&gt;35,N81+M82-V81,IF(A82&lt;'Données projet'!$A$36,$K$205^A82,IF(A82='Données projet'!$A$36,'Données projet'!$B$36,N81+M82-V81)))</f>
        <v>528.375</v>
      </c>
      <c r="O82" s="14">
        <f>N82*VLOOKUP('Données projet'!$B$9,Paramètres!$A$1:$I$89,3,0)*VLOOKUP('Données projet'!$B$9,Paramètres!$A$1:$I$89,5,0)</f>
        <v>315.96825000000001</v>
      </c>
      <c r="P82" s="14">
        <f t="shared" si="87"/>
        <v>74.513851630905478</v>
      </c>
      <c r="Q82" s="22">
        <f t="shared" si="54"/>
        <v>680.08966034049365</v>
      </c>
      <c r="R82" s="62">
        <f t="shared" si="55"/>
        <v>973.42299367382702</v>
      </c>
      <c r="S82" s="62">
        <f ca="1">AVERAGE(OFFSET($R$3,0,0,'Données projet'!$E$9+1,1))-AVERAGE(OFFSET($H$3,0,0,'Données projet'!$E$9+1,1))</f>
        <v>362.81292020448933</v>
      </c>
      <c r="T82" s="62">
        <f t="shared" si="88"/>
        <v>292.26503163353146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1.0845383046416501E-6</v>
      </c>
      <c r="AC82" s="24">
        <f t="shared" si="57"/>
        <v>1.0845383046416501E-6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>
        <f>VLOOKUP(A82,'Données projet'!$A$61:$I$81,2,0)</f>
        <v>496</v>
      </c>
      <c r="AG82" s="13">
        <f>VLOOKUP(A82,'Données projet'!$A$61:$I$81,9,0)</f>
        <v>15.142857142857142</v>
      </c>
      <c r="AH82" s="13">
        <f t="array" ref="AH82">INDEX(AG:AG,MIN(IF(ISNUMBER(AG82:AG278),ROW(AG82:AG278),"")))</f>
        <v>15.142857142857142</v>
      </c>
      <c r="AI82" s="14">
        <f>IF('Données projet'!$A$62&gt;35,AI81+AH82-AQ81,IF(A82&lt;'Données projet'!$A$62,$AF$205^A82,IF(A82='Données projet'!$A$62,'Données projet'!$B$62,AI81+AH82-AQ81)))</f>
        <v>496.00000000000034</v>
      </c>
      <c r="AJ82" s="14">
        <f>AI82*VLOOKUP('Données projet'!$B$10,Paramètres!$A$1:$I$89,3,0)*VLOOKUP('Données projet'!$B$10,Paramètres!$A$1:$I$89,5,0)</f>
        <v>232.12800000000016</v>
      </c>
      <c r="AK82" s="14">
        <f t="shared" si="89"/>
        <v>56.742557967082448</v>
      </c>
      <c r="AL82" s="22">
        <f t="shared" si="58"/>
        <v>503.11622179266891</v>
      </c>
      <c r="AM82" s="62">
        <f t="shared" si="59"/>
        <v>796.44955512600222</v>
      </c>
      <c r="AN82" s="62">
        <f ca="1">AVERAGE(OFFSET($AM$3,0,0,'Données projet'!$E$10+1,1))-AVERAGE(OFFSET($H$3,0,0,'Données projet'!$E$10+1,1))</f>
        <v>317.54276561627643</v>
      </c>
      <c r="AO82" s="62">
        <f t="shared" si="90"/>
        <v>238.92443174298893</v>
      </c>
      <c r="AP82" s="16">
        <f>IF(ISNA(VLOOKUP(A82,'Données projet'!$A$61:$I$81,3,0)),0,VLOOKUP(A82,'Données projet'!$A$61:$I$81,3,0))</f>
        <v>13</v>
      </c>
      <c r="AQ82" s="16">
        <f>IF(ISNA(VLOOKUP(A82,'Données projet'!$A$61:$I$81,4,0)),0,VLOOKUP(A82,'Données projet'!$A$61:$I$81,4,0))</f>
        <v>88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7.2</v>
      </c>
      <c r="BD82" s="13">
        <f>IF('Données projet'!$A$88&gt;35,BD81+BC82-BL81,IF(A82&lt;'Données projet'!$A$88,$BA$205^A82,IF(A82='Données projet'!$A$88,'Données projet'!$B$88,BD81+BC82-BL81)))</f>
        <v>312.8</v>
      </c>
      <c r="BE82" s="14">
        <f>BD82*VLOOKUP('Données projet'!$B$11,Paramètres!$A$1:$I$89,3,0)*VLOOKUP('Données projet'!$B$11,Paramètres!$A$1:$I$89,5,0)</f>
        <v>283.02144000000004</v>
      </c>
      <c r="BF82" s="14">
        <f t="shared" si="91"/>
        <v>67.605126603830598</v>
      </c>
      <c r="BG82" s="22">
        <f t="shared" si="61"/>
        <v>610.67460350167164</v>
      </c>
      <c r="BH82" s="62">
        <f t="shared" si="62"/>
        <v>904.00793683500501</v>
      </c>
      <c r="BI82" s="62">
        <f ca="1">AVERAGE(OFFSET($BH$3,0,0,'Données projet'!$E$11+1,1))-AVERAGE(OFFSET($H$3,0,0,'Données projet'!$E$11+1,1))</f>
        <v>439.06700232017681</v>
      </c>
      <c r="BJ82" s="62">
        <f t="shared" si="92"/>
        <v>278.21741231699929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7.2</v>
      </c>
      <c r="BY82" s="13">
        <f>IF('Données projet'!$A$114&gt;35,BY81+BX82-CG81,IF(A82&lt;'Données projet'!$A$114,$BV$205^A82,IF(A82='Données projet'!$A$114,'Données projet'!$B$114,BY81+BX82-CG81)))</f>
        <v>312.8</v>
      </c>
      <c r="BZ82" s="14">
        <f>BY82*VLOOKUP('Données projet'!$B$12,Paramètres!$A$1:$I$89,3,0)*VLOOKUP('Données projet'!$B$12,Paramètres!$A$1:$I$89,5,0)</f>
        <v>317.17920000000004</v>
      </c>
      <c r="CA82" s="14">
        <f t="shared" si="93"/>
        <v>74.766129261581426</v>
      </c>
      <c r="CB82" s="22">
        <f t="shared" si="64"/>
        <v>682.63811513058772</v>
      </c>
      <c r="CC82" s="62">
        <f t="shared" si="65"/>
        <v>975.97144846392098</v>
      </c>
      <c r="CD82" s="62">
        <f ca="1">AVERAGE(OFFSET($CC$3,0,0,'Données projet'!$E$12+1,1))-AVERAGE(OFFSET($H$3,0,0,'Données projet'!$E$12+1,1))</f>
        <v>487.04124684635974</v>
      </c>
      <c r="CE82" s="62">
        <f t="shared" si="94"/>
        <v>306.61893266146666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6</v>
      </c>
      <c r="CT82" s="13">
        <f>IF('Données projet'!$A$140&gt;35,CT81+CS82-DB81,IF(A82&lt;'Données projet'!$A$140,$CQ$205^A82,IF(A82='Données projet'!$A$140,'Données projet'!$B$140,CT81+CS82-DB81)))</f>
        <v>256.00000000000011</v>
      </c>
      <c r="CU82" s="18">
        <f>CT82*VLOOKUP('Données projet'!$B$13,Paramètres!$A$1:$I$89,3,0)*VLOOKUP('Données projet'!$B$13,Paramètres!$A$1:$I$89,5,0)</f>
        <v>291.53280000000012</v>
      </c>
      <c r="CV82" s="14">
        <f t="shared" si="95"/>
        <v>69.398466273869005</v>
      </c>
      <c r="CW82" s="22">
        <f t="shared" si="67"/>
        <v>628.62195542698873</v>
      </c>
      <c r="CX82" s="62">
        <f t="shared" si="68"/>
        <v>921.95528876032199</v>
      </c>
      <c r="CY82" s="62">
        <f ca="1">AVERAGE(OFFSET($CX$3,0,0,'Données projet'!$E$13+1,1))-AVERAGE(OFFSET($H$3,0,0,'Données projet'!$E$13+1,1))</f>
        <v>457.62828850677369</v>
      </c>
      <c r="CZ82" s="62">
        <f t="shared" si="96"/>
        <v>282.78263556175563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0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6</v>
      </c>
      <c r="DO82" s="13">
        <f>IF('Données projet'!$A$166&gt;35,DO81+DN82-DW81,IF(A82&lt;'Données projet'!$A$166,$DL$205^A82,IF(A82='Données projet'!$A$166,'Données projet'!$B$166,DO81+DN82-DW81)))</f>
        <v>256.00000000000011</v>
      </c>
      <c r="DP82" s="18">
        <f>DO82*VLOOKUP('Données projet'!$B$14,Paramètres!$A$1:$I$89,3,0)*VLOOKUP('Données projet'!$B$14,Paramètres!$A$1:$I$89,5,0)</f>
        <v>243.60960000000009</v>
      </c>
      <c r="DQ82" s="14">
        <f t="shared" si="97"/>
        <v>59.21547748087886</v>
      </c>
      <c r="DR82" s="22">
        <f t="shared" si="70"/>
        <v>527.42034327919737</v>
      </c>
      <c r="DS82" s="62">
        <f t="shared" si="71"/>
        <v>820.75367661253063</v>
      </c>
      <c r="DT82" s="62">
        <f ca="1">AVERAGE(OFFSET($DS$3,0,0,'Données projet'!$E$14+1,1))-AVERAGE(OFFSET($H$3,0,0,'Données projet'!$E$14+1,1))</f>
        <v>389.12604446638119</v>
      </c>
      <c r="DU82" s="62">
        <f t="shared" si="98"/>
        <v>243.23852967152732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8.875</v>
      </c>
      <c r="N83" s="14">
        <f>IF('Données projet'!$A$36&gt;35,N82+M83-V82,IF(A83&lt;'Données projet'!$A$36,$K$205^A83,IF(A83='Données projet'!$A$36,'Données projet'!$B$36,N82+M83-V82)))</f>
        <v>537.25</v>
      </c>
      <c r="O83" s="14">
        <f>N83*VLOOKUP('Données projet'!$B$9,Paramètres!$A$1:$I$89,3,0)*VLOOKUP('Données projet'!$B$9,Paramètres!$A$1:$I$89,5,0)</f>
        <v>321.27550000000002</v>
      </c>
      <c r="P83" s="14">
        <f t="shared" si="87"/>
        <v>75.618684768443416</v>
      </c>
      <c r="Q83" s="22">
        <f t="shared" si="54"/>
        <v>691.25737180503893</v>
      </c>
      <c r="R83" s="62">
        <f t="shared" si="55"/>
        <v>984.59070513837219</v>
      </c>
      <c r="S83" s="62">
        <f ca="1">AVERAGE(OFFSET($R$3,0,0,'Données projet'!$E$9+1,1))-AVERAGE(OFFSET($H$3,0,0,'Données projet'!$E$9+1,1))</f>
        <v>362.81292020448933</v>
      </c>
      <c r="T83" s="62">
        <f t="shared" si="88"/>
        <v>292.26503163353146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7.6688438966867251E-7</v>
      </c>
      <c r="AC83" s="24">
        <f t="shared" si="57"/>
        <v>7.6688438966867251E-7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423</v>
      </c>
      <c r="AG83" s="13">
        <f>VLOOKUP(A83,'Données projet'!$A$61:$I$81,9,0)</f>
        <v>15</v>
      </c>
      <c r="AH83" s="13">
        <f t="array" ref="AH83">INDEX(AG:AG,MIN(IF(ISNUMBER(AG83:AG279),ROW(AG83:AG279),"")))</f>
        <v>15</v>
      </c>
      <c r="AI83" s="14">
        <f>IF('Données projet'!$A$62&gt;35,AI82+AH83-AQ82,IF(A83&lt;'Données projet'!$A$62,$AF$205^A83,IF(A83='Données projet'!$A$62,'Données projet'!$B$62,AI82+AH83-AQ82)))</f>
        <v>423.00000000000034</v>
      </c>
      <c r="AJ83" s="14">
        <f>AI83*VLOOKUP('Données projet'!$B$10,Paramètres!$A$1:$I$89,3,0)*VLOOKUP('Données projet'!$B$10,Paramètres!$A$1:$I$89,5,0)</f>
        <v>197.96400000000017</v>
      </c>
      <c r="AK83" s="14">
        <f t="shared" si="89"/>
        <v>49.296450435147804</v>
      </c>
      <c r="AL83" s="22">
        <f t="shared" si="58"/>
        <v>430.64528450788265</v>
      </c>
      <c r="AM83" s="62">
        <f t="shared" si="59"/>
        <v>723.97861784121596</v>
      </c>
      <c r="AN83" s="62">
        <f ca="1">AVERAGE(OFFSET($AM$3,0,0,'Données projet'!$E$10+1,1))-AVERAGE(OFFSET($H$3,0,0,'Données projet'!$E$10+1,1))</f>
        <v>317.54276561627643</v>
      </c>
      <c r="AO83" s="62">
        <f t="shared" si="90"/>
        <v>238.92443174298893</v>
      </c>
      <c r="AP83" s="16">
        <f>IF(ISNA(VLOOKUP(A83,'Données projet'!$A$61:$I$81,3,0)),0,VLOOKUP(A83,'Données projet'!$A$61:$I$81,3,0))</f>
        <v>14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320</v>
      </c>
      <c r="BB83" s="13">
        <f>VLOOKUP(A83,'Données projet'!$A$87:$I$107,9,0)</f>
        <v>7.2</v>
      </c>
      <c r="BC83" s="13">
        <f t="array" ref="BC83">INDEX(BB:BB,MIN(IF(ISNUMBER(BB83:BB279),ROW(BB83:BB279),"")))</f>
        <v>7.2</v>
      </c>
      <c r="BD83" s="13">
        <f>IF('Données projet'!$A$88&gt;35,BD82+BC83-BL82,IF(A83&lt;'Données projet'!$A$88,$BA$205^A83,IF(A83='Données projet'!$A$88,'Données projet'!$B$88,BD82+BC83-BL82)))</f>
        <v>320</v>
      </c>
      <c r="BE83" s="14">
        <f>BD83*VLOOKUP('Données projet'!$B$11,Paramètres!$A$1:$I$89,3,0)*VLOOKUP('Données projet'!$B$11,Paramètres!$A$1:$I$89,5,0)</f>
        <v>289.536</v>
      </c>
      <c r="BF83" s="14">
        <f t="shared" si="91"/>
        <v>68.97829509904436</v>
      </c>
      <c r="BG83" s="22">
        <f t="shared" si="61"/>
        <v>624.41239729750225</v>
      </c>
      <c r="BH83" s="62">
        <f t="shared" si="62"/>
        <v>917.74573063083562</v>
      </c>
      <c r="BI83" s="62">
        <f ca="1">AVERAGE(OFFSET($BH$3,0,0,'Données projet'!$E$11+1,1))-AVERAGE(OFFSET($H$3,0,0,'Données projet'!$E$11+1,1))</f>
        <v>439.06700232017681</v>
      </c>
      <c r="BJ83" s="62">
        <f t="shared" si="92"/>
        <v>278.21741231699929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28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320</v>
      </c>
      <c r="BW83" s="13">
        <f>VLOOKUP(A83,'Données projet'!$A$113:$I$133,9,0)</f>
        <v>7.2</v>
      </c>
      <c r="BX83" s="13">
        <f t="array" ref="BX83">INDEX(BW:BW,MIN(IF(ISNUMBER(BW83:BW279),ROW(BW83:BW279),"")))</f>
        <v>7.2</v>
      </c>
      <c r="BY83" s="13">
        <f>IF('Données projet'!$A$114&gt;35,BY82+BX83-CG82,IF(A83&lt;'Données projet'!$A$114,$BV$205^A83,IF(A83='Données projet'!$A$114,'Données projet'!$B$114,BY82+BX83-CG82)))</f>
        <v>320</v>
      </c>
      <c r="BZ83" s="14">
        <f>BY83*VLOOKUP('Données projet'!$B$12,Paramètres!$A$1:$I$89,3,0)*VLOOKUP('Données projet'!$B$12,Paramètres!$A$1:$I$89,5,0)</f>
        <v>324.48</v>
      </c>
      <c r="CA83" s="14">
        <f t="shared" si="93"/>
        <v>76.284749200165578</v>
      </c>
      <c r="CB83" s="22">
        <f t="shared" si="64"/>
        <v>697.99860485695501</v>
      </c>
      <c r="CC83" s="62">
        <f t="shared" si="65"/>
        <v>991.33193819028838</v>
      </c>
      <c r="CD83" s="62">
        <f ca="1">AVERAGE(OFFSET($CC$3,0,0,'Données projet'!$E$12+1,1))-AVERAGE(OFFSET($H$3,0,0,'Données projet'!$E$12+1,1))</f>
        <v>487.04124684635974</v>
      </c>
      <c r="CE83" s="62">
        <f t="shared" si="94"/>
        <v>306.61893266146666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28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262</v>
      </c>
      <c r="CR83" s="13">
        <f>VLOOKUP(A83,'Données projet'!$A$139:$I$159,9,0)</f>
        <v>6</v>
      </c>
      <c r="CS83" s="13">
        <f t="array" ref="CS83">INDEX(CR:CR,MIN(IF(ISNUMBER(CR83:CR279),ROW(CR83:CR279),"")))</f>
        <v>6</v>
      </c>
      <c r="CT83" s="13">
        <f>IF('Données projet'!$A$140&gt;35,CT82+CS83-DB82,IF(A83&lt;'Données projet'!$A$140,$CQ$205^A83,IF(A83='Données projet'!$A$140,'Données projet'!$B$140,CT82+CS83-DB82)))</f>
        <v>262.00000000000011</v>
      </c>
      <c r="CU83" s="18">
        <f>CT83*VLOOKUP('Données projet'!$B$13,Paramètres!$A$1:$I$89,3,0)*VLOOKUP('Données projet'!$B$13,Paramètres!$A$1:$I$89,5,0)</f>
        <v>298.36560000000014</v>
      </c>
      <c r="CV83" s="14">
        <f t="shared" si="95"/>
        <v>70.833721596915623</v>
      </c>
      <c r="CW83" s="22">
        <f t="shared" si="67"/>
        <v>643.02215178129484</v>
      </c>
      <c r="CX83" s="62">
        <f t="shared" si="68"/>
        <v>936.35548511462821</v>
      </c>
      <c r="CY83" s="62">
        <f ca="1">AVERAGE(OFFSET($CX$3,0,0,'Données projet'!$E$13+1,1))-AVERAGE(OFFSET($H$3,0,0,'Données projet'!$E$13+1,1))</f>
        <v>457.62828850677369</v>
      </c>
      <c r="CZ83" s="62">
        <f t="shared" si="96"/>
        <v>282.78263556175563</v>
      </c>
      <c r="DA83" s="16">
        <f>IF(ISNA(VLOOKUP(A83,'Données projet'!$A$139:$I$159,3,0)),0,VLOOKUP(A83,'Données projet'!$A$139:$I$159,3,0))</f>
        <v>12</v>
      </c>
      <c r="DB83" s="16">
        <f>IF(ISNA(VLOOKUP(A83,'Données projet'!$A$139:$I$159,4,0)),0,VLOOKUP(A83,'Données projet'!$A$139:$I$159,4,0))</f>
        <v>21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0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262</v>
      </c>
      <c r="DM83" s="13">
        <f>VLOOKUP(A83,'Données projet'!$A$165:$I$185,9,0)</f>
        <v>6</v>
      </c>
      <c r="DN83" s="13">
        <f t="array" ref="DN83">INDEX(DM:DM,MIN(IF(ISNUMBER(DM83:DM279),ROW(DM83:DM279),"")))</f>
        <v>6</v>
      </c>
      <c r="DO83" s="13">
        <f>IF('Données projet'!$A$166&gt;35,DO82+DN83-DW82,IF(A83&lt;'Données projet'!$A$166,$DL$205^A83,IF(A83='Données projet'!$A$166,'Données projet'!$B$166,DO82+DN83-DW82)))</f>
        <v>262.00000000000011</v>
      </c>
      <c r="DP83" s="18">
        <f>DO83*VLOOKUP('Données projet'!$B$14,Paramètres!$A$1:$I$89,3,0)*VLOOKUP('Données projet'!$B$14,Paramètres!$A$1:$I$89,5,0)</f>
        <v>249.31920000000014</v>
      </c>
      <c r="DQ83" s="14">
        <f t="shared" si="97"/>
        <v>60.440134650185556</v>
      </c>
      <c r="DR83" s="22">
        <f t="shared" si="70"/>
        <v>539.49750784907337</v>
      </c>
      <c r="DS83" s="62">
        <f t="shared" si="71"/>
        <v>832.83084118240663</v>
      </c>
      <c r="DT83" s="62">
        <f ca="1">AVERAGE(OFFSET($DS$3,0,0,'Données projet'!$E$14+1,1))-AVERAGE(OFFSET($H$3,0,0,'Données projet'!$E$14+1,1))</f>
        <v>389.12604446638119</v>
      </c>
      <c r="DU83" s="62">
        <f t="shared" si="98"/>
        <v>243.23852967152732</v>
      </c>
      <c r="DV83" s="16">
        <f>IF(ISNA(VLOOKUP(A83,'Données projet'!$A$165:$I$185,3,0)),0,VLOOKUP(A83,'Données projet'!$A$165:$I$185,3,0))</f>
        <v>12</v>
      </c>
      <c r="DW83" s="16">
        <f>IF(ISNA(VLOOKUP(A83,'Données projet'!$A$165:$I$185,4,0)),0,VLOOKUP(A83,'Données projet'!$A$165:$I$185,4,0))</f>
        <v>21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8.875</v>
      </c>
      <c r="N84" s="14">
        <f>IF('Données projet'!$A$36&gt;35,N83+M84-V83,IF(A84&lt;'Données projet'!$A$36,$K$205^A84,IF(A84='Données projet'!$A$36,'Données projet'!$B$36,N83+M84-V83)))</f>
        <v>546.125</v>
      </c>
      <c r="O84" s="14">
        <f>N84*VLOOKUP('Données projet'!$B$9,Paramètres!$A$1:$I$89,3,0)*VLOOKUP('Données projet'!$B$9,Paramètres!$A$1:$I$89,5,0)</f>
        <v>326.58275000000003</v>
      </c>
      <c r="P84" s="14">
        <f t="shared" si="87"/>
        <v>76.72139541907876</v>
      </c>
      <c r="Q84" s="22">
        <f t="shared" si="54"/>
        <v>702.42138660489547</v>
      </c>
      <c r="R84" s="62">
        <f t="shared" si="55"/>
        <v>995.75471993822885</v>
      </c>
      <c r="S84" s="62">
        <f ca="1">AVERAGE(OFFSET($R$3,0,0,'Données projet'!$E$9+1,1))-AVERAGE(OFFSET($H$3,0,0,'Données projet'!$E$9+1,1))</f>
        <v>362.81292020448933</v>
      </c>
      <c r="T84" s="62">
        <f t="shared" si="88"/>
        <v>292.26503163353146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5.4226915232082505E-7</v>
      </c>
      <c r="AC84" s="24">
        <f t="shared" si="57"/>
        <v>5.4226915232082505E-7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14.142857142857142</v>
      </c>
      <c r="AI84" s="14">
        <f>IF('Données projet'!$A$62&gt;35,AI83+AH84-AQ83,IF(A84&lt;'Données projet'!$A$62,$AF$205^A84,IF(A84='Données projet'!$A$62,'Données projet'!$B$62,AI83+AH84-AQ83)))</f>
        <v>437.14285714285751</v>
      </c>
      <c r="AJ84" s="14">
        <f>AI84*VLOOKUP('Données projet'!$B$10,Paramètres!$A$1:$I$89,3,0)*VLOOKUP('Données projet'!$B$10,Paramètres!$A$1:$I$89,5,0)</f>
        <v>204.58285714285734</v>
      </c>
      <c r="AK84" s="14">
        <f t="shared" si="89"/>
        <v>50.750009154879976</v>
      </c>
      <c r="AL84" s="22">
        <f t="shared" si="58"/>
        <v>444.70474213522584</v>
      </c>
      <c r="AM84" s="62">
        <f t="shared" si="59"/>
        <v>738.0380754685591</v>
      </c>
      <c r="AN84" s="62">
        <f ca="1">AVERAGE(OFFSET($AM$3,0,0,'Données projet'!$E$10+1,1))-AVERAGE(OFFSET($H$3,0,0,'Données projet'!$E$10+1,1))</f>
        <v>317.54276561627643</v>
      </c>
      <c r="AO84" s="62">
        <f t="shared" si="90"/>
        <v>238.92443174298893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6.8</v>
      </c>
      <c r="BD84" s="13">
        <f>IF('Données projet'!$A$88&gt;35,BD83+BC84-BL83,IF(A84&lt;'Données projet'!$A$88,$BA$205^A84,IF(A84='Données projet'!$A$88,'Données projet'!$B$88,BD83+BC84-BL83)))</f>
        <v>298.8</v>
      </c>
      <c r="BE84" s="14">
        <f>BD84*VLOOKUP('Données projet'!$B$11,Paramètres!$A$1:$I$89,3,0)*VLOOKUP('Données projet'!$B$11,Paramètres!$A$1:$I$89,5,0)</f>
        <v>270.35424</v>
      </c>
      <c r="BF84" s="14">
        <f t="shared" si="91"/>
        <v>64.924442218534367</v>
      </c>
      <c r="BG84" s="22">
        <f t="shared" si="61"/>
        <v>583.94370486394735</v>
      </c>
      <c r="BH84" s="62">
        <f t="shared" si="62"/>
        <v>877.27703819728072</v>
      </c>
      <c r="BI84" s="62">
        <f ca="1">AVERAGE(OFFSET($BH$3,0,0,'Données projet'!$E$11+1,1))-AVERAGE(OFFSET($H$3,0,0,'Données projet'!$E$11+1,1))</f>
        <v>439.06700232017681</v>
      </c>
      <c r="BJ84" s="62">
        <f t="shared" si="92"/>
        <v>278.21741231699929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6.8</v>
      </c>
      <c r="BY84" s="13">
        <f>IF('Données projet'!$A$114&gt;35,BY83+BX84-CG83,IF(A84&lt;'Données projet'!$A$114,$BV$205^A84,IF(A84='Données projet'!$A$114,'Données projet'!$B$114,BY83+BX84-CG83)))</f>
        <v>298.8</v>
      </c>
      <c r="BZ84" s="14">
        <f>BY84*VLOOKUP('Données projet'!$B$12,Paramètres!$A$1:$I$89,3,0)*VLOOKUP('Données projet'!$B$12,Paramètres!$A$1:$I$89,5,0)</f>
        <v>302.98320000000007</v>
      </c>
      <c r="CA84" s="14">
        <f t="shared" si="93"/>
        <v>71.801496173397709</v>
      </c>
      <c r="CB84" s="22">
        <f t="shared" si="64"/>
        <v>652.75001250200114</v>
      </c>
      <c r="CC84" s="62">
        <f t="shared" si="65"/>
        <v>946.08334583533451</v>
      </c>
      <c r="CD84" s="62">
        <f ca="1">AVERAGE(OFFSET($CC$3,0,0,'Données projet'!$E$12+1,1))-AVERAGE(OFFSET($H$3,0,0,'Données projet'!$E$12+1,1))</f>
        <v>487.04124684635974</v>
      </c>
      <c r="CE84" s="62">
        <f t="shared" si="94"/>
        <v>306.61893266146666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5.6</v>
      </c>
      <c r="CT84" s="13">
        <f>IF('Données projet'!$A$140&gt;35,CT83+CS84-DB83,IF(A84&lt;'Données projet'!$A$140,$CQ$205^A84,IF(A84='Données projet'!$A$140,'Données projet'!$B$140,CT83+CS84-DB83)))</f>
        <v>246.60000000000014</v>
      </c>
      <c r="CU84" s="18">
        <f>CT84*VLOOKUP('Données projet'!$B$13,Paramètres!$A$1:$I$89,3,0)*VLOOKUP('Données projet'!$B$13,Paramètres!$A$1:$I$89,5,0)</f>
        <v>280.82808000000017</v>
      </c>
      <c r="CV84" s="14">
        <f t="shared" si="95"/>
        <v>67.141975901776362</v>
      </c>
      <c r="CW84" s="22">
        <f t="shared" si="67"/>
        <v>606.04784736226065</v>
      </c>
      <c r="CX84" s="62">
        <f t="shared" si="68"/>
        <v>899.38118069559391</v>
      </c>
      <c r="CY84" s="62">
        <f ca="1">AVERAGE(OFFSET($CX$3,0,0,'Données projet'!$E$13+1,1))-AVERAGE(OFFSET($H$3,0,0,'Données projet'!$E$13+1,1))</f>
        <v>457.62828850677369</v>
      </c>
      <c r="CZ84" s="62">
        <f t="shared" si="96"/>
        <v>282.78263556175563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0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5.6</v>
      </c>
      <c r="DO84" s="13">
        <f>IF('Données projet'!$A$166&gt;35,DO83+DN84-DW83,IF(A84&lt;'Données projet'!$A$166,$DL$205^A84,IF(A84='Données projet'!$A$166,'Données projet'!$B$166,DO83+DN84-DW83)))</f>
        <v>246.60000000000014</v>
      </c>
      <c r="DP84" s="18">
        <f>DO84*VLOOKUP('Données projet'!$B$14,Paramètres!$A$1:$I$89,3,0)*VLOOKUP('Données projet'!$B$14,Paramètres!$A$1:$I$89,5,0)</f>
        <v>234.66456000000011</v>
      </c>
      <c r="DQ84" s="14">
        <f t="shared" si="97"/>
        <v>57.290086878049642</v>
      </c>
      <c r="DR84" s="22">
        <f t="shared" si="70"/>
        <v>508.48767664593657</v>
      </c>
      <c r="DS84" s="62">
        <f t="shared" si="71"/>
        <v>801.82100997926989</v>
      </c>
      <c r="DT84" s="62">
        <f ca="1">AVERAGE(OFFSET($DS$3,0,0,'Données projet'!$E$14+1,1))-AVERAGE(OFFSET($H$3,0,0,'Données projet'!$E$14+1,1))</f>
        <v>389.12604446638119</v>
      </c>
      <c r="DU84" s="62">
        <f t="shared" si="98"/>
        <v>243.23852967152732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>
        <f>VLOOKUP(A85,'Données projet'!$A$35:$I$55,2,0)</f>
        <v>555</v>
      </c>
      <c r="L85" s="13">
        <f>VLOOKUP(A85,'Données projet'!$A$35:$I$55,9,0)</f>
        <v>8.875</v>
      </c>
      <c r="M85" s="13">
        <f t="array" ref="M85">INDEX(L:L,MIN(IF(ISNUMBER(L85:L281),ROW(L85:L281),"")))</f>
        <v>8.875</v>
      </c>
      <c r="N85" s="14">
        <f>IF('Données projet'!$A$36&gt;35,N84+M85-V84,IF(A85&lt;'Données projet'!$A$36,$K$205^A85,IF(A85='Données projet'!$A$36,'Données projet'!$B$36,N84+M85-V84)))</f>
        <v>555</v>
      </c>
      <c r="O85" s="14">
        <f>N85*VLOOKUP('Données projet'!$B$9,Paramètres!$A$1:$I$89,3,0)*VLOOKUP('Données projet'!$B$9,Paramètres!$A$1:$I$89,5,0)</f>
        <v>331.89000000000004</v>
      </c>
      <c r="P85" s="14">
        <f t="shared" si="87"/>
        <v>77.822022056956186</v>
      </c>
      <c r="Q85" s="22">
        <f t="shared" si="54"/>
        <v>713.58177174919865</v>
      </c>
      <c r="R85" s="62">
        <f t="shared" si="55"/>
        <v>1006.9151050825319</v>
      </c>
      <c r="S85" s="62">
        <f ca="1">AVERAGE(OFFSET($R$3,0,0,'Données projet'!$E$9+1,1))-AVERAGE(OFFSET($H$3,0,0,'Données projet'!$E$9+1,1))</f>
        <v>362.81292020448933</v>
      </c>
      <c r="T85" s="62">
        <f t="shared" si="88"/>
        <v>292.26503163353146</v>
      </c>
      <c r="U85" s="16">
        <f>IF(ISNA(VLOOKUP(A85,'Données projet'!$A$35:$I$55,3,0)),0,VLOOKUP(A85,'Données projet'!$A$35:$I$55,3,0))</f>
        <v>11</v>
      </c>
      <c r="V85" s="16">
        <f>IF(ISNA(VLOOKUP(A85,'Données projet'!$A$35:$I$55,4,0)),0,VLOOKUP(A85,'Données projet'!$A$35:$I$55,4,0))</f>
        <v>555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3.8344219483433626E-7</v>
      </c>
      <c r="AC85" s="24">
        <f t="shared" si="57"/>
        <v>3.8344219483433626E-7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14.142857142857142</v>
      </c>
      <c r="AI85" s="14">
        <f>IF('Données projet'!$A$62&gt;35,AI84+AH85-AQ84,IF(A85&lt;'Données projet'!$A$62,$AF$205^A85,IF(A85='Données projet'!$A$62,'Données projet'!$B$62,AI84+AH85-AQ84)))</f>
        <v>451.28571428571468</v>
      </c>
      <c r="AJ85" s="14">
        <f>AI85*VLOOKUP('Données projet'!$B$10,Paramètres!$A$1:$I$89,3,0)*VLOOKUP('Données projet'!$B$10,Paramètres!$A$1:$I$89,5,0)</f>
        <v>211.20171428571447</v>
      </c>
      <c r="AK85" s="14">
        <f t="shared" si="89"/>
        <v>52.198103230485451</v>
      </c>
      <c r="AL85" s="22">
        <f t="shared" si="58"/>
        <v>458.75468217404813</v>
      </c>
      <c r="AM85" s="62">
        <f t="shared" si="59"/>
        <v>752.08801550738144</v>
      </c>
      <c r="AN85" s="62">
        <f ca="1">AVERAGE(OFFSET($AM$3,0,0,'Données projet'!$E$10+1,1))-AVERAGE(OFFSET($H$3,0,0,'Données projet'!$E$10+1,1))</f>
        <v>317.54276561627643</v>
      </c>
      <c r="AO85" s="62">
        <f t="shared" si="90"/>
        <v>238.92443174298893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6.8</v>
      </c>
      <c r="BD85" s="13">
        <f>IF('Données projet'!$A$88&gt;35,BD84+BC85-BL84,IF(A85&lt;'Données projet'!$A$88,$BA$205^A85,IF(A85='Données projet'!$A$88,'Données projet'!$B$88,BD84+BC85-BL84)))</f>
        <v>305.60000000000002</v>
      </c>
      <c r="BE85" s="14">
        <f>BD85*VLOOKUP('Données projet'!$B$11,Paramètres!$A$1:$I$89,3,0)*VLOOKUP('Données projet'!$B$11,Paramètres!$A$1:$I$89,5,0)</f>
        <v>276.50687999999997</v>
      </c>
      <c r="BF85" s="14">
        <f t="shared" si="91"/>
        <v>66.228273722513677</v>
      </c>
      <c r="BG85" s="22">
        <f t="shared" si="61"/>
        <v>596.93039273337797</v>
      </c>
      <c r="BH85" s="62">
        <f t="shared" si="62"/>
        <v>890.26372606671134</v>
      </c>
      <c r="BI85" s="62">
        <f ca="1">AVERAGE(OFFSET($BH$3,0,0,'Données projet'!$E$11+1,1))-AVERAGE(OFFSET($H$3,0,0,'Données projet'!$E$11+1,1))</f>
        <v>439.06700232017681</v>
      </c>
      <c r="BJ85" s="62">
        <f t="shared" si="92"/>
        <v>278.21741231699929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6.8</v>
      </c>
      <c r="BY85" s="13">
        <f>IF('Données projet'!$A$114&gt;35,BY84+BX85-CG84,IF(A85&lt;'Données projet'!$A$114,$BV$205^A85,IF(A85='Données projet'!$A$114,'Données projet'!$B$114,BY84+BX85-CG84)))</f>
        <v>305.60000000000002</v>
      </c>
      <c r="BZ85" s="14">
        <f>BY85*VLOOKUP('Données projet'!$B$12,Paramètres!$A$1:$I$89,3,0)*VLOOKUP('Données projet'!$B$12,Paramètres!$A$1:$I$89,5,0)</f>
        <v>309.87840000000006</v>
      </c>
      <c r="CA85" s="14">
        <f t="shared" si="93"/>
        <v>73.243434672131556</v>
      </c>
      <c r="CB85" s="22">
        <f t="shared" si="64"/>
        <v>667.27052872062916</v>
      </c>
      <c r="CC85" s="62">
        <f t="shared" si="65"/>
        <v>960.60386205396253</v>
      </c>
      <c r="CD85" s="62">
        <f ca="1">AVERAGE(OFFSET($CC$3,0,0,'Données projet'!$E$12+1,1))-AVERAGE(OFFSET($H$3,0,0,'Données projet'!$E$12+1,1))</f>
        <v>487.04124684635974</v>
      </c>
      <c r="CE85" s="62">
        <f t="shared" si="94"/>
        <v>306.61893266146666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5.6</v>
      </c>
      <c r="CT85" s="13">
        <f>IF('Données projet'!$A$140&gt;35,CT84+CS85-DB84,IF(A85&lt;'Données projet'!$A$140,$CQ$205^A85,IF(A85='Données projet'!$A$140,'Données projet'!$B$140,CT84+CS85-DB84)))</f>
        <v>252.20000000000013</v>
      </c>
      <c r="CU85" s="18">
        <f>CT85*VLOOKUP('Données projet'!$B$13,Paramètres!$A$1:$I$89,3,0)*VLOOKUP('Données projet'!$B$13,Paramètres!$A$1:$I$89,5,0)</f>
        <v>287.20536000000016</v>
      </c>
      <c r="CV85" s="14">
        <f t="shared" si="95"/>
        <v>68.487449599625734</v>
      </c>
      <c r="CW85" s="22">
        <f t="shared" si="67"/>
        <v>619.49831005268175</v>
      </c>
      <c r="CX85" s="62">
        <f t="shared" si="68"/>
        <v>912.831643386015</v>
      </c>
      <c r="CY85" s="62">
        <f ca="1">AVERAGE(OFFSET($CX$3,0,0,'Données projet'!$E$13+1,1))-AVERAGE(OFFSET($H$3,0,0,'Données projet'!$E$13+1,1))</f>
        <v>457.62828850677369</v>
      </c>
      <c r="CZ85" s="62">
        <f t="shared" si="96"/>
        <v>282.78263556175563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0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5.6</v>
      </c>
      <c r="DO85" s="13">
        <f>IF('Données projet'!$A$166&gt;35,DO84+DN85-DW84,IF(A85&lt;'Données projet'!$A$166,$DL$205^A85,IF(A85='Données projet'!$A$166,'Données projet'!$B$166,DO84+DN85-DW84)))</f>
        <v>252.20000000000013</v>
      </c>
      <c r="DP85" s="18">
        <f>DO85*VLOOKUP('Données projet'!$B$14,Paramètres!$A$1:$I$89,3,0)*VLOOKUP('Données projet'!$B$14,Paramètres!$A$1:$I$89,5,0)</f>
        <v>239.9935200000001</v>
      </c>
      <c r="DQ85" s="14">
        <f t="shared" si="97"/>
        <v>58.438136276457072</v>
      </c>
      <c r="DR85" s="22">
        <f t="shared" si="70"/>
        <v>519.76846801482952</v>
      </c>
      <c r="DS85" s="62">
        <f t="shared" si="71"/>
        <v>813.10180134816278</v>
      </c>
      <c r="DT85" s="62">
        <f ca="1">AVERAGE(OFFSET($DS$3,0,0,'Données projet'!$E$14+1,1))-AVERAGE(OFFSET($H$3,0,0,'Données projet'!$E$14+1,1))</f>
        <v>389.12604446638119</v>
      </c>
      <c r="DU85" s="62">
        <f t="shared" si="98"/>
        <v>243.23852967152732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362.81292020448933</v>
      </c>
      <c r="T86" s="62">
        <f t="shared" si="88"/>
        <v>292.26503163353146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2.7113457616041253E-7</v>
      </c>
      <c r="AC86" s="24">
        <f t="shared" si="57"/>
        <v>2.7113457616041253E-7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14.142857142857142</v>
      </c>
      <c r="AI86" s="14">
        <f>IF('Données projet'!$A$62&gt;35,AI85+AH86-AQ85,IF(A86&lt;'Données projet'!$A$62,$AF$205^A86,IF(A86='Données projet'!$A$62,'Données projet'!$B$62,AI85+AH86-AQ85)))</f>
        <v>465.42857142857184</v>
      </c>
      <c r="AJ86" s="14">
        <f>AI86*VLOOKUP('Données projet'!$B$10,Paramètres!$A$1:$I$89,3,0)*VLOOKUP('Données projet'!$B$10,Paramètres!$A$1:$I$89,5,0)</f>
        <v>217.82057142857164</v>
      </c>
      <c r="AK86" s="14">
        <f t="shared" si="89"/>
        <v>53.640923568007189</v>
      </c>
      <c r="AL86" s="22">
        <f t="shared" si="58"/>
        <v>472.79543711904148</v>
      </c>
      <c r="AM86" s="62">
        <f t="shared" si="59"/>
        <v>766.12877045237474</v>
      </c>
      <c r="AN86" s="62">
        <f ca="1">AVERAGE(OFFSET($AM$3,0,0,'Données projet'!$E$10+1,1))-AVERAGE(OFFSET($H$3,0,0,'Données projet'!$E$10+1,1))</f>
        <v>317.54276561627643</v>
      </c>
      <c r="AO86" s="62">
        <f t="shared" si="90"/>
        <v>238.92443174298893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6.8</v>
      </c>
      <c r="BD86" s="13">
        <f>IF('Données projet'!$A$88&gt;35,BD85+BC86-BL85,IF(A86&lt;'Données projet'!$A$88,$BA$205^A86,IF(A86='Données projet'!$A$88,'Données projet'!$B$88,BD85+BC86-BL85)))</f>
        <v>312.40000000000003</v>
      </c>
      <c r="BE86" s="14">
        <f>BD86*VLOOKUP('Données projet'!$B$11,Paramètres!$A$1:$I$89,3,0)*VLOOKUP('Données projet'!$B$11,Paramètres!$A$1:$I$89,5,0)</f>
        <v>282.65952000000004</v>
      </c>
      <c r="BF86" s="14">
        <f t="shared" si="91"/>
        <v>67.528732309967324</v>
      </c>
      <c r="BG86" s="22">
        <f t="shared" si="61"/>
        <v>609.91120610652649</v>
      </c>
      <c r="BH86" s="62">
        <f t="shared" si="62"/>
        <v>903.24453943985986</v>
      </c>
      <c r="BI86" s="62">
        <f ca="1">AVERAGE(OFFSET($BH$3,0,0,'Données projet'!$E$11+1,1))-AVERAGE(OFFSET($H$3,0,0,'Données projet'!$E$11+1,1))</f>
        <v>439.06700232017681</v>
      </c>
      <c r="BJ86" s="62">
        <f t="shared" si="92"/>
        <v>278.21741231699929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6.8</v>
      </c>
      <c r="BY86" s="13">
        <f>IF('Données projet'!$A$114&gt;35,BY85+BX86-CG85,IF(A86&lt;'Données projet'!$A$114,$BV$205^A86,IF(A86='Données projet'!$A$114,'Données projet'!$B$114,BY85+BX86-CG85)))</f>
        <v>312.40000000000003</v>
      </c>
      <c r="BZ86" s="14">
        <f>BY86*VLOOKUP('Données projet'!$B$12,Paramètres!$A$1:$I$89,3,0)*VLOOKUP('Données projet'!$B$12,Paramètres!$A$1:$I$89,5,0)</f>
        <v>316.77360000000004</v>
      </c>
      <c r="CA86" s="14">
        <f t="shared" si="93"/>
        <v>74.681642981668006</v>
      </c>
      <c r="CB86" s="22">
        <f t="shared" si="64"/>
        <v>681.78454819307183</v>
      </c>
      <c r="CC86" s="62">
        <f t="shared" si="65"/>
        <v>975.1178815264052</v>
      </c>
      <c r="CD86" s="62">
        <f ca="1">AVERAGE(OFFSET($CC$3,0,0,'Données projet'!$E$12+1,1))-AVERAGE(OFFSET($H$3,0,0,'Données projet'!$E$12+1,1))</f>
        <v>487.04124684635974</v>
      </c>
      <c r="CE86" s="62">
        <f t="shared" si="94"/>
        <v>306.61893266146666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5.6</v>
      </c>
      <c r="CT86" s="13">
        <f>IF('Données projet'!$A$140&gt;35,CT85+CS86-DB85,IF(A86&lt;'Données projet'!$A$140,$CQ$205^A86,IF(A86='Données projet'!$A$140,'Données projet'!$B$140,CT85+CS86-DB85)))</f>
        <v>257.80000000000013</v>
      </c>
      <c r="CU86" s="18">
        <f>CT86*VLOOKUP('Données projet'!$B$13,Paramètres!$A$1:$I$89,3,0)*VLOOKUP('Données projet'!$B$13,Paramètres!$A$1:$I$89,5,0)</f>
        <v>293.58264000000014</v>
      </c>
      <c r="CV86" s="14">
        <f t="shared" si="95"/>
        <v>69.829449953952192</v>
      </c>
      <c r="CW86" s="22">
        <f t="shared" si="67"/>
        <v>632.94272333646688</v>
      </c>
      <c r="CX86" s="62">
        <f t="shared" si="68"/>
        <v>926.27605666980025</v>
      </c>
      <c r="CY86" s="62">
        <f ca="1">AVERAGE(OFFSET($CX$3,0,0,'Données projet'!$E$13+1,1))-AVERAGE(OFFSET($H$3,0,0,'Données projet'!$E$13+1,1))</f>
        <v>457.62828850677369</v>
      </c>
      <c r="CZ86" s="62">
        <f t="shared" si="96"/>
        <v>282.78263556175563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0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5.6</v>
      </c>
      <c r="DO86" s="13">
        <f>IF('Données projet'!$A$166&gt;35,DO85+DN86-DW85,IF(A86&lt;'Données projet'!$A$166,$DL$205^A86,IF(A86='Données projet'!$A$166,'Données projet'!$B$166,DO85+DN86-DW85)))</f>
        <v>257.80000000000013</v>
      </c>
      <c r="DP86" s="18">
        <f>DO86*VLOOKUP('Données projet'!$B$14,Paramètres!$A$1:$I$89,3,0)*VLOOKUP('Données projet'!$B$14,Paramètres!$A$1:$I$89,5,0)</f>
        <v>245.3224800000001</v>
      </c>
      <c r="DQ86" s="14">
        <f t="shared" si="97"/>
        <v>59.58322198263604</v>
      </c>
      <c r="DR86" s="22">
        <f t="shared" si="70"/>
        <v>531.04409761975785</v>
      </c>
      <c r="DS86" s="62">
        <f t="shared" si="71"/>
        <v>824.37743095309111</v>
      </c>
      <c r="DT86" s="62">
        <f ca="1">AVERAGE(OFFSET($DS$3,0,0,'Données projet'!$E$14+1,1))-AVERAGE(OFFSET($H$3,0,0,'Données projet'!$E$14+1,1))</f>
        <v>389.12604446638119</v>
      </c>
      <c r="DU86" s="62">
        <f t="shared" si="98"/>
        <v>243.23852967152732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362.81292020448933</v>
      </c>
      <c r="T87" s="62">
        <f t="shared" si="88"/>
        <v>292.26503163353146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1.9172109741716813E-7</v>
      </c>
      <c r="AC87" s="24">
        <f t="shared" si="57"/>
        <v>1.9172109741716813E-7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14.142857142857142</v>
      </c>
      <c r="AI87" s="14">
        <f>IF('Données projet'!$A$62&gt;35,AI86+AH87-AQ86,IF(A87&lt;'Données projet'!$A$62,$AF$205^A87,IF(A87='Données projet'!$A$62,'Données projet'!$B$62,AI86+AH87-AQ86)))</f>
        <v>479.57142857142901</v>
      </c>
      <c r="AJ87" s="14">
        <f>AI87*VLOOKUP('Données projet'!$B$10,Paramètres!$A$1:$I$89,3,0)*VLOOKUP('Données projet'!$B$10,Paramètres!$A$1:$I$89,5,0)</f>
        <v>224.43942857142878</v>
      </c>
      <c r="AK87" s="14">
        <f t="shared" si="89"/>
        <v>55.078648812192505</v>
      </c>
      <c r="AL87" s="22">
        <f t="shared" si="58"/>
        <v>486.82731810980704</v>
      </c>
      <c r="AM87" s="62">
        <f t="shared" si="59"/>
        <v>780.1606514431403</v>
      </c>
      <c r="AN87" s="62">
        <f ca="1">AVERAGE(OFFSET($AM$3,0,0,'Données projet'!$E$10+1,1))-AVERAGE(OFFSET($H$3,0,0,'Données projet'!$E$10+1,1))</f>
        <v>317.54276561627643</v>
      </c>
      <c r="AO87" s="62">
        <f t="shared" si="90"/>
        <v>238.92443174298893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6.8</v>
      </c>
      <c r="BD87" s="13">
        <f>IF('Données projet'!$A$88&gt;35,BD86+BC87-BL86,IF(A87&lt;'Données projet'!$A$88,$BA$205^A87,IF(A87='Données projet'!$A$88,'Données projet'!$B$88,BD86+BC87-BL86)))</f>
        <v>319.20000000000005</v>
      </c>
      <c r="BE87" s="14">
        <f>BD87*VLOOKUP('Données projet'!$B$11,Paramètres!$A$1:$I$89,3,0)*VLOOKUP('Données projet'!$B$11,Paramètres!$A$1:$I$89,5,0)</f>
        <v>288.81216000000006</v>
      </c>
      <c r="BF87" s="14">
        <f t="shared" si="91"/>
        <v>68.825899854238159</v>
      </c>
      <c r="BG87" s="22">
        <f t="shared" si="61"/>
        <v>622.88628757946492</v>
      </c>
      <c r="BH87" s="62">
        <f t="shared" si="62"/>
        <v>916.21962091279829</v>
      </c>
      <c r="BI87" s="62">
        <f ca="1">AVERAGE(OFFSET($BH$3,0,0,'Données projet'!$E$11+1,1))-AVERAGE(OFFSET($H$3,0,0,'Données projet'!$E$11+1,1))</f>
        <v>439.06700232017681</v>
      </c>
      <c r="BJ87" s="62">
        <f t="shared" si="92"/>
        <v>278.21741231699929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6.8</v>
      </c>
      <c r="BY87" s="13">
        <f>IF('Données projet'!$A$114&gt;35,BY86+BX87-CG86,IF(A87&lt;'Données projet'!$A$114,$BV$205^A87,IF(A87='Données projet'!$A$114,'Données projet'!$B$114,BY86+BX87-CG86)))</f>
        <v>319.20000000000005</v>
      </c>
      <c r="BZ87" s="14">
        <f>BY87*VLOOKUP('Données projet'!$B$12,Paramètres!$A$1:$I$89,3,0)*VLOOKUP('Données projet'!$B$12,Paramètres!$A$1:$I$89,5,0)</f>
        <v>323.66880000000009</v>
      </c>
      <c r="CA87" s="14">
        <f t="shared" si="93"/>
        <v>76.11621164769852</v>
      </c>
      <c r="CB87" s="22">
        <f t="shared" si="64"/>
        <v>696.29222861974176</v>
      </c>
      <c r="CC87" s="62">
        <f t="shared" si="65"/>
        <v>989.62556195307502</v>
      </c>
      <c r="CD87" s="62">
        <f ca="1">AVERAGE(OFFSET($CC$3,0,0,'Données projet'!$E$12+1,1))-AVERAGE(OFFSET($H$3,0,0,'Données projet'!$E$12+1,1))</f>
        <v>487.04124684635974</v>
      </c>
      <c r="CE87" s="62">
        <f t="shared" si="94"/>
        <v>306.61893266146666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5.6</v>
      </c>
      <c r="CT87" s="13">
        <f>IF('Données projet'!$A$140&gt;35,CT86+CS87-DB86,IF(A87&lt;'Données projet'!$A$140,$CQ$205^A87,IF(A87='Données projet'!$A$140,'Données projet'!$B$140,CT86+CS87-DB86)))</f>
        <v>263.40000000000015</v>
      </c>
      <c r="CU87" s="18">
        <f>CT87*VLOOKUP('Données projet'!$B$13,Paramètres!$A$1:$I$89,3,0)*VLOOKUP('Données projet'!$B$13,Paramètres!$A$1:$I$89,5,0)</f>
        <v>299.95992000000018</v>
      </c>
      <c r="CV87" s="14">
        <f t="shared" si="95"/>
        <v>71.168061102862964</v>
      </c>
      <c r="CW87" s="22">
        <f t="shared" si="67"/>
        <v>646.3812337541533</v>
      </c>
      <c r="CX87" s="62">
        <f t="shared" si="68"/>
        <v>939.71456708748656</v>
      </c>
      <c r="CY87" s="62">
        <f ca="1">AVERAGE(OFFSET($CX$3,0,0,'Données projet'!$E$13+1,1))-AVERAGE(OFFSET($H$3,0,0,'Données projet'!$E$13+1,1))</f>
        <v>457.62828850677369</v>
      </c>
      <c r="CZ87" s="62">
        <f t="shared" si="96"/>
        <v>282.78263556175563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0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5.6</v>
      </c>
      <c r="DO87" s="13">
        <f>IF('Données projet'!$A$166&gt;35,DO86+DN87-DW86,IF(A87&lt;'Données projet'!$A$166,$DL$205^A87,IF(A87='Données projet'!$A$166,'Données projet'!$B$166,DO86+DN87-DW86)))</f>
        <v>263.40000000000015</v>
      </c>
      <c r="DP87" s="18">
        <f>DO87*VLOOKUP('Données projet'!$B$14,Paramètres!$A$1:$I$89,3,0)*VLOOKUP('Données projet'!$B$14,Paramètres!$A$1:$I$89,5,0)</f>
        <v>250.65144000000015</v>
      </c>
      <c r="DQ87" s="14">
        <f t="shared" si="97"/>
        <v>60.725415788925183</v>
      </c>
      <c r="DR87" s="22">
        <f t="shared" si="70"/>
        <v>542.3146904990449</v>
      </c>
      <c r="DS87" s="62">
        <f t="shared" si="71"/>
        <v>835.64802383237816</v>
      </c>
      <c r="DT87" s="62">
        <f ca="1">AVERAGE(OFFSET($DS$3,0,0,'Données projet'!$E$14+1,1))-AVERAGE(OFFSET($H$3,0,0,'Données projet'!$E$14+1,1))</f>
        <v>389.12604446638119</v>
      </c>
      <c r="DU87" s="62">
        <f t="shared" si="98"/>
        <v>243.23852967152732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362.81292020448933</v>
      </c>
      <c r="T88" s="62">
        <f t="shared" si="88"/>
        <v>292.26503163353146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1.3556728808020626E-7</v>
      </c>
      <c r="AC88" s="24">
        <f t="shared" si="57"/>
        <v>1.3556728808020626E-7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14.142857142857142</v>
      </c>
      <c r="AI88" s="14">
        <f>IF('Données projet'!$A$62&gt;35,AI87+AH88-AQ87,IF(A88&lt;'Données projet'!$A$62,$AF$205^A88,IF(A88='Données projet'!$A$62,'Données projet'!$B$62,AI87+AH88-AQ87)))</f>
        <v>493.71428571428618</v>
      </c>
      <c r="AJ88" s="14">
        <f>AI88*VLOOKUP('Données projet'!$B$10,Paramètres!$A$1:$I$89,3,0)*VLOOKUP('Données projet'!$B$10,Paramètres!$A$1:$I$89,5,0)</f>
        <v>231.05828571428594</v>
      </c>
      <c r="AK88" s="14">
        <f t="shared" si="89"/>
        <v>56.511446472092771</v>
      </c>
      <c r="AL88" s="22">
        <f t="shared" si="58"/>
        <v>500.85061689127627</v>
      </c>
      <c r="AM88" s="62">
        <f t="shared" si="59"/>
        <v>794.18395022460959</v>
      </c>
      <c r="AN88" s="62">
        <f ca="1">AVERAGE(OFFSET($AM$3,0,0,'Données projet'!$E$10+1,1))-AVERAGE(OFFSET($H$3,0,0,'Données projet'!$E$10+1,1))</f>
        <v>317.54276561627643</v>
      </c>
      <c r="AO88" s="62">
        <f t="shared" si="90"/>
        <v>238.92443174298893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326</v>
      </c>
      <c r="BB88" s="13">
        <f>VLOOKUP(A88,'Données projet'!$A$87:$I$107,9,0)</f>
        <v>6.8</v>
      </c>
      <c r="BC88" s="13">
        <f t="array" ref="BC88">INDEX(BB:BB,MIN(IF(ISNUMBER(BB88:BB284),ROW(BB88:BB284),"")))</f>
        <v>6.8</v>
      </c>
      <c r="BD88" s="13">
        <f>IF('Données projet'!$A$88&gt;35,BD87+BC88-BL87,IF(A88&lt;'Données projet'!$A$88,$BA$205^A88,IF(A88='Données projet'!$A$88,'Données projet'!$B$88,BD87+BC88-BL87)))</f>
        <v>326.00000000000006</v>
      </c>
      <c r="BE88" s="14">
        <f>BD88*VLOOKUP('Données projet'!$B$11,Paramètres!$A$1:$I$89,3,0)*VLOOKUP('Données projet'!$B$11,Paramètres!$A$1:$I$89,5,0)</f>
        <v>294.96480000000003</v>
      </c>
      <c r="BF88" s="14">
        <f t="shared" si="91"/>
        <v>70.119854541045001</v>
      </c>
      <c r="BG88" s="22">
        <f t="shared" si="61"/>
        <v>635.85577332565333</v>
      </c>
      <c r="BH88" s="62">
        <f t="shared" si="62"/>
        <v>929.1891066589867</v>
      </c>
      <c r="BI88" s="62">
        <f ca="1">AVERAGE(OFFSET($BH$3,0,0,'Données projet'!$E$11+1,1))-AVERAGE(OFFSET($H$3,0,0,'Données projet'!$E$11+1,1))</f>
        <v>439.06700232017681</v>
      </c>
      <c r="BJ88" s="62">
        <f t="shared" si="92"/>
        <v>278.21741231699929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28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326</v>
      </c>
      <c r="BW88" s="13">
        <f>VLOOKUP(A88,'Données projet'!$A$113:$I$133,9,0)</f>
        <v>6.8</v>
      </c>
      <c r="BX88" s="13">
        <f t="array" ref="BX88">INDEX(BW:BW,MIN(IF(ISNUMBER(BW88:BW284),ROW(BW88:BW284),"")))</f>
        <v>6.8</v>
      </c>
      <c r="BY88" s="13">
        <f>IF('Données projet'!$A$114&gt;35,BY87+BX88-CG87,IF(A88&lt;'Données projet'!$A$114,$BV$205^A88,IF(A88='Données projet'!$A$114,'Données projet'!$B$114,BY87+BX88-CG87)))</f>
        <v>326.00000000000006</v>
      </c>
      <c r="BZ88" s="14">
        <f>BY88*VLOOKUP('Données projet'!$B$12,Paramètres!$A$1:$I$89,3,0)*VLOOKUP('Données projet'!$B$12,Paramètres!$A$1:$I$89,5,0)</f>
        <v>330.56400000000008</v>
      </c>
      <c r="CA88" s="14">
        <f t="shared" si="93"/>
        <v>77.547227137682853</v>
      </c>
      <c r="CB88" s="22">
        <f t="shared" si="64"/>
        <v>710.79372059813113</v>
      </c>
      <c r="CC88" s="62">
        <f t="shared" si="65"/>
        <v>1004.1270539314644</v>
      </c>
      <c r="CD88" s="62">
        <f ca="1">AVERAGE(OFFSET($CC$3,0,0,'Données projet'!$E$12+1,1))-AVERAGE(OFFSET($H$3,0,0,'Données projet'!$E$12+1,1))</f>
        <v>487.04124684635974</v>
      </c>
      <c r="CE88" s="62">
        <f t="shared" si="94"/>
        <v>306.61893266146666</v>
      </c>
      <c r="CF88" s="16">
        <f>IF(ISNA(VLOOKUP(A88,'Données projet'!$A$113:$I$133,3,0)),0,VLOOKUP(A88,'Données projet'!$A$113:$I$133,3,0))</f>
        <v>14</v>
      </c>
      <c r="CG88" s="16">
        <f>IF(ISNA(VLOOKUP(A88,'Données projet'!$A$113:$I$133,4,0)),0,VLOOKUP(A88,'Données projet'!$A$113:$I$133,4,0))</f>
        <v>28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>
        <f>VLOOKUP(A88,'Données projet'!$A$139:$I$159,2,0)</f>
        <v>269</v>
      </c>
      <c r="CR88" s="13">
        <f>VLOOKUP(A88,'Données projet'!$A$139:$I$159,9,0)</f>
        <v>5.6</v>
      </c>
      <c r="CS88" s="13">
        <f t="array" ref="CS88">INDEX(CR:CR,MIN(IF(ISNUMBER(CR88:CR284),ROW(CR88:CR284),"")))</f>
        <v>5.6</v>
      </c>
      <c r="CT88" s="13">
        <f>IF('Données projet'!$A$140&gt;35,CT87+CS88-DB87,IF(A88&lt;'Données projet'!$A$140,$CQ$205^A88,IF(A88='Données projet'!$A$140,'Données projet'!$B$140,CT87+CS88-DB87)))</f>
        <v>269.00000000000017</v>
      </c>
      <c r="CU88" s="18">
        <f>CT88*VLOOKUP('Données projet'!$B$13,Paramètres!$A$1:$I$89,3,0)*VLOOKUP('Données projet'!$B$13,Paramètres!$A$1:$I$89,5,0)</f>
        <v>306.33720000000022</v>
      </c>
      <c r="CV88" s="14">
        <f t="shared" si="95"/>
        <v>72.503363402445984</v>
      </c>
      <c r="CW88" s="22">
        <f t="shared" si="67"/>
        <v>659.81398125926046</v>
      </c>
      <c r="CX88" s="62">
        <f t="shared" si="68"/>
        <v>953.14731459259383</v>
      </c>
      <c r="CY88" s="62">
        <f ca="1">AVERAGE(OFFSET($CX$3,0,0,'Données projet'!$E$13+1,1))-AVERAGE(OFFSET($H$3,0,0,'Données projet'!$E$13+1,1))</f>
        <v>457.62828850677369</v>
      </c>
      <c r="CZ88" s="62">
        <f t="shared" si="96"/>
        <v>282.78263556175563</v>
      </c>
      <c r="DA88" s="16">
        <f>IF(ISNA(VLOOKUP(A88,'Données projet'!$A$139:$I$159,3,0)),0,VLOOKUP(A88,'Données projet'!$A$139:$I$159,3,0))</f>
        <v>13</v>
      </c>
      <c r="DB88" s="16">
        <f>IF(ISNA(VLOOKUP(A88,'Données projet'!$A$139:$I$159,4,0)),0,VLOOKUP(A88,'Données projet'!$A$139:$I$159,4,0))</f>
        <v>21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0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>
        <f>VLOOKUP(A88,'Données projet'!$A$165:$I$185,2,0)</f>
        <v>269</v>
      </c>
      <c r="DM88" s="13">
        <f>VLOOKUP(A88,'Données projet'!$A$165:$I$185,9,0)</f>
        <v>5.6</v>
      </c>
      <c r="DN88" s="13">
        <f t="array" ref="DN88">INDEX(DM:DM,MIN(IF(ISNUMBER(DM88:DM284),ROW(DM88:DM284),"")))</f>
        <v>5.6</v>
      </c>
      <c r="DO88" s="13">
        <f>IF('Données projet'!$A$166&gt;35,DO87+DN88-DW87,IF(A88&lt;'Données projet'!$A$166,$DL$205^A88,IF(A88='Données projet'!$A$166,'Données projet'!$B$166,DO87+DN88-DW87)))</f>
        <v>269.00000000000017</v>
      </c>
      <c r="DP88" s="18">
        <f>DO88*VLOOKUP('Données projet'!$B$14,Paramètres!$A$1:$I$89,3,0)*VLOOKUP('Données projet'!$B$14,Paramètres!$A$1:$I$89,5,0)</f>
        <v>255.98040000000015</v>
      </c>
      <c r="DQ88" s="14">
        <f t="shared" si="97"/>
        <v>61.864786260587792</v>
      </c>
      <c r="DR88" s="22">
        <f t="shared" si="70"/>
        <v>553.58036607052395</v>
      </c>
      <c r="DS88" s="62">
        <f t="shared" si="71"/>
        <v>846.91369940385721</v>
      </c>
      <c r="DT88" s="62">
        <f ca="1">AVERAGE(OFFSET($DS$3,0,0,'Données projet'!$E$14+1,1))-AVERAGE(OFFSET($H$3,0,0,'Données projet'!$E$14+1,1))</f>
        <v>389.12604446638119</v>
      </c>
      <c r="DU88" s="62">
        <f t="shared" si="98"/>
        <v>243.23852967152732</v>
      </c>
      <c r="DV88" s="16">
        <f>IF(ISNA(VLOOKUP(A88,'Données projet'!$A$165:$I$185,3,0)),0,VLOOKUP(A88,'Données projet'!$A$165:$I$185,3,0))</f>
        <v>13</v>
      </c>
      <c r="DW88" s="16">
        <f>IF(ISNA(VLOOKUP(A88,'Données projet'!$A$165:$I$185,4,0)),0,VLOOKUP(A88,'Données projet'!$A$165:$I$185,4,0))</f>
        <v>21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362.81292020448933</v>
      </c>
      <c r="T89" s="62">
        <f t="shared" si="88"/>
        <v>292.26503163353146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9.5860548708584064E-8</v>
      </c>
      <c r="AC89" s="24">
        <f t="shared" si="57"/>
        <v>9.5860548708584064E-8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14.142857142857142</v>
      </c>
      <c r="AI89" s="14">
        <f>IF('Données projet'!$A$62&gt;35,AI88+AH89-AQ88,IF(A89&lt;'Données projet'!$A$62,$AF$205^A89,IF(A89='Données projet'!$A$62,'Données projet'!$B$62,AI88+AH89-AQ88)))</f>
        <v>507.85714285714334</v>
      </c>
      <c r="AJ89" s="14">
        <f>AI89*VLOOKUP('Données projet'!$B$10,Paramètres!$A$1:$I$89,3,0)*VLOOKUP('Données projet'!$B$10,Paramètres!$A$1:$I$89,5,0)</f>
        <v>237.67714285714308</v>
      </c>
      <c r="AK89" s="14">
        <f t="shared" si="89"/>
        <v>57.939473914063178</v>
      </c>
      <c r="AL89" s="22">
        <f t="shared" si="58"/>
        <v>514.86560754318418</v>
      </c>
      <c r="AM89" s="62">
        <f t="shared" si="59"/>
        <v>808.19894087651755</v>
      </c>
      <c r="AN89" s="62">
        <f ca="1">AVERAGE(OFFSET($AM$3,0,0,'Données projet'!$E$10+1,1))-AVERAGE(OFFSET($H$3,0,0,'Données projet'!$E$10+1,1))</f>
        <v>317.54276561627643</v>
      </c>
      <c r="AO89" s="62">
        <f t="shared" si="90"/>
        <v>238.92443174298893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6.4</v>
      </c>
      <c r="BD89" s="13">
        <f>IF('Données projet'!$A$88&gt;35,BD88+BC89-BL88,IF(A89&lt;'Données projet'!$A$88,$BA$205^A89,IF(A89='Données projet'!$A$88,'Données projet'!$B$88,BD88+BC89-BL88)))</f>
        <v>304.40000000000003</v>
      </c>
      <c r="BE89" s="14">
        <f>BD89*VLOOKUP('Données projet'!$B$11,Paramètres!$A$1:$I$89,3,0)*VLOOKUP('Données projet'!$B$11,Paramètres!$A$1:$I$89,5,0)</f>
        <v>275.42112000000003</v>
      </c>
      <c r="BF89" s="14">
        <f t="shared" si="91"/>
        <v>65.998433293601067</v>
      </c>
      <c r="BG89" s="22">
        <f t="shared" si="61"/>
        <v>594.63905531968851</v>
      </c>
      <c r="BH89" s="62">
        <f t="shared" si="62"/>
        <v>887.97238865302188</v>
      </c>
      <c r="BI89" s="62">
        <f ca="1">AVERAGE(OFFSET($BH$3,0,0,'Données projet'!$E$11+1,1))-AVERAGE(OFFSET($H$3,0,0,'Données projet'!$E$11+1,1))</f>
        <v>439.06700232017681</v>
      </c>
      <c r="BJ89" s="62">
        <f t="shared" si="92"/>
        <v>278.21741231699929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6.4</v>
      </c>
      <c r="BY89" s="13">
        <f>IF('Données projet'!$A$114&gt;35,BY88+BX89-CG88,IF(A89&lt;'Données projet'!$A$114,$BV$205^A89,IF(A89='Données projet'!$A$114,'Données projet'!$B$114,BY88+BX89-CG88)))</f>
        <v>304.40000000000003</v>
      </c>
      <c r="BZ89" s="14">
        <f>BY89*VLOOKUP('Données projet'!$B$12,Paramètres!$A$1:$I$89,3,0)*VLOOKUP('Données projet'!$B$12,Paramètres!$A$1:$I$89,5,0)</f>
        <v>308.66160000000008</v>
      </c>
      <c r="CA89" s="14">
        <f t="shared" si="93"/>
        <v>72.98924863505313</v>
      </c>
      <c r="CB89" s="22">
        <f t="shared" si="64"/>
        <v>664.70856137271755</v>
      </c>
      <c r="CC89" s="62">
        <f t="shared" si="65"/>
        <v>958.04189470605093</v>
      </c>
      <c r="CD89" s="62">
        <f ca="1">AVERAGE(OFFSET($CC$3,0,0,'Données projet'!$E$12+1,1))-AVERAGE(OFFSET($H$3,0,0,'Données projet'!$E$12+1,1))</f>
        <v>487.04124684635974</v>
      </c>
      <c r="CE89" s="62">
        <f t="shared" si="94"/>
        <v>306.61893266146666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5.4</v>
      </c>
      <c r="CT89" s="13">
        <f>IF('Données projet'!$A$140&gt;35,CT88+CS89-DB88,IF(A89&lt;'Données projet'!$A$140,$CQ$205^A89,IF(A89='Données projet'!$A$140,'Données projet'!$B$140,CT88+CS89-DB88)))</f>
        <v>253.40000000000015</v>
      </c>
      <c r="CU89" s="18">
        <f>CT89*VLOOKUP('Données projet'!$B$13,Paramètres!$A$1:$I$89,3,0)*VLOOKUP('Données projet'!$B$13,Paramètres!$A$1:$I$89,5,0)</f>
        <v>288.5719200000002</v>
      </c>
      <c r="CV89" s="14">
        <f t="shared" si="95"/>
        <v>68.775310576263308</v>
      </c>
      <c r="CW89" s="22">
        <f t="shared" si="67"/>
        <v>622.37975992032568</v>
      </c>
      <c r="CX89" s="62">
        <f t="shared" si="68"/>
        <v>915.71309325365905</v>
      </c>
      <c r="CY89" s="62">
        <f ca="1">AVERAGE(OFFSET($CX$3,0,0,'Données projet'!$E$13+1,1))-AVERAGE(OFFSET($H$3,0,0,'Données projet'!$E$13+1,1))</f>
        <v>457.62828850677369</v>
      </c>
      <c r="CZ89" s="62">
        <f t="shared" si="96"/>
        <v>282.78263556175563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0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5.4</v>
      </c>
      <c r="DO89" s="13">
        <f>IF('Données projet'!$A$166&gt;35,DO88+DN89-DW88,IF(A89&lt;'Données projet'!$A$166,$DL$205^A89,IF(A89='Données projet'!$A$166,'Données projet'!$B$166,DO88+DN89-DW88)))</f>
        <v>253.40000000000015</v>
      </c>
      <c r="DP89" s="18">
        <f>DO89*VLOOKUP('Données projet'!$B$14,Paramètres!$A$1:$I$89,3,0)*VLOOKUP('Données projet'!$B$14,Paramètres!$A$1:$I$89,5,0)</f>
        <v>241.13544000000016</v>
      </c>
      <c r="DQ89" s="14">
        <f t="shared" si="97"/>
        <v>58.6837587821827</v>
      </c>
      <c r="DR89" s="22">
        <f t="shared" si="70"/>
        <v>522.18510454563523</v>
      </c>
      <c r="DS89" s="62">
        <f t="shared" si="71"/>
        <v>815.5184378789686</v>
      </c>
      <c r="DT89" s="62">
        <f ca="1">AVERAGE(OFFSET($DS$3,0,0,'Données projet'!$E$14+1,1))-AVERAGE(OFFSET($H$3,0,0,'Données projet'!$E$14+1,1))</f>
        <v>389.12604446638119</v>
      </c>
      <c r="DU89" s="62">
        <f t="shared" si="98"/>
        <v>243.23852967152732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362.81292020448933</v>
      </c>
      <c r="T90" s="62">
        <f t="shared" si="88"/>
        <v>292.26503163353146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6.7783644040103131E-8</v>
      </c>
      <c r="AC90" s="24">
        <f t="shared" si="57"/>
        <v>6.7783644040103131E-8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>
        <f>VLOOKUP(A90,'Données projet'!$A$61:$I$81,2,0)</f>
        <v>522</v>
      </c>
      <c r="AG90" s="13">
        <f>VLOOKUP(A90,'Données projet'!$A$61:$I$81,9,0)</f>
        <v>14.142857142857142</v>
      </c>
      <c r="AH90" s="13">
        <f t="array" ref="AH90">INDEX(AG:AG,MIN(IF(ISNUMBER(AG90:AG286),ROW(AG90:AG286),"")))</f>
        <v>14.142857142857142</v>
      </c>
      <c r="AI90" s="14">
        <f>IF('Données projet'!$A$62&gt;35,AI89+AH90-AQ89,IF(A90&lt;'Données projet'!$A$62,$AF$205^A90,IF(A90='Données projet'!$A$62,'Données projet'!$B$62,AI89+AH90-AQ89)))</f>
        <v>522.00000000000045</v>
      </c>
      <c r="AJ90" s="14">
        <f>AI90*VLOOKUP('Données projet'!$B$10,Paramètres!$A$1:$I$89,3,0)*VLOOKUP('Données projet'!$B$10,Paramètres!$A$1:$I$89,5,0)</f>
        <v>244.29600000000022</v>
      </c>
      <c r="AK90" s="14">
        <f t="shared" si="89"/>
        <v>59.362879241040417</v>
      </c>
      <c r="AL90" s="22">
        <f t="shared" si="58"/>
        <v>528.87254801147901</v>
      </c>
      <c r="AM90" s="62">
        <f t="shared" si="59"/>
        <v>822.20588134481227</v>
      </c>
      <c r="AN90" s="62">
        <f ca="1">AVERAGE(OFFSET($AM$3,0,0,'Données projet'!$E$10+1,1))-AVERAGE(OFFSET($H$3,0,0,'Données projet'!$E$10+1,1))</f>
        <v>317.54276561627643</v>
      </c>
      <c r="AO90" s="62">
        <f t="shared" si="90"/>
        <v>238.92443174298893</v>
      </c>
      <c r="AP90" s="16">
        <f>IF(ISNA(VLOOKUP(A90,'Données projet'!$A$61:$I$81,3,0)),0,VLOOKUP(A90,'Données projet'!$A$61:$I$81,3,0))</f>
        <v>15</v>
      </c>
      <c r="AQ90" s="16">
        <f>IF(ISNA(VLOOKUP(A90,'Données projet'!$A$61:$I$81,4,0)),0,VLOOKUP(A90,'Données projet'!$A$61:$I$81,4,0))</f>
        <v>89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6.4</v>
      </c>
      <c r="BD90" s="13">
        <f>IF('Données projet'!$A$88&gt;35,BD89+BC90-BL89,IF(A90&lt;'Données projet'!$A$88,$BA$205^A90,IF(A90='Données projet'!$A$88,'Données projet'!$B$88,BD89+BC90-BL89)))</f>
        <v>310.8</v>
      </c>
      <c r="BE90" s="14">
        <f>BD90*VLOOKUP('Données projet'!$B$11,Paramètres!$A$1:$I$89,3,0)*VLOOKUP('Données projet'!$B$11,Paramètres!$A$1:$I$89,5,0)</f>
        <v>281.21184</v>
      </c>
      <c r="BF90" s="14">
        <f t="shared" si="91"/>
        <v>67.22304110496664</v>
      </c>
      <c r="BG90" s="22">
        <f t="shared" si="61"/>
        <v>606.85741792448357</v>
      </c>
      <c r="BH90" s="62">
        <f t="shared" si="62"/>
        <v>900.19075125781683</v>
      </c>
      <c r="BI90" s="62">
        <f ca="1">AVERAGE(OFFSET($BH$3,0,0,'Données projet'!$E$11+1,1))-AVERAGE(OFFSET($H$3,0,0,'Données projet'!$E$11+1,1))</f>
        <v>439.06700232017681</v>
      </c>
      <c r="BJ90" s="62">
        <f t="shared" si="92"/>
        <v>278.21741231699929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6.4</v>
      </c>
      <c r="BY90" s="13">
        <f>IF('Données projet'!$A$114&gt;35,BY89+BX90-CG89,IF(A90&lt;'Données projet'!$A$114,$BV$205^A90,IF(A90='Données projet'!$A$114,'Données projet'!$B$114,BY89+BX90-CG89)))</f>
        <v>310.8</v>
      </c>
      <c r="BZ90" s="14">
        <f>BY90*VLOOKUP('Données projet'!$B$12,Paramètres!$A$1:$I$89,3,0)*VLOOKUP('Données projet'!$B$12,Paramètres!$A$1:$I$89,5,0)</f>
        <v>315.15120000000002</v>
      </c>
      <c r="CA90" s="14">
        <f t="shared" si="93"/>
        <v>74.343571754005879</v>
      </c>
      <c r="CB90" s="22">
        <f t="shared" si="64"/>
        <v>678.37006080489357</v>
      </c>
      <c r="CC90" s="62">
        <f t="shared" si="65"/>
        <v>971.70339413822694</v>
      </c>
      <c r="CD90" s="62">
        <f ca="1">AVERAGE(OFFSET($CC$3,0,0,'Données projet'!$E$12+1,1))-AVERAGE(OFFSET($H$3,0,0,'Données projet'!$E$12+1,1))</f>
        <v>487.04124684635974</v>
      </c>
      <c r="CE90" s="62">
        <f t="shared" si="94"/>
        <v>306.61893266146666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5.4</v>
      </c>
      <c r="CT90" s="13">
        <f>IF('Données projet'!$A$140&gt;35,CT89+CS90-DB89,IF(A90&lt;'Données projet'!$A$140,$CQ$205^A90,IF(A90='Données projet'!$A$140,'Données projet'!$B$140,CT89+CS90-DB89)))</f>
        <v>258.80000000000013</v>
      </c>
      <c r="CU90" s="18">
        <f>CT90*VLOOKUP('Données projet'!$B$13,Paramètres!$A$1:$I$89,3,0)*VLOOKUP('Données projet'!$B$13,Paramètres!$A$1:$I$89,5,0)</f>
        <v>294.72144000000014</v>
      </c>
      <c r="CV90" s="14">
        <f t="shared" si="95"/>
        <v>70.068733866215368</v>
      </c>
      <c r="CW90" s="22">
        <f t="shared" si="67"/>
        <v>635.3428861503254</v>
      </c>
      <c r="CX90" s="62">
        <f t="shared" si="68"/>
        <v>928.67621948365877</v>
      </c>
      <c r="CY90" s="62">
        <f ca="1">AVERAGE(OFFSET($CX$3,0,0,'Données projet'!$E$13+1,1))-AVERAGE(OFFSET($H$3,0,0,'Données projet'!$E$13+1,1))</f>
        <v>457.62828850677369</v>
      </c>
      <c r="CZ90" s="62">
        <f t="shared" si="96"/>
        <v>282.78263556175563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0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5.4</v>
      </c>
      <c r="DO90" s="13">
        <f>IF('Données projet'!$A$166&gt;35,DO89+DN90-DW89,IF(A90&lt;'Données projet'!$A$166,$DL$205^A90,IF(A90='Données projet'!$A$166,'Données projet'!$B$166,DO89+DN90-DW89)))</f>
        <v>258.80000000000013</v>
      </c>
      <c r="DP90" s="18">
        <f>DO90*VLOOKUP('Données projet'!$B$14,Paramètres!$A$1:$I$89,3,0)*VLOOKUP('Données projet'!$B$14,Paramètres!$A$1:$I$89,5,0)</f>
        <v>246.27408000000014</v>
      </c>
      <c r="DQ90" s="14">
        <f t="shared" si="97"/>
        <v>59.787395242924525</v>
      </c>
      <c r="DR90" s="22">
        <f t="shared" si="70"/>
        <v>533.05706938142703</v>
      </c>
      <c r="DS90" s="62">
        <f t="shared" si="71"/>
        <v>826.39040271476028</v>
      </c>
      <c r="DT90" s="62">
        <f ca="1">AVERAGE(OFFSET($DS$3,0,0,'Données projet'!$E$14+1,1))-AVERAGE(OFFSET($H$3,0,0,'Données projet'!$E$14+1,1))</f>
        <v>389.12604446638119</v>
      </c>
      <c r="DU90" s="62">
        <f t="shared" si="98"/>
        <v>243.23852967152732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362.81292020448933</v>
      </c>
      <c r="T91" s="62">
        <f t="shared" si="88"/>
        <v>292.26503163353146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4.7930274354292032E-8</v>
      </c>
      <c r="AC91" s="24">
        <f t="shared" si="57"/>
        <v>4.7930274354292032E-8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>
        <f>VLOOKUP(A91,'Données projet'!$A$61:$I$81,2,0)</f>
        <v>447</v>
      </c>
      <c r="AG91" s="13">
        <f>VLOOKUP(A91,'Données projet'!$A$61:$I$81,9,0)</f>
        <v>14</v>
      </c>
      <c r="AH91" s="13">
        <f t="array" ref="AH91">INDEX(AG:AG,MIN(IF(ISNUMBER(AG91:AG287),ROW(AG91:AG287),"")))</f>
        <v>14</v>
      </c>
      <c r="AI91" s="14">
        <f>IF('Données projet'!$A$62&gt;35,AI90+AH91-AQ90,IF(A91&lt;'Données projet'!$A$62,$AF$205^A91,IF(A91='Données projet'!$A$62,'Données projet'!$B$62,AI90+AH91-AQ90)))</f>
        <v>447.00000000000045</v>
      </c>
      <c r="AJ91" s="14">
        <f>AI91*VLOOKUP('Données projet'!$B$10,Paramètres!$A$1:$I$89,3,0)*VLOOKUP('Données projet'!$B$10,Paramètres!$A$1:$I$89,5,0)</f>
        <v>209.19600000000023</v>
      </c>
      <c r="AK91" s="14">
        <f t="shared" si="89"/>
        <v>51.759852265375834</v>
      </c>
      <c r="AL91" s="22">
        <f t="shared" si="58"/>
        <v>454.4981093621966</v>
      </c>
      <c r="AM91" s="62">
        <f t="shared" si="59"/>
        <v>747.83144269552986</v>
      </c>
      <c r="AN91" s="62">
        <f ca="1">AVERAGE(OFFSET($AM$3,0,0,'Données projet'!$E$10+1,1))-AVERAGE(OFFSET($H$3,0,0,'Données projet'!$E$10+1,1))</f>
        <v>317.54276561627643</v>
      </c>
      <c r="AO91" s="62">
        <f t="shared" si="90"/>
        <v>238.92443174298893</v>
      </c>
      <c r="AP91" s="16">
        <f>IF(ISNA(VLOOKUP(A91,'Données projet'!$A$61:$I$81,3,0)),0,VLOOKUP(A91,'Données projet'!$A$61:$I$81,3,0))</f>
        <v>16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6.4</v>
      </c>
      <c r="BD91" s="13">
        <f>IF('Données projet'!$A$88&gt;35,BD90+BC91-BL90,IF(A91&lt;'Données projet'!$A$88,$BA$205^A91,IF(A91='Données projet'!$A$88,'Données projet'!$B$88,BD90+BC91-BL90)))</f>
        <v>317.2</v>
      </c>
      <c r="BE91" s="14">
        <f>BD91*VLOOKUP('Données projet'!$B$11,Paramètres!$A$1:$I$89,3,0)*VLOOKUP('Données projet'!$B$11,Paramètres!$A$1:$I$89,5,0)</f>
        <v>287.00255999999996</v>
      </c>
      <c r="BF91" s="14">
        <f t="shared" si="91"/>
        <v>68.444716936118553</v>
      </c>
      <c r="BG91" s="22">
        <f t="shared" si="61"/>
        <v>619.07067399707296</v>
      </c>
      <c r="BH91" s="62">
        <f t="shared" si="62"/>
        <v>912.40400733040633</v>
      </c>
      <c r="BI91" s="62">
        <f ca="1">AVERAGE(OFFSET($BH$3,0,0,'Données projet'!$E$11+1,1))-AVERAGE(OFFSET($H$3,0,0,'Données projet'!$E$11+1,1))</f>
        <v>439.06700232017681</v>
      </c>
      <c r="BJ91" s="62">
        <f t="shared" si="92"/>
        <v>278.21741231699929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6.4</v>
      </c>
      <c r="BY91" s="13">
        <f>IF('Données projet'!$A$114&gt;35,BY90+BX91-CG90,IF(A91&lt;'Données projet'!$A$114,$BV$205^A91,IF(A91='Données projet'!$A$114,'Données projet'!$B$114,BY90+BX91-CG90)))</f>
        <v>317.2</v>
      </c>
      <c r="BZ91" s="14">
        <f>BY91*VLOOKUP('Données projet'!$B$12,Paramètres!$A$1:$I$89,3,0)*VLOOKUP('Données projet'!$B$12,Paramètres!$A$1:$I$89,5,0)</f>
        <v>321.64080000000001</v>
      </c>
      <c r="CA91" s="14">
        <f t="shared" si="93"/>
        <v>75.694652325793228</v>
      </c>
      <c r="CB91" s="22">
        <f t="shared" si="64"/>
        <v>692.0259128007566</v>
      </c>
      <c r="CC91" s="62">
        <f t="shared" si="65"/>
        <v>985.35924613408997</v>
      </c>
      <c r="CD91" s="62">
        <f ca="1">AVERAGE(OFFSET($CC$3,0,0,'Données projet'!$E$12+1,1))-AVERAGE(OFFSET($H$3,0,0,'Données projet'!$E$12+1,1))</f>
        <v>487.04124684635974</v>
      </c>
      <c r="CE91" s="62">
        <f t="shared" si="94"/>
        <v>306.61893266146666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5.4</v>
      </c>
      <c r="CT91" s="13">
        <f>IF('Données projet'!$A$140&gt;35,CT90+CS91-DB90,IF(A91&lt;'Données projet'!$A$140,$CQ$205^A91,IF(A91='Données projet'!$A$140,'Données projet'!$B$140,CT90+CS91-DB90)))</f>
        <v>264.2000000000001</v>
      </c>
      <c r="CU91" s="18">
        <f>CT91*VLOOKUP('Données projet'!$B$13,Paramètres!$A$1:$I$89,3,0)*VLOOKUP('Données projet'!$B$13,Paramètres!$A$1:$I$89,5,0)</f>
        <v>300.87096000000014</v>
      </c>
      <c r="CV91" s="14">
        <f t="shared" si="95"/>
        <v>71.359019327927484</v>
      </c>
      <c r="CW91" s="22">
        <f t="shared" si="67"/>
        <v>648.30054732947394</v>
      </c>
      <c r="CX91" s="62">
        <f t="shared" si="68"/>
        <v>941.63388066280731</v>
      </c>
      <c r="CY91" s="62">
        <f ca="1">AVERAGE(OFFSET($CX$3,0,0,'Données projet'!$E$13+1,1))-AVERAGE(OFFSET($H$3,0,0,'Données projet'!$E$13+1,1))</f>
        <v>457.62828850677369</v>
      </c>
      <c r="CZ91" s="62">
        <f t="shared" si="96"/>
        <v>282.78263556175563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0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5.4</v>
      </c>
      <c r="DO91" s="13">
        <f>IF('Données projet'!$A$166&gt;35,DO90+DN91-DW90,IF(A91&lt;'Données projet'!$A$166,$DL$205^A91,IF(A91='Données projet'!$A$166,'Données projet'!$B$166,DO90+DN91-DW90)))</f>
        <v>264.2000000000001</v>
      </c>
      <c r="DP91" s="18">
        <f>DO91*VLOOKUP('Données projet'!$B$14,Paramètres!$A$1:$I$89,3,0)*VLOOKUP('Données projet'!$B$14,Paramètres!$A$1:$I$89,5,0)</f>
        <v>251.41272000000012</v>
      </c>
      <c r="DQ91" s="14">
        <f t="shared" si="97"/>
        <v>60.888354295829252</v>
      </c>
      <c r="DR91" s="22">
        <f t="shared" si="70"/>
        <v>543.92437106523619</v>
      </c>
      <c r="DS91" s="62">
        <f t="shared" si="71"/>
        <v>837.25770439856956</v>
      </c>
      <c r="DT91" s="62">
        <f ca="1">AVERAGE(OFFSET($DS$3,0,0,'Données projet'!$E$14+1,1))-AVERAGE(OFFSET($H$3,0,0,'Données projet'!$E$14+1,1))</f>
        <v>389.12604446638119</v>
      </c>
      <c r="DU91" s="62">
        <f t="shared" si="98"/>
        <v>243.23852967152732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362.81292020448933</v>
      </c>
      <c r="T92" s="62">
        <f t="shared" si="88"/>
        <v>292.26503163353146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3.3891822020051566E-8</v>
      </c>
      <c r="AC92" s="24">
        <f t="shared" si="57"/>
        <v>3.3891822020051566E-8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13</v>
      </c>
      <c r="AI92" s="14">
        <f>IF('Données projet'!$A$62&gt;35,AI91+AH92-AQ91,IF(A92&lt;'Données projet'!$A$62,$AF$205^A92,IF(A92='Données projet'!$A$62,'Données projet'!$B$62,AI91+AH92-AQ91)))</f>
        <v>460.00000000000045</v>
      </c>
      <c r="AJ92" s="14">
        <f>AI92*VLOOKUP('Données projet'!$B$10,Paramètres!$A$1:$I$89,3,0)*VLOOKUP('Données projet'!$B$10,Paramètres!$A$1:$I$89,5,0)</f>
        <v>215.28000000000023</v>
      </c>
      <c r="AK92" s="14">
        <f t="shared" si="89"/>
        <v>53.08772574085318</v>
      </c>
      <c r="AL92" s="22">
        <f t="shared" si="58"/>
        <v>467.40712233198633</v>
      </c>
      <c r="AM92" s="62">
        <f t="shared" si="59"/>
        <v>760.74045566531959</v>
      </c>
      <c r="AN92" s="62">
        <f ca="1">AVERAGE(OFFSET($AM$3,0,0,'Données projet'!$E$10+1,1))-AVERAGE(OFFSET($H$3,0,0,'Données projet'!$E$10+1,1))</f>
        <v>317.54276561627643</v>
      </c>
      <c r="AO92" s="62">
        <f t="shared" si="90"/>
        <v>238.92443174298893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6.4</v>
      </c>
      <c r="BD92" s="13">
        <f>IF('Données projet'!$A$88&gt;35,BD91+BC92-BL91,IF(A92&lt;'Données projet'!$A$88,$BA$205^A92,IF(A92='Données projet'!$A$88,'Données projet'!$B$88,BD91+BC92-BL91)))</f>
        <v>323.59999999999997</v>
      </c>
      <c r="BE92" s="14">
        <f>BD92*VLOOKUP('Données projet'!$B$11,Paramètres!$A$1:$I$89,3,0)*VLOOKUP('Données projet'!$B$11,Paramètres!$A$1:$I$89,5,0)</f>
        <v>292.79327999999992</v>
      </c>
      <c r="BF92" s="14">
        <f t="shared" si="91"/>
        <v>69.663526761731433</v>
      </c>
      <c r="BG92" s="22">
        <f t="shared" si="61"/>
        <v>631.27893844334869</v>
      </c>
      <c r="BH92" s="62">
        <f t="shared" si="62"/>
        <v>924.61227177668206</v>
      </c>
      <c r="BI92" s="62">
        <f ca="1">AVERAGE(OFFSET($BH$3,0,0,'Données projet'!$E$11+1,1))-AVERAGE(OFFSET($H$3,0,0,'Données projet'!$E$11+1,1))</f>
        <v>439.06700232017681</v>
      </c>
      <c r="BJ92" s="62">
        <f t="shared" si="92"/>
        <v>278.21741231699929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6.4</v>
      </c>
      <c r="BY92" s="13">
        <f>IF('Données projet'!$A$114&gt;35,BY91+BX92-CG91,IF(A92&lt;'Données projet'!$A$114,$BV$205^A92,IF(A92='Données projet'!$A$114,'Données projet'!$B$114,BY91+BX92-CG91)))</f>
        <v>323.59999999999997</v>
      </c>
      <c r="BZ92" s="14">
        <f>BY92*VLOOKUP('Données projet'!$B$12,Paramètres!$A$1:$I$89,3,0)*VLOOKUP('Données projet'!$B$12,Paramètres!$A$1:$I$89,5,0)</f>
        <v>328.13039999999995</v>
      </c>
      <c r="CA92" s="14">
        <f t="shared" si="93"/>
        <v>77.042563313388285</v>
      </c>
      <c r="CB92" s="22">
        <f t="shared" si="64"/>
        <v>705.67624443748446</v>
      </c>
      <c r="CC92" s="62">
        <f t="shared" si="65"/>
        <v>999.00957777081771</v>
      </c>
      <c r="CD92" s="62">
        <f ca="1">AVERAGE(OFFSET($CC$3,0,0,'Données projet'!$E$12+1,1))-AVERAGE(OFFSET($H$3,0,0,'Données projet'!$E$12+1,1))</f>
        <v>487.04124684635974</v>
      </c>
      <c r="CE92" s="62">
        <f t="shared" si="94"/>
        <v>306.61893266146666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5.4</v>
      </c>
      <c r="CT92" s="13">
        <f>IF('Données projet'!$A$140&gt;35,CT91+CS92-DB91,IF(A92&lt;'Données projet'!$A$140,$CQ$205^A92,IF(A92='Données projet'!$A$140,'Données projet'!$B$140,CT91+CS92-DB91)))</f>
        <v>269.60000000000008</v>
      </c>
      <c r="CU92" s="18">
        <f>CT92*VLOOKUP('Données projet'!$B$13,Paramètres!$A$1:$I$89,3,0)*VLOOKUP('Données projet'!$B$13,Paramètres!$A$1:$I$89,5,0)</f>
        <v>307.02048000000008</v>
      </c>
      <c r="CV92" s="14">
        <f t="shared" si="95"/>
        <v>72.646238485840712</v>
      </c>
      <c r="CW92" s="22">
        <f t="shared" si="67"/>
        <v>661.25286802950598</v>
      </c>
      <c r="CX92" s="62">
        <f t="shared" si="68"/>
        <v>954.58620136283935</v>
      </c>
      <c r="CY92" s="62">
        <f ca="1">AVERAGE(OFFSET($CX$3,0,0,'Données projet'!$E$13+1,1))-AVERAGE(OFFSET($H$3,0,0,'Données projet'!$E$13+1,1))</f>
        <v>457.62828850677369</v>
      </c>
      <c r="CZ92" s="62">
        <f t="shared" si="96"/>
        <v>282.78263556175563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0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5.4</v>
      </c>
      <c r="DO92" s="13">
        <f>IF('Données projet'!$A$166&gt;35,DO91+DN92-DW91,IF(A92&lt;'Données projet'!$A$166,$DL$205^A92,IF(A92='Données projet'!$A$166,'Données projet'!$B$166,DO91+DN92-DW91)))</f>
        <v>269.60000000000008</v>
      </c>
      <c r="DP92" s="18">
        <f>DO92*VLOOKUP('Données projet'!$B$14,Paramètres!$A$1:$I$89,3,0)*VLOOKUP('Données projet'!$B$14,Paramètres!$A$1:$I$89,5,0)</f>
        <v>256.5513600000001</v>
      </c>
      <c r="DQ92" s="14">
        <f t="shared" si="97"/>
        <v>61.986696970400196</v>
      </c>
      <c r="DR92" s="22">
        <f t="shared" si="70"/>
        <v>554.78711589011391</v>
      </c>
      <c r="DS92" s="62">
        <f t="shared" si="71"/>
        <v>848.12044922344717</v>
      </c>
      <c r="DT92" s="62">
        <f ca="1">AVERAGE(OFFSET($DS$3,0,0,'Données projet'!$E$14+1,1))-AVERAGE(OFFSET($H$3,0,0,'Données projet'!$E$14+1,1))</f>
        <v>389.12604446638119</v>
      </c>
      <c r="DU92" s="62">
        <f t="shared" si="98"/>
        <v>243.23852967152732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362.81292020448933</v>
      </c>
      <c r="T93" s="62">
        <f t="shared" si="88"/>
        <v>292.26503163353146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2.3965137177146016E-8</v>
      </c>
      <c r="AC93" s="24">
        <f t="shared" si="57"/>
        <v>2.3965137177146016E-8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13</v>
      </c>
      <c r="AI93" s="14">
        <f>IF('Données projet'!$A$62&gt;35,AI92+AH93-AQ92,IF(A93&lt;'Données projet'!$A$62,$AF$205^A93,IF(A93='Données projet'!$A$62,'Données projet'!$B$62,AI92+AH93-AQ92)))</f>
        <v>473.00000000000045</v>
      </c>
      <c r="AJ93" s="14">
        <f>AI93*VLOOKUP('Données projet'!$B$10,Paramètres!$A$1:$I$89,3,0)*VLOOKUP('Données projet'!$B$10,Paramètres!$A$1:$I$89,5,0)</f>
        <v>221.3640000000002</v>
      </c>
      <c r="AK93" s="14">
        <f t="shared" si="89"/>
        <v>54.411237653200843</v>
      </c>
      <c r="AL93" s="22">
        <f t="shared" si="58"/>
        <v>480.30853891265838</v>
      </c>
      <c r="AM93" s="62">
        <f t="shared" si="59"/>
        <v>773.64187224599164</v>
      </c>
      <c r="AN93" s="62">
        <f ca="1">AVERAGE(OFFSET($AM$3,0,0,'Données projet'!$E$10+1,1))-AVERAGE(OFFSET($H$3,0,0,'Données projet'!$E$10+1,1))</f>
        <v>317.54276561627643</v>
      </c>
      <c r="AO93" s="62">
        <f t="shared" si="90"/>
        <v>238.92443174298893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330</v>
      </c>
      <c r="BB93" s="13">
        <f>VLOOKUP(A93,'Données projet'!$A$87:$I$107,9,0)</f>
        <v>6.4</v>
      </c>
      <c r="BC93" s="13">
        <f t="array" ref="BC93">INDEX(BB:BB,MIN(IF(ISNUMBER(BB93:BB289),ROW(BB93:BB289),"")))</f>
        <v>6.4</v>
      </c>
      <c r="BD93" s="13">
        <f>IF('Données projet'!$A$88&gt;35,BD92+BC93-BL92,IF(A93&lt;'Données projet'!$A$88,$BA$205^A93,IF(A93='Données projet'!$A$88,'Données projet'!$B$88,BD92+BC93-BL92)))</f>
        <v>329.99999999999994</v>
      </c>
      <c r="BE93" s="14">
        <f>BD93*VLOOKUP('Données projet'!$B$11,Paramètres!$A$1:$I$89,3,0)*VLOOKUP('Données projet'!$B$11,Paramètres!$A$1:$I$89,5,0)</f>
        <v>298.58399999999995</v>
      </c>
      <c r="BF93" s="14">
        <f t="shared" si="91"/>
        <v>70.879533797607607</v>
      </c>
      <c r="BG93" s="22">
        <f t="shared" si="61"/>
        <v>643.48232136416652</v>
      </c>
      <c r="BH93" s="62">
        <f t="shared" si="62"/>
        <v>936.81565469749989</v>
      </c>
      <c r="BI93" s="62">
        <f ca="1">AVERAGE(OFFSET($BH$3,0,0,'Données projet'!$E$11+1,1))-AVERAGE(OFFSET($H$3,0,0,'Données projet'!$E$11+1,1))</f>
        <v>439.06700232017681</v>
      </c>
      <c r="BJ93" s="62">
        <f t="shared" si="92"/>
        <v>278.21741231699929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28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330</v>
      </c>
      <c r="BW93" s="13">
        <f>VLOOKUP(A93,'Données projet'!$A$113:$I$133,9,0)</f>
        <v>6.4</v>
      </c>
      <c r="BX93" s="13">
        <f t="array" ref="BX93">INDEX(BW:BW,MIN(IF(ISNUMBER(BW93:BW289),ROW(BW93:BW289),"")))</f>
        <v>6.4</v>
      </c>
      <c r="BY93" s="13">
        <f>IF('Données projet'!$A$114&gt;35,BY92+BX93-CG92,IF(A93&lt;'Données projet'!$A$114,$BV$205^A93,IF(A93='Données projet'!$A$114,'Données projet'!$B$114,BY92+BX93-CG92)))</f>
        <v>329.99999999999994</v>
      </c>
      <c r="BZ93" s="14">
        <f>BY93*VLOOKUP('Données projet'!$B$12,Paramètres!$A$1:$I$89,3,0)*VLOOKUP('Données projet'!$B$12,Paramètres!$A$1:$I$89,5,0)</f>
        <v>334.61999999999995</v>
      </c>
      <c r="CA93" s="14">
        <f t="shared" si="93"/>
        <v>78.387374628661505</v>
      </c>
      <c r="CB93" s="22">
        <f t="shared" si="64"/>
        <v>719.32117747825203</v>
      </c>
      <c r="CC93" s="62">
        <f t="shared" si="65"/>
        <v>1012.6545108115854</v>
      </c>
      <c r="CD93" s="62">
        <f ca="1">AVERAGE(OFFSET($CC$3,0,0,'Données projet'!$E$12+1,1))-AVERAGE(OFFSET($H$3,0,0,'Données projet'!$E$12+1,1))</f>
        <v>487.04124684635974</v>
      </c>
      <c r="CE93" s="62">
        <f t="shared" si="94"/>
        <v>306.61893266146666</v>
      </c>
      <c r="CF93" s="16">
        <f>IF(ISNA(VLOOKUP(A93,'Données projet'!$A$113:$I$133,3,0)),0,VLOOKUP(A93,'Données projet'!$A$113:$I$133,3,0))</f>
        <v>15</v>
      </c>
      <c r="CG93" s="16">
        <f>IF(ISNA(VLOOKUP(A93,'Données projet'!$A$113:$I$133,4,0)),0,VLOOKUP(A93,'Données projet'!$A$113:$I$133,4,0))</f>
        <v>28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>
        <f>VLOOKUP(A93,'Données projet'!$A$139:$I$159,2,0)</f>
        <v>275</v>
      </c>
      <c r="CR93" s="13">
        <f>VLOOKUP(A93,'Données projet'!$A$139:$I$159,9,0)</f>
        <v>5.4</v>
      </c>
      <c r="CS93" s="13">
        <f t="array" ref="CS93">INDEX(CR:CR,MIN(IF(ISNUMBER(CR93:CR289),ROW(CR93:CR289),"")))</f>
        <v>5.4</v>
      </c>
      <c r="CT93" s="13">
        <f>IF('Données projet'!$A$140&gt;35,CT92+CS93-DB92,IF(A93&lt;'Données projet'!$A$140,$CQ$205^A93,IF(A93='Données projet'!$A$140,'Données projet'!$B$140,CT92+CS93-DB92)))</f>
        <v>275.00000000000006</v>
      </c>
      <c r="CU93" s="18">
        <f>CT93*VLOOKUP('Données projet'!$B$13,Paramètres!$A$1:$I$89,3,0)*VLOOKUP('Données projet'!$B$13,Paramètres!$A$1:$I$89,5,0)</f>
        <v>313.17000000000007</v>
      </c>
      <c r="CV93" s="14">
        <f t="shared" si="95"/>
        <v>73.930459835341907</v>
      </c>
      <c r="CW93" s="22">
        <f t="shared" si="67"/>
        <v>674.19996754655403</v>
      </c>
      <c r="CX93" s="62">
        <f t="shared" si="68"/>
        <v>967.53330087988729</v>
      </c>
      <c r="CY93" s="62">
        <f ca="1">AVERAGE(OFFSET($CX$3,0,0,'Données projet'!$E$13+1,1))-AVERAGE(OFFSET($H$3,0,0,'Données projet'!$E$13+1,1))</f>
        <v>457.62828850677369</v>
      </c>
      <c r="CZ93" s="62">
        <f t="shared" si="96"/>
        <v>282.78263556175563</v>
      </c>
      <c r="DA93" s="16">
        <f>IF(ISNA(VLOOKUP(A93,'Données projet'!$A$139:$I$159,3,0)),0,VLOOKUP(A93,'Données projet'!$A$139:$I$159,3,0))</f>
        <v>14</v>
      </c>
      <c r="DB93" s="16">
        <f>IF(ISNA(VLOOKUP(A93,'Données projet'!$A$139:$I$159,4,0)),0,VLOOKUP(A93,'Données projet'!$A$139:$I$159,4,0))</f>
        <v>21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0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275</v>
      </c>
      <c r="DM93" s="13">
        <f>VLOOKUP(A93,'Données projet'!$A$165:$I$185,9,0)</f>
        <v>5.4</v>
      </c>
      <c r="DN93" s="13">
        <f t="array" ref="DN93">INDEX(DM:DM,MIN(IF(ISNUMBER(DM93:DM289),ROW(DM93:DM289),"")))</f>
        <v>5.4</v>
      </c>
      <c r="DO93" s="13">
        <f>IF('Données projet'!$A$166&gt;35,DO92+DN93-DW92,IF(A93&lt;'Données projet'!$A$166,$DL$205^A93,IF(A93='Données projet'!$A$166,'Données projet'!$B$166,DO92+DN93-DW92)))</f>
        <v>275.00000000000006</v>
      </c>
      <c r="DP93" s="18">
        <f>DO93*VLOOKUP('Données projet'!$B$14,Paramètres!$A$1:$I$89,3,0)*VLOOKUP('Données projet'!$B$14,Paramètres!$A$1:$I$89,5,0)</f>
        <v>261.69000000000005</v>
      </c>
      <c r="DQ93" s="14">
        <f t="shared" si="97"/>
        <v>63.0824817115464</v>
      </c>
      <c r="DR93" s="22">
        <f t="shared" si="70"/>
        <v>565.64540564761012</v>
      </c>
      <c r="DS93" s="62">
        <f t="shared" si="71"/>
        <v>858.97873898094349</v>
      </c>
      <c r="DT93" s="62">
        <f ca="1">AVERAGE(OFFSET($DS$3,0,0,'Données projet'!$E$14+1,1))-AVERAGE(OFFSET($H$3,0,0,'Données projet'!$E$14+1,1))</f>
        <v>389.12604446638119</v>
      </c>
      <c r="DU93" s="62">
        <f t="shared" si="98"/>
        <v>243.23852967152732</v>
      </c>
      <c r="DV93" s="16">
        <f>IF(ISNA(VLOOKUP(A93,'Données projet'!$A$165:$I$185,3,0)),0,VLOOKUP(A93,'Données projet'!$A$165:$I$185,3,0))</f>
        <v>14</v>
      </c>
      <c r="DW93" s="16">
        <f>IF(ISNA(VLOOKUP(A93,'Données projet'!$A$165:$I$185,4,0)),0,VLOOKUP(A93,'Données projet'!$A$165:$I$185,4,0))</f>
        <v>21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362.81292020448933</v>
      </c>
      <c r="T94" s="62">
        <f t="shared" si="88"/>
        <v>292.26503163353146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1.6945911010025783E-8</v>
      </c>
      <c r="AC94" s="24">
        <f t="shared" si="57"/>
        <v>1.6945911010025783E-8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13</v>
      </c>
      <c r="AI94" s="14">
        <f>IF('Données projet'!$A$62&gt;35,AI93+AH94-AQ93,IF(A94&lt;'Données projet'!$A$62,$AF$205^A94,IF(A94='Données projet'!$A$62,'Données projet'!$B$62,AI93+AH94-AQ93)))</f>
        <v>486.00000000000045</v>
      </c>
      <c r="AJ94" s="14">
        <f>AI94*VLOOKUP('Données projet'!$B$10,Paramètres!$A$1:$I$89,3,0)*VLOOKUP('Données projet'!$B$10,Paramètres!$A$1:$I$89,5,0)</f>
        <v>227.44800000000021</v>
      </c>
      <c r="AK94" s="14">
        <f t="shared" si="89"/>
        <v>55.730521649800735</v>
      </c>
      <c r="AL94" s="22">
        <f t="shared" si="58"/>
        <v>493.20259187340326</v>
      </c>
      <c r="AM94" s="62">
        <f t="shared" si="59"/>
        <v>786.53592520673658</v>
      </c>
      <c r="AN94" s="62">
        <f ca="1">AVERAGE(OFFSET($AM$3,0,0,'Données projet'!$E$10+1,1))-AVERAGE(OFFSET($H$3,0,0,'Données projet'!$E$10+1,1))</f>
        <v>317.54276561627643</v>
      </c>
      <c r="AO94" s="62">
        <f t="shared" si="90"/>
        <v>238.92443174298893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6</v>
      </c>
      <c r="BD94" s="13">
        <f>IF('Données projet'!$A$88&gt;35,BD93+BC94-BL93,IF(A94&lt;'Données projet'!$A$88,$BA$205^A94,IF(A94='Données projet'!$A$88,'Données projet'!$B$88,BD93+BC94-BL93)))</f>
        <v>307.99999999999994</v>
      </c>
      <c r="BE94" s="14">
        <f>BD94*VLOOKUP('Données projet'!$B$11,Paramètres!$A$1:$I$89,3,0)*VLOOKUP('Données projet'!$B$11,Paramètres!$A$1:$I$89,5,0)</f>
        <v>278.67839999999995</v>
      </c>
      <c r="BF94" s="14">
        <f t="shared" si="91"/>
        <v>66.687639951856809</v>
      </c>
      <c r="BG94" s="22">
        <f t="shared" si="61"/>
        <v>601.51251958281716</v>
      </c>
      <c r="BH94" s="62">
        <f t="shared" si="62"/>
        <v>894.84585291615053</v>
      </c>
      <c r="BI94" s="62">
        <f ca="1">AVERAGE(OFFSET($BH$3,0,0,'Données projet'!$E$11+1,1))-AVERAGE(OFFSET($H$3,0,0,'Données projet'!$E$11+1,1))</f>
        <v>439.06700232017681</v>
      </c>
      <c r="BJ94" s="62">
        <f t="shared" si="92"/>
        <v>278.21741231699929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</v>
      </c>
      <c r="BY94" s="13">
        <f>IF('Données projet'!$A$114&gt;35,BY93+BX94-CG93,IF(A94&lt;'Données projet'!$A$114,$BV$205^A94,IF(A94='Données projet'!$A$114,'Données projet'!$B$114,BY93+BX94-CG93)))</f>
        <v>307.99999999999994</v>
      </c>
      <c r="BZ94" s="14">
        <f>BY94*VLOOKUP('Données projet'!$B$12,Paramètres!$A$1:$I$89,3,0)*VLOOKUP('Données projet'!$B$12,Paramètres!$A$1:$I$89,5,0)</f>
        <v>312.31199999999995</v>
      </c>
      <c r="CA94" s="14">
        <f t="shared" si="93"/>
        <v>73.751458791112015</v>
      </c>
      <c r="CB94" s="22">
        <f t="shared" si="64"/>
        <v>672.39385739452007</v>
      </c>
      <c r="CC94" s="62">
        <f t="shared" si="65"/>
        <v>965.72719072785344</v>
      </c>
      <c r="CD94" s="62">
        <f ca="1">AVERAGE(OFFSET($CC$3,0,0,'Données projet'!$E$12+1,1))-AVERAGE(OFFSET($H$3,0,0,'Données projet'!$E$12+1,1))</f>
        <v>487.04124684635974</v>
      </c>
      <c r="CE94" s="62">
        <f t="shared" si="94"/>
        <v>306.61893266146666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5</v>
      </c>
      <c r="CT94" s="13">
        <f>IF('Données projet'!$A$140&gt;35,CT93+CS94-DB93,IF(A94&lt;'Données projet'!$A$140,$CQ$205^A94,IF(A94='Données projet'!$A$140,'Données projet'!$B$140,CT93+CS94-DB93)))</f>
        <v>259.00000000000006</v>
      </c>
      <c r="CU94" s="18">
        <f>CT94*VLOOKUP('Données projet'!$B$13,Paramètres!$A$1:$I$89,3,0)*VLOOKUP('Données projet'!$B$13,Paramètres!$A$1:$I$89,5,0)</f>
        <v>294.94920000000008</v>
      </c>
      <c r="CV94" s="14">
        <f t="shared" si="95"/>
        <v>70.116577722016785</v>
      </c>
      <c r="CW94" s="22">
        <f t="shared" si="67"/>
        <v>635.82289619917935</v>
      </c>
      <c r="CX94" s="62">
        <f t="shared" si="68"/>
        <v>929.15622953251273</v>
      </c>
      <c r="CY94" s="62">
        <f ca="1">AVERAGE(OFFSET($CX$3,0,0,'Données projet'!$E$13+1,1))-AVERAGE(OFFSET($H$3,0,0,'Données projet'!$E$13+1,1))</f>
        <v>457.62828850677369</v>
      </c>
      <c r="CZ94" s="62">
        <f t="shared" si="96"/>
        <v>282.78263556175563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0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5</v>
      </c>
      <c r="DO94" s="13">
        <f>IF('Données projet'!$A$166&gt;35,DO93+DN94-DW93,IF(A94&lt;'Données projet'!$A$166,$DL$205^A94,IF(A94='Données projet'!$A$166,'Données projet'!$B$166,DO93+DN94-DW93)))</f>
        <v>259.00000000000006</v>
      </c>
      <c r="DP94" s="18">
        <f>DO94*VLOOKUP('Données projet'!$B$14,Paramètres!$A$1:$I$89,3,0)*VLOOKUP('Données projet'!$B$14,Paramètres!$A$1:$I$89,5,0)</f>
        <v>246.46440000000007</v>
      </c>
      <c r="DQ94" s="14">
        <f t="shared" si="97"/>
        <v>59.828218865086818</v>
      </c>
      <c r="DR94" s="22">
        <f t="shared" si="70"/>
        <v>533.45964452335954</v>
      </c>
      <c r="DS94" s="62">
        <f t="shared" si="71"/>
        <v>826.79297785669291</v>
      </c>
      <c r="DT94" s="62">
        <f ca="1">AVERAGE(OFFSET($DS$3,0,0,'Données projet'!$E$14+1,1))-AVERAGE(OFFSET($H$3,0,0,'Données projet'!$E$14+1,1))</f>
        <v>389.12604446638119</v>
      </c>
      <c r="DU94" s="62">
        <f t="shared" si="98"/>
        <v>243.23852967152732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362.81292020448933</v>
      </c>
      <c r="T95" s="62">
        <f t="shared" si="88"/>
        <v>292.26503163353146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1.1982568588573008E-8</v>
      </c>
      <c r="AC95" s="24">
        <f t="shared" si="57"/>
        <v>1.1982568588573008E-8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13</v>
      </c>
      <c r="AI95" s="14">
        <f>IF('Données projet'!$A$62&gt;35,AI94+AH95-AQ94,IF(A95&lt;'Données projet'!$A$62,$AF$205^A95,IF(A95='Données projet'!$A$62,'Données projet'!$B$62,AI94+AH95-AQ94)))</f>
        <v>499.00000000000045</v>
      </c>
      <c r="AJ95" s="14">
        <f>AI95*VLOOKUP('Données projet'!$B$10,Paramètres!$A$1:$I$89,3,0)*VLOOKUP('Données projet'!$B$10,Paramètres!$A$1:$I$89,5,0)</f>
        <v>233.53200000000021</v>
      </c>
      <c r="AK95" s="14">
        <f t="shared" si="89"/>
        <v>57.04570382109813</v>
      </c>
      <c r="AL95" s="22">
        <f t="shared" si="58"/>
        <v>506.08950082174624</v>
      </c>
      <c r="AM95" s="62">
        <f t="shared" si="59"/>
        <v>799.4228341550795</v>
      </c>
      <c r="AN95" s="62">
        <f ca="1">AVERAGE(OFFSET($AM$3,0,0,'Données projet'!$E$10+1,1))-AVERAGE(OFFSET($H$3,0,0,'Données projet'!$E$10+1,1))</f>
        <v>317.54276561627643</v>
      </c>
      <c r="AO95" s="62">
        <f t="shared" si="90"/>
        <v>238.92443174298893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6</v>
      </c>
      <c r="BD95" s="13">
        <f>IF('Données projet'!$A$88&gt;35,BD94+BC95-BL94,IF(A95&lt;'Données projet'!$A$88,$BA$205^A95,IF(A95='Données projet'!$A$88,'Données projet'!$B$88,BD94+BC95-BL94)))</f>
        <v>313.99999999999994</v>
      </c>
      <c r="BE95" s="14">
        <f>BD95*VLOOKUP('Données projet'!$B$11,Paramètres!$A$1:$I$89,3,0)*VLOOKUP('Données projet'!$B$11,Paramètres!$A$1:$I$89,5,0)</f>
        <v>284.10719999999992</v>
      </c>
      <c r="BF95" s="14">
        <f t="shared" si="91"/>
        <v>67.834241327943715</v>
      </c>
      <c r="BG95" s="22">
        <f t="shared" si="61"/>
        <v>612.96467697950186</v>
      </c>
      <c r="BH95" s="62">
        <f t="shared" si="62"/>
        <v>906.29801031283523</v>
      </c>
      <c r="BI95" s="62">
        <f ca="1">AVERAGE(OFFSET($BH$3,0,0,'Données projet'!$E$11+1,1))-AVERAGE(OFFSET($H$3,0,0,'Données projet'!$E$11+1,1))</f>
        <v>439.06700232017681</v>
      </c>
      <c r="BJ95" s="62">
        <f t="shared" si="92"/>
        <v>278.21741231699929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</v>
      </c>
      <c r="BY95" s="13">
        <f>IF('Données projet'!$A$114&gt;35,BY94+BX95-CG94,IF(A95&lt;'Données projet'!$A$114,$BV$205^A95,IF(A95='Données projet'!$A$114,'Données projet'!$B$114,BY94+BX95-CG94)))</f>
        <v>313.99999999999994</v>
      </c>
      <c r="BZ95" s="14">
        <f>BY95*VLOOKUP('Données projet'!$B$12,Paramètres!$A$1:$I$89,3,0)*VLOOKUP('Données projet'!$B$12,Paramètres!$A$1:$I$89,5,0)</f>
        <v>318.39599999999996</v>
      </c>
      <c r="CA95" s="14">
        <f t="shared" si="93"/>
        <v>75.019512724334945</v>
      </c>
      <c r="CB95" s="22">
        <f t="shared" si="64"/>
        <v>685.19868466154992</v>
      </c>
      <c r="CC95" s="62">
        <f t="shared" si="65"/>
        <v>978.53201799488329</v>
      </c>
      <c r="CD95" s="62">
        <f ca="1">AVERAGE(OFFSET($CC$3,0,0,'Données projet'!$E$12+1,1))-AVERAGE(OFFSET($H$3,0,0,'Données projet'!$E$12+1,1))</f>
        <v>487.04124684635974</v>
      </c>
      <c r="CE95" s="62">
        <f t="shared" si="94"/>
        <v>306.61893266146666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5</v>
      </c>
      <c r="CT95" s="13">
        <f>IF('Données projet'!$A$140&gt;35,CT94+CS95-DB94,IF(A95&lt;'Données projet'!$A$140,$CQ$205^A95,IF(A95='Données projet'!$A$140,'Données projet'!$B$140,CT94+CS95-DB94)))</f>
        <v>264.00000000000006</v>
      </c>
      <c r="CU95" s="18">
        <f>CT95*VLOOKUP('Données projet'!$B$13,Paramètres!$A$1:$I$89,3,0)*VLOOKUP('Données projet'!$B$13,Paramètres!$A$1:$I$89,5,0)</f>
        <v>300.64320000000004</v>
      </c>
      <c r="CV95" s="14">
        <f t="shared" si="95"/>
        <v>71.3112860893104</v>
      </c>
      <c r="CW95" s="22">
        <f t="shared" si="67"/>
        <v>647.82072993888221</v>
      </c>
      <c r="CX95" s="62">
        <f t="shared" si="68"/>
        <v>941.15406327221558</v>
      </c>
      <c r="CY95" s="62">
        <f ca="1">AVERAGE(OFFSET($CX$3,0,0,'Données projet'!$E$13+1,1))-AVERAGE(OFFSET($H$3,0,0,'Données projet'!$E$13+1,1))</f>
        <v>457.62828850677369</v>
      </c>
      <c r="CZ95" s="62">
        <f t="shared" si="96"/>
        <v>282.78263556175563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0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5</v>
      </c>
      <c r="DO95" s="13">
        <f>IF('Données projet'!$A$166&gt;35,DO94+DN95-DW94,IF(A95&lt;'Données projet'!$A$166,$DL$205^A95,IF(A95='Données projet'!$A$166,'Données projet'!$B$166,DO94+DN95-DW94)))</f>
        <v>264.00000000000006</v>
      </c>
      <c r="DP95" s="18">
        <f>DO95*VLOOKUP('Données projet'!$B$14,Paramètres!$A$1:$I$89,3,0)*VLOOKUP('Données projet'!$B$14,Paramètres!$A$1:$I$89,5,0)</f>
        <v>251.22240000000005</v>
      </c>
      <c r="DQ95" s="14">
        <f t="shared" si="97"/>
        <v>60.847625059749809</v>
      </c>
      <c r="DR95" s="22">
        <f t="shared" si="70"/>
        <v>543.52196031239771</v>
      </c>
      <c r="DS95" s="62">
        <f t="shared" si="71"/>
        <v>836.85529364573108</v>
      </c>
      <c r="DT95" s="62">
        <f ca="1">AVERAGE(OFFSET($DS$3,0,0,'Données projet'!$E$14+1,1))-AVERAGE(OFFSET($H$3,0,0,'Données projet'!$E$14+1,1))</f>
        <v>389.12604446638119</v>
      </c>
      <c r="DU95" s="62">
        <f t="shared" si="98"/>
        <v>243.23852967152732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362.81292020448933</v>
      </c>
      <c r="T96" s="62">
        <f t="shared" si="88"/>
        <v>292.26503163353146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8.4729555050128914E-9</v>
      </c>
      <c r="AC96" s="24">
        <f t="shared" si="57"/>
        <v>8.4729555050128914E-9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13</v>
      </c>
      <c r="AI96" s="14">
        <f>IF('Données projet'!$A$62&gt;35,AI95+AH96-AQ95,IF(A96&lt;'Données projet'!$A$62,$AF$205^A96,IF(A96='Données projet'!$A$62,'Données projet'!$B$62,AI95+AH96-AQ95)))</f>
        <v>512.00000000000045</v>
      </c>
      <c r="AJ96" s="14">
        <f>AI96*VLOOKUP('Données projet'!$B$10,Paramètres!$A$1:$I$89,3,0)*VLOOKUP('Données projet'!$B$10,Paramètres!$A$1:$I$89,5,0)</f>
        <v>239.61600000000021</v>
      </c>
      <c r="AK96" s="14">
        <f t="shared" si="89"/>
        <v>58.356903313490214</v>
      </c>
      <c r="AL96" s="22">
        <f t="shared" si="58"/>
        <v>518.96947327099576</v>
      </c>
      <c r="AM96" s="62">
        <f t="shared" si="59"/>
        <v>812.30280660432913</v>
      </c>
      <c r="AN96" s="62">
        <f ca="1">AVERAGE(OFFSET($AM$3,0,0,'Données projet'!$E$10+1,1))-AVERAGE(OFFSET($H$3,0,0,'Données projet'!$E$10+1,1))</f>
        <v>317.54276561627643</v>
      </c>
      <c r="AO96" s="62">
        <f t="shared" si="90"/>
        <v>238.92443174298893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6</v>
      </c>
      <c r="BD96" s="13">
        <f>IF('Données projet'!$A$88&gt;35,BD95+BC96-BL95,IF(A96&lt;'Données projet'!$A$88,$BA$205^A96,IF(A96='Données projet'!$A$88,'Données projet'!$B$88,BD95+BC96-BL95)))</f>
        <v>319.99999999999994</v>
      </c>
      <c r="BE96" s="14">
        <f>BD96*VLOOKUP('Données projet'!$B$11,Paramètres!$A$1:$I$89,3,0)*VLOOKUP('Données projet'!$B$11,Paramètres!$A$1:$I$89,5,0)</f>
        <v>289.53599999999994</v>
      </c>
      <c r="BF96" s="14">
        <f t="shared" si="91"/>
        <v>68.97829509904436</v>
      </c>
      <c r="BG96" s="22">
        <f t="shared" si="61"/>
        <v>624.41239729750214</v>
      </c>
      <c r="BH96" s="62">
        <f t="shared" si="62"/>
        <v>917.7457306308354</v>
      </c>
      <c r="BI96" s="62">
        <f ca="1">AVERAGE(OFFSET($BH$3,0,0,'Données projet'!$E$11+1,1))-AVERAGE(OFFSET($H$3,0,0,'Données projet'!$E$11+1,1))</f>
        <v>439.06700232017681</v>
      </c>
      <c r="BJ96" s="62">
        <f t="shared" si="92"/>
        <v>278.21741231699929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</v>
      </c>
      <c r="BY96" s="13">
        <f>IF('Données projet'!$A$114&gt;35,BY95+BX96-CG95,IF(A96&lt;'Données projet'!$A$114,$BV$205^A96,IF(A96='Données projet'!$A$114,'Données projet'!$B$114,BY95+BX96-CG95)))</f>
        <v>319.99999999999994</v>
      </c>
      <c r="BZ96" s="14">
        <f>BY96*VLOOKUP('Données projet'!$B$12,Paramètres!$A$1:$I$89,3,0)*VLOOKUP('Données projet'!$B$12,Paramètres!$A$1:$I$89,5,0)</f>
        <v>324.47999999999996</v>
      </c>
      <c r="CA96" s="14">
        <f t="shared" si="93"/>
        <v>76.284749200165507</v>
      </c>
      <c r="CB96" s="22">
        <f t="shared" si="64"/>
        <v>697.99860485695478</v>
      </c>
      <c r="CC96" s="62">
        <f t="shared" si="65"/>
        <v>991.33193819028816</v>
      </c>
      <c r="CD96" s="62">
        <f ca="1">AVERAGE(OFFSET($CC$3,0,0,'Données projet'!$E$12+1,1))-AVERAGE(OFFSET($H$3,0,0,'Données projet'!$E$12+1,1))</f>
        <v>487.04124684635974</v>
      </c>
      <c r="CE96" s="62">
        <f t="shared" si="94"/>
        <v>306.61893266146666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5</v>
      </c>
      <c r="CT96" s="13">
        <f>IF('Données projet'!$A$140&gt;35,CT95+CS96-DB95,IF(A96&lt;'Données projet'!$A$140,$CQ$205^A96,IF(A96='Données projet'!$A$140,'Données projet'!$B$140,CT95+CS96-DB95)))</f>
        <v>269.00000000000006</v>
      </c>
      <c r="CU96" s="18">
        <f>CT96*VLOOKUP('Données projet'!$B$13,Paramètres!$A$1:$I$89,3,0)*VLOOKUP('Données projet'!$B$13,Paramètres!$A$1:$I$89,5,0)</f>
        <v>306.33720000000005</v>
      </c>
      <c r="CV96" s="14">
        <f t="shared" si="95"/>
        <v>72.503363402445913</v>
      </c>
      <c r="CW96" s="22">
        <f t="shared" si="67"/>
        <v>659.81398125926</v>
      </c>
      <c r="CX96" s="62">
        <f t="shared" si="68"/>
        <v>953.14731459259337</v>
      </c>
      <c r="CY96" s="62">
        <f ca="1">AVERAGE(OFFSET($CX$3,0,0,'Données projet'!$E$13+1,1))-AVERAGE(OFFSET($H$3,0,0,'Données projet'!$E$13+1,1))</f>
        <v>457.62828850677369</v>
      </c>
      <c r="CZ96" s="62">
        <f t="shared" si="96"/>
        <v>282.78263556175563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0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5</v>
      </c>
      <c r="DO96" s="13">
        <f>IF('Données projet'!$A$166&gt;35,DO95+DN96-DW95,IF(A96&lt;'Données projet'!$A$166,$DL$205^A96,IF(A96='Données projet'!$A$166,'Données projet'!$B$166,DO95+DN96-DW95)))</f>
        <v>269.00000000000006</v>
      </c>
      <c r="DP96" s="18">
        <f>DO96*VLOOKUP('Données projet'!$B$14,Paramètres!$A$1:$I$89,3,0)*VLOOKUP('Données projet'!$B$14,Paramètres!$A$1:$I$89,5,0)</f>
        <v>255.98040000000006</v>
      </c>
      <c r="DQ96" s="14">
        <f t="shared" si="97"/>
        <v>61.864786260587792</v>
      </c>
      <c r="DR96" s="22">
        <f t="shared" si="70"/>
        <v>553.58036607052384</v>
      </c>
      <c r="DS96" s="62">
        <f t="shared" si="71"/>
        <v>846.91369940385721</v>
      </c>
      <c r="DT96" s="62">
        <f ca="1">AVERAGE(OFFSET($DS$3,0,0,'Données projet'!$E$14+1,1))-AVERAGE(OFFSET($H$3,0,0,'Données projet'!$E$14+1,1))</f>
        <v>389.12604446638119</v>
      </c>
      <c r="DU96" s="62">
        <f t="shared" si="98"/>
        <v>243.23852967152732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362.81292020448933</v>
      </c>
      <c r="T97" s="62">
        <f t="shared" si="88"/>
        <v>292.26503163353146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5.991284294286504E-9</v>
      </c>
      <c r="AC97" s="24">
        <f t="shared" si="57"/>
        <v>5.991284294286504E-9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>
        <f>VLOOKUP(A97,'Données projet'!$A$61:$I$81,2,0)</f>
        <v>525</v>
      </c>
      <c r="AG97" s="13">
        <f>VLOOKUP(A97,'Données projet'!$A$61:$I$81,9,0)</f>
        <v>13</v>
      </c>
      <c r="AH97" s="13">
        <f t="array" ref="AH97">INDEX(AG:AG,MIN(IF(ISNUMBER(AG97:AG293),ROW(AG97:AG293),"")))</f>
        <v>13</v>
      </c>
      <c r="AI97" s="14">
        <f>IF('Données projet'!$A$62&gt;35,AI96+AH97-AQ96,IF(A97&lt;'Données projet'!$A$62,$AF$205^A97,IF(A97='Données projet'!$A$62,'Données projet'!$B$62,AI96+AH97-AQ96)))</f>
        <v>525.00000000000045</v>
      </c>
      <c r="AJ97" s="14">
        <f>AI97*VLOOKUP('Données projet'!$B$10,Paramètres!$A$1:$I$89,3,0)*VLOOKUP('Données projet'!$B$10,Paramètres!$A$1:$I$89,5,0)</f>
        <v>245.70000000000022</v>
      </c>
      <c r="AK97" s="14">
        <f t="shared" si="89"/>
        <v>59.66423287821754</v>
      </c>
      <c r="AL97" s="22">
        <f t="shared" si="58"/>
        <v>531.84270559622928</v>
      </c>
      <c r="AM97" s="62">
        <f t="shared" si="59"/>
        <v>825.17603892956254</v>
      </c>
      <c r="AN97" s="62">
        <f ca="1">AVERAGE(OFFSET($AM$3,0,0,'Données projet'!$E$10+1,1))-AVERAGE(OFFSET($H$3,0,0,'Données projet'!$E$10+1,1))</f>
        <v>317.54276561627643</v>
      </c>
      <c r="AO97" s="62">
        <f t="shared" si="90"/>
        <v>238.92443174298893</v>
      </c>
      <c r="AP97" s="16">
        <f>IF(ISNA(VLOOKUP(A97,'Données projet'!$A$61:$I$81,3,0)),0,VLOOKUP(A97,'Données projet'!$A$61:$I$81,3,0))</f>
        <v>17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6</v>
      </c>
      <c r="BD97" s="13">
        <f>IF('Données projet'!$A$88&gt;35,BD96+BC97-BL96,IF(A97&lt;'Données projet'!$A$88,$BA$205^A97,IF(A97='Données projet'!$A$88,'Données projet'!$B$88,BD96+BC97-BL96)))</f>
        <v>325.99999999999994</v>
      </c>
      <c r="BE97" s="14">
        <f>BD97*VLOOKUP('Données projet'!$B$11,Paramètres!$A$1:$I$89,3,0)*VLOOKUP('Données projet'!$B$11,Paramètres!$A$1:$I$89,5,0)</f>
        <v>294.96479999999997</v>
      </c>
      <c r="BF97" s="14">
        <f t="shared" si="91"/>
        <v>70.119854541045001</v>
      </c>
      <c r="BG97" s="22">
        <f t="shared" si="61"/>
        <v>635.85577332565333</v>
      </c>
      <c r="BH97" s="62">
        <f t="shared" si="62"/>
        <v>929.1891066589867</v>
      </c>
      <c r="BI97" s="62">
        <f ca="1">AVERAGE(OFFSET($BH$3,0,0,'Données projet'!$E$11+1,1))-AVERAGE(OFFSET($H$3,0,0,'Données projet'!$E$11+1,1))</f>
        <v>439.06700232017681</v>
      </c>
      <c r="BJ97" s="62">
        <f t="shared" si="92"/>
        <v>278.21741231699929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</v>
      </c>
      <c r="BY97" s="13">
        <f>IF('Données projet'!$A$114&gt;35,BY96+BX97-CG96,IF(A97&lt;'Données projet'!$A$114,$BV$205^A97,IF(A97='Données projet'!$A$114,'Données projet'!$B$114,BY96+BX97-CG96)))</f>
        <v>325.99999999999994</v>
      </c>
      <c r="BZ97" s="14">
        <f>BY97*VLOOKUP('Données projet'!$B$12,Paramètres!$A$1:$I$89,3,0)*VLOOKUP('Données projet'!$B$12,Paramètres!$A$1:$I$89,5,0)</f>
        <v>330.56399999999996</v>
      </c>
      <c r="CA97" s="14">
        <f t="shared" si="93"/>
        <v>77.547227137682853</v>
      </c>
      <c r="CB97" s="22">
        <f t="shared" si="64"/>
        <v>710.79372059813079</v>
      </c>
      <c r="CC97" s="62">
        <f t="shared" si="65"/>
        <v>1004.1270539314642</v>
      </c>
      <c r="CD97" s="62">
        <f ca="1">AVERAGE(OFFSET($CC$3,0,0,'Données projet'!$E$12+1,1))-AVERAGE(OFFSET($H$3,0,0,'Données projet'!$E$12+1,1))</f>
        <v>487.04124684635974</v>
      </c>
      <c r="CE97" s="62">
        <f t="shared" si="94"/>
        <v>306.61893266146666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5</v>
      </c>
      <c r="CT97" s="13">
        <f>IF('Données projet'!$A$140&gt;35,CT96+CS97-DB96,IF(A97&lt;'Données projet'!$A$140,$CQ$205^A97,IF(A97='Données projet'!$A$140,'Données projet'!$B$140,CT96+CS97-DB96)))</f>
        <v>274.00000000000006</v>
      </c>
      <c r="CU97" s="18">
        <f>CT97*VLOOKUP('Données projet'!$B$13,Paramètres!$A$1:$I$89,3,0)*VLOOKUP('Données projet'!$B$13,Paramètres!$A$1:$I$89,5,0)</f>
        <v>312.03120000000007</v>
      </c>
      <c r="CV97" s="14">
        <f t="shared" si="95"/>
        <v>73.69286420555747</v>
      </c>
      <c r="CW97" s="22">
        <f t="shared" si="67"/>
        <v>671.80274515801261</v>
      </c>
      <c r="CX97" s="62">
        <f t="shared" si="68"/>
        <v>965.13607849134587</v>
      </c>
      <c r="CY97" s="62">
        <f ca="1">AVERAGE(OFFSET($CX$3,0,0,'Données projet'!$E$13+1,1))-AVERAGE(OFFSET($H$3,0,0,'Données projet'!$E$13+1,1))</f>
        <v>457.62828850677369</v>
      </c>
      <c r="CZ97" s="62">
        <f t="shared" si="96"/>
        <v>282.78263556175563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0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5</v>
      </c>
      <c r="DO97" s="13">
        <f>IF('Données projet'!$A$166&gt;35,DO96+DN97-DW96,IF(A97&lt;'Données projet'!$A$166,$DL$205^A97,IF(A97='Données projet'!$A$166,'Données projet'!$B$166,DO96+DN97-DW96)))</f>
        <v>274.00000000000006</v>
      </c>
      <c r="DP97" s="18">
        <f>DO97*VLOOKUP('Données projet'!$B$14,Paramètres!$A$1:$I$89,3,0)*VLOOKUP('Données projet'!$B$14,Paramètres!$A$1:$I$89,5,0)</f>
        <v>260.73840000000007</v>
      </c>
      <c r="DQ97" s="14">
        <f t="shared" si="97"/>
        <v>62.879749008354764</v>
      </c>
      <c r="DR97" s="22">
        <f t="shared" si="70"/>
        <v>563.634942856218</v>
      </c>
      <c r="DS97" s="62">
        <f t="shared" si="71"/>
        <v>856.96827618955126</v>
      </c>
      <c r="DT97" s="62">
        <f ca="1">AVERAGE(OFFSET($DS$3,0,0,'Données projet'!$E$14+1,1))-AVERAGE(OFFSET($H$3,0,0,'Données projet'!$E$14+1,1))</f>
        <v>389.12604446638119</v>
      </c>
      <c r="DU97" s="62">
        <f t="shared" si="98"/>
        <v>243.23852967152732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362.81292020448933</v>
      </c>
      <c r="T98" s="62">
        <f t="shared" si="88"/>
        <v>292.26503163353146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4.2364777525064457E-9</v>
      </c>
      <c r="AC98" s="24">
        <f t="shared" si="57"/>
        <v>4.2364777525064457E-9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538</v>
      </c>
      <c r="AG98" s="13">
        <f>VLOOKUP(A98,'Données projet'!$A$61:$I$81,9,0)</f>
        <v>13</v>
      </c>
      <c r="AH98" s="13">
        <f t="array" ref="AH98">INDEX(AG:AG,MIN(IF(ISNUMBER(AG98:AG294),ROW(AG98:AG294),"")))</f>
        <v>13</v>
      </c>
      <c r="AI98" s="14">
        <f>IF('Données projet'!$A$62&gt;35,AI97+AH98-AQ97,IF(A98&lt;'Données projet'!$A$62,$AF$205^A98,IF(A98='Données projet'!$A$62,'Données projet'!$B$62,AI97+AH98-AQ97)))</f>
        <v>538.00000000000045</v>
      </c>
      <c r="AJ98" s="14">
        <f>AI98*VLOOKUP('Données projet'!$B$10,Paramètres!$A$1:$I$89,3,0)*VLOOKUP('Données projet'!$B$10,Paramètres!$A$1:$I$89,5,0)</f>
        <v>251.78400000000019</v>
      </c>
      <c r="AK98" s="14">
        <f t="shared" si="89"/>
        <v>60.967799364357568</v>
      </c>
      <c r="AL98" s="22">
        <f t="shared" si="58"/>
        <v>544.70938389292303</v>
      </c>
      <c r="AM98" s="62">
        <f t="shared" si="59"/>
        <v>838.0427172262564</v>
      </c>
      <c r="AN98" s="62">
        <f ca="1">AVERAGE(OFFSET($AM$3,0,0,'Données projet'!$E$10+1,1))-AVERAGE(OFFSET($H$3,0,0,'Données projet'!$E$10+1,1))</f>
        <v>317.54276561627643</v>
      </c>
      <c r="AO98" s="62">
        <f t="shared" si="90"/>
        <v>238.92443174298893</v>
      </c>
      <c r="AP98" s="16">
        <f>IF(ISNA(VLOOKUP(A98,'Données projet'!$A$61:$I$81,3,0)),0,VLOOKUP(A98,'Données projet'!$A$61:$I$81,3,0))</f>
        <v>18</v>
      </c>
      <c r="AQ98" s="16">
        <f>IF(ISNA(VLOOKUP(A98,'Données projet'!$A$61:$I$81,4,0)),0,VLOOKUP(A98,'Données projet'!$A$61:$I$81,4,0))</f>
        <v>269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332</v>
      </c>
      <c r="BB98" s="13">
        <f>VLOOKUP(A98,'Données projet'!$A$87:$I$107,9,0)</f>
        <v>6</v>
      </c>
      <c r="BC98" s="13">
        <f t="array" ref="BC98">INDEX(BB:BB,MIN(IF(ISNUMBER(BB98:BB294),ROW(BB98:BB294),"")))</f>
        <v>6</v>
      </c>
      <c r="BD98" s="13">
        <f>IF('Données projet'!$A$88&gt;35,BD97+BC98-BL97,IF(A98&lt;'Données projet'!$A$88,$BA$205^A98,IF(A98='Données projet'!$A$88,'Données projet'!$B$88,BD97+BC98-BL97)))</f>
        <v>331.99999999999994</v>
      </c>
      <c r="BE98" s="14">
        <f>BD98*VLOOKUP('Données projet'!$B$11,Paramètres!$A$1:$I$89,3,0)*VLOOKUP('Données projet'!$B$11,Paramètres!$A$1:$I$89,5,0)</f>
        <v>300.39359999999994</v>
      </c>
      <c r="BF98" s="14">
        <f t="shared" si="91"/>
        <v>71.258970856492667</v>
      </c>
      <c r="BG98" s="22">
        <f t="shared" si="61"/>
        <v>647.29489424172459</v>
      </c>
      <c r="BH98" s="62">
        <f t="shared" si="62"/>
        <v>940.62822757505796</v>
      </c>
      <c r="BI98" s="62">
        <f ca="1">AVERAGE(OFFSET($BH$3,0,0,'Données projet'!$E$11+1,1))-AVERAGE(OFFSET($H$3,0,0,'Données projet'!$E$11+1,1))</f>
        <v>439.06700232017681</v>
      </c>
      <c r="BJ98" s="62">
        <f t="shared" si="92"/>
        <v>278.21741231699929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28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332</v>
      </c>
      <c r="BW98" s="13">
        <f>VLOOKUP(A98,'Données projet'!$A$113:$I$133,9,0)</f>
        <v>6</v>
      </c>
      <c r="BX98" s="13">
        <f t="array" ref="BX98">INDEX(BW:BW,MIN(IF(ISNUMBER(BW98:BW294),ROW(BW98:BW294),"")))</f>
        <v>6</v>
      </c>
      <c r="BY98" s="13">
        <f>IF('Données projet'!$A$114&gt;35,BY97+BX98-CG97,IF(A98&lt;'Données projet'!$A$114,$BV$205^A98,IF(A98='Données projet'!$A$114,'Données projet'!$B$114,BY97+BX98-CG97)))</f>
        <v>331.99999999999994</v>
      </c>
      <c r="BZ98" s="14">
        <f>BY98*VLOOKUP('Données projet'!$B$12,Paramètres!$A$1:$I$89,3,0)*VLOOKUP('Données projet'!$B$12,Paramètres!$A$1:$I$89,5,0)</f>
        <v>336.64799999999997</v>
      </c>
      <c r="CA98" s="14">
        <f t="shared" si="93"/>
        <v>78.807003163010378</v>
      </c>
      <c r="CB98" s="22">
        <f t="shared" si="64"/>
        <v>723.58413050890977</v>
      </c>
      <c r="CC98" s="62">
        <f t="shared" si="65"/>
        <v>1016.917463842243</v>
      </c>
      <c r="CD98" s="62">
        <f ca="1">AVERAGE(OFFSET($CC$3,0,0,'Données projet'!$E$12+1,1))-AVERAGE(OFFSET($H$3,0,0,'Données projet'!$E$12+1,1))</f>
        <v>487.04124684635974</v>
      </c>
      <c r="CE98" s="62">
        <f t="shared" si="94"/>
        <v>306.61893266146666</v>
      </c>
      <c r="CF98" s="16">
        <f>IF(ISNA(VLOOKUP(A98,'Données projet'!$A$113:$I$133,3,0)),0,VLOOKUP(A98,'Données projet'!$A$113:$I$133,3,0))</f>
        <v>16</v>
      </c>
      <c r="CG98" s="16">
        <f>IF(ISNA(VLOOKUP(A98,'Données projet'!$A$113:$I$133,4,0)),0,VLOOKUP(A98,'Données projet'!$A$113:$I$133,4,0))</f>
        <v>28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>
        <f>VLOOKUP(A98,'Données projet'!$A$139:$I$159,2,0)</f>
        <v>279</v>
      </c>
      <c r="CR98" s="13">
        <f>VLOOKUP(A98,'Données projet'!$A$139:$I$159,9,0)</f>
        <v>5</v>
      </c>
      <c r="CS98" s="13">
        <f t="array" ref="CS98">INDEX(CR:CR,MIN(IF(ISNUMBER(CR98:CR294),ROW(CR98:CR294),"")))</f>
        <v>5</v>
      </c>
      <c r="CT98" s="13">
        <f>IF('Données projet'!$A$140&gt;35,CT97+CS98-DB97,IF(A98&lt;'Données projet'!$A$140,$CQ$205^A98,IF(A98='Données projet'!$A$140,'Données projet'!$B$140,CT97+CS98-DB97)))</f>
        <v>279.00000000000006</v>
      </c>
      <c r="CU98" s="18">
        <f>CT98*VLOOKUP('Données projet'!$B$13,Paramètres!$A$1:$I$89,3,0)*VLOOKUP('Données projet'!$B$13,Paramètres!$A$1:$I$89,5,0)</f>
        <v>317.72520000000009</v>
      </c>
      <c r="CV98" s="14">
        <f t="shared" si="95"/>
        <v>74.879840938146799</v>
      </c>
      <c r="CW98" s="22">
        <f t="shared" si="67"/>
        <v>683.78711296727249</v>
      </c>
      <c r="CX98" s="62">
        <f t="shared" si="68"/>
        <v>977.12044630060586</v>
      </c>
      <c r="CY98" s="62">
        <f ca="1">AVERAGE(OFFSET($CX$3,0,0,'Données projet'!$E$13+1,1))-AVERAGE(OFFSET($H$3,0,0,'Données projet'!$E$13+1,1))</f>
        <v>457.62828850677369</v>
      </c>
      <c r="CZ98" s="62">
        <f t="shared" si="96"/>
        <v>282.78263556175563</v>
      </c>
      <c r="DA98" s="16">
        <f>IF(ISNA(VLOOKUP(A98,'Données projet'!$A$139:$I$159,3,0)),0,VLOOKUP(A98,'Données projet'!$A$139:$I$159,3,0))</f>
        <v>15</v>
      </c>
      <c r="DB98" s="16">
        <f>IF(ISNA(VLOOKUP(A98,'Données projet'!$A$139:$I$159,4,0)),0,VLOOKUP(A98,'Données projet'!$A$139:$I$159,4,0))</f>
        <v>21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0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>
        <f>VLOOKUP(A98,'Données projet'!$A$165:$I$185,2,0)</f>
        <v>279</v>
      </c>
      <c r="DM98" s="13">
        <f>VLOOKUP(A98,'Données projet'!$A$165:$I$185,9,0)</f>
        <v>5</v>
      </c>
      <c r="DN98" s="13">
        <f t="array" ref="DN98">INDEX(DM:DM,MIN(IF(ISNUMBER(DM98:DM294),ROW(DM98:DM294),"")))</f>
        <v>5</v>
      </c>
      <c r="DO98" s="13">
        <f>IF('Données projet'!$A$166&gt;35,DO97+DN98-DW97,IF(A98&lt;'Données projet'!$A$166,$DL$205^A98,IF(A98='Données projet'!$A$166,'Données projet'!$B$166,DO97+DN98-DW97)))</f>
        <v>279.00000000000006</v>
      </c>
      <c r="DP98" s="18">
        <f>DO98*VLOOKUP('Données projet'!$B$14,Paramètres!$A$1:$I$89,3,0)*VLOOKUP('Données projet'!$B$14,Paramètres!$A$1:$I$89,5,0)</f>
        <v>265.49640000000005</v>
      </c>
      <c r="DQ98" s="14">
        <f t="shared" si="97"/>
        <v>63.892558047989588</v>
      </c>
      <c r="DR98" s="22">
        <f t="shared" si="70"/>
        <v>573.68576860024859</v>
      </c>
      <c r="DS98" s="62">
        <f t="shared" si="71"/>
        <v>867.01910193358185</v>
      </c>
      <c r="DT98" s="62">
        <f ca="1">AVERAGE(OFFSET($DS$3,0,0,'Données projet'!$E$14+1,1))-AVERAGE(OFFSET($H$3,0,0,'Données projet'!$E$14+1,1))</f>
        <v>389.12604446638119</v>
      </c>
      <c r="DU98" s="62">
        <f t="shared" si="98"/>
        <v>243.23852967152732</v>
      </c>
      <c r="DV98" s="16">
        <f>IF(ISNA(VLOOKUP(A98,'Données projet'!$A$165:$I$185,3,0)),0,VLOOKUP(A98,'Données projet'!$A$165:$I$185,3,0))</f>
        <v>15</v>
      </c>
      <c r="DW98" s="16">
        <f>IF(ISNA(VLOOKUP(A98,'Données projet'!$A$165:$I$185,4,0)),0,VLOOKUP(A98,'Données projet'!$A$165:$I$185,4,0))</f>
        <v>21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362.81292020448933</v>
      </c>
      <c r="T99" s="62">
        <f t="shared" si="88"/>
        <v>292.26503163353146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2.995642147143252E-9</v>
      </c>
      <c r="AC99" s="24">
        <f t="shared" si="57"/>
        <v>2.995642147143252E-9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>
        <f>VLOOKUP(A99,'Données projet'!$A$61:$I$81,2,0)</f>
        <v>280</v>
      </c>
      <c r="AG99" s="13">
        <f>VLOOKUP(A99,'Données projet'!$A$61:$I$81,9,0)</f>
        <v>11</v>
      </c>
      <c r="AH99" s="13">
        <f t="array" ref="AH99">INDEX(AG:AG,MIN(IF(ISNUMBER(AG99:AG295),ROW(AG99:AG295),"")))</f>
        <v>11</v>
      </c>
      <c r="AI99" s="14">
        <f>IF('Données projet'!$A$62&gt;35,AI98+AH99-AQ98,IF(A99&lt;'Données projet'!$A$62,$AF$205^A99,IF(A99='Données projet'!$A$62,'Données projet'!$B$62,AI98+AH99-AQ98)))</f>
        <v>280.00000000000045</v>
      </c>
      <c r="AJ99" s="14">
        <f>AI99*VLOOKUP('Données projet'!$B$10,Paramètres!$A$1:$I$89,3,0)*VLOOKUP('Données projet'!$B$10,Paramètres!$A$1:$I$89,5,0)</f>
        <v>131.04000000000019</v>
      </c>
      <c r="AK99" s="14">
        <f t="shared" si="89"/>
        <v>34.236561238949953</v>
      </c>
      <c r="AL99" s="22">
        <f t="shared" si="58"/>
        <v>287.85667749117147</v>
      </c>
      <c r="AM99" s="62">
        <f t="shared" si="59"/>
        <v>581.19001082450472</v>
      </c>
      <c r="AN99" s="62">
        <f ca="1">AVERAGE(OFFSET($AM$3,0,0,'Données projet'!$E$10+1,1))-AVERAGE(OFFSET($H$3,0,0,'Données projet'!$E$10+1,1))</f>
        <v>317.54276561627643</v>
      </c>
      <c r="AO99" s="62">
        <f t="shared" si="90"/>
        <v>238.92443174298893</v>
      </c>
      <c r="AP99" s="16">
        <f>IF(ISNA(VLOOKUP(A99,'Données projet'!$A$61:$I$81,3,0)),0,VLOOKUP(A99,'Données projet'!$A$61:$I$81,3,0))</f>
        <v>19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5.8</v>
      </c>
      <c r="BD99" s="13">
        <f>IF('Données projet'!$A$88&gt;35,BD98+BC99-BL98,IF(A99&lt;'Données projet'!$A$88,$BA$205^A99,IF(A99='Données projet'!$A$88,'Données projet'!$B$88,BD98+BC99-BL98)))</f>
        <v>309.79999999999995</v>
      </c>
      <c r="BE99" s="14">
        <f>BD99*VLOOKUP('Données projet'!$B$11,Paramètres!$A$1:$I$89,3,0)*VLOOKUP('Données projet'!$B$11,Paramètres!$A$1:$I$89,5,0)</f>
        <v>280.30703999999997</v>
      </c>
      <c r="BF99" s="14">
        <f t="shared" si="91"/>
        <v>67.03189112007388</v>
      </c>
      <c r="BG99" s="22">
        <f t="shared" si="61"/>
        <v>604.94863836746197</v>
      </c>
      <c r="BH99" s="62">
        <f t="shared" si="62"/>
        <v>898.28197170079534</v>
      </c>
      <c r="BI99" s="62">
        <f ca="1">AVERAGE(OFFSET($BH$3,0,0,'Données projet'!$E$11+1,1))-AVERAGE(OFFSET($H$3,0,0,'Données projet'!$E$11+1,1))</f>
        <v>439.06700232017681</v>
      </c>
      <c r="BJ99" s="62">
        <f t="shared" si="92"/>
        <v>278.21741231699929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5.8</v>
      </c>
      <c r="BY99" s="13">
        <f>IF('Données projet'!$A$114&gt;35,BY98+BX99-CG98,IF(A99&lt;'Données projet'!$A$114,$BV$205^A99,IF(A99='Données projet'!$A$114,'Données projet'!$B$114,BY98+BX99-CG98)))</f>
        <v>309.79999999999995</v>
      </c>
      <c r="BZ99" s="14">
        <f>BY99*VLOOKUP('Données projet'!$B$12,Paramètres!$A$1:$I$89,3,0)*VLOOKUP('Données projet'!$B$12,Paramètres!$A$1:$I$89,5,0)</f>
        <v>314.13719999999995</v>
      </c>
      <c r="CA99" s="14">
        <f t="shared" si="93"/>
        <v>74.132174405952824</v>
      </c>
      <c r="CB99" s="22">
        <f t="shared" si="64"/>
        <v>676.23582709036771</v>
      </c>
      <c r="CC99" s="62">
        <f t="shared" si="65"/>
        <v>969.56916042370108</v>
      </c>
      <c r="CD99" s="62">
        <f ca="1">AVERAGE(OFFSET($CC$3,0,0,'Données projet'!$E$12+1,1))-AVERAGE(OFFSET($H$3,0,0,'Données projet'!$E$12+1,1))</f>
        <v>487.04124684635974</v>
      </c>
      <c r="CE99" s="62">
        <f t="shared" si="94"/>
        <v>306.61893266146666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4.8</v>
      </c>
      <c r="CT99" s="13">
        <f>IF('Données projet'!$A$140&gt;35,CT98+CS99-DB98,IF(A99&lt;'Données projet'!$A$140,$CQ$205^A99,IF(A99='Données projet'!$A$140,'Données projet'!$B$140,CT98+CS99-DB98)))</f>
        <v>262.80000000000007</v>
      </c>
      <c r="CU99" s="18">
        <f>CT99*VLOOKUP('Données projet'!$B$13,Paramètres!$A$1:$I$89,3,0)*VLOOKUP('Données projet'!$B$13,Paramètres!$A$1:$I$89,5,0)</f>
        <v>299.2766400000001</v>
      </c>
      <c r="CV99" s="14">
        <f t="shared" si="95"/>
        <v>71.024798135517841</v>
      </c>
      <c r="CW99" s="22">
        <f t="shared" si="67"/>
        <v>644.94167141936043</v>
      </c>
      <c r="CX99" s="62">
        <f t="shared" si="68"/>
        <v>938.2750047526938</v>
      </c>
      <c r="CY99" s="62">
        <f ca="1">AVERAGE(OFFSET($CX$3,0,0,'Données projet'!$E$13+1,1))-AVERAGE(OFFSET($H$3,0,0,'Données projet'!$E$13+1,1))</f>
        <v>457.62828850677369</v>
      </c>
      <c r="CZ99" s="62">
        <f t="shared" si="96"/>
        <v>282.78263556175563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0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4.8</v>
      </c>
      <c r="DO99" s="13">
        <f>IF('Données projet'!$A$166&gt;35,DO98+DN99-DW98,IF(A99&lt;'Données projet'!$A$166,$DL$205^A99,IF(A99='Données projet'!$A$166,'Données projet'!$B$166,DO98+DN99-DW98)))</f>
        <v>262.80000000000007</v>
      </c>
      <c r="DP99" s="18">
        <f>DO99*VLOOKUP('Données projet'!$B$14,Paramètres!$A$1:$I$89,3,0)*VLOOKUP('Données projet'!$B$14,Paramètres!$A$1:$I$89,5,0)</f>
        <v>250.08048000000008</v>
      </c>
      <c r="DQ99" s="14">
        <f t="shared" si="97"/>
        <v>60.60317411022308</v>
      </c>
      <c r="DR99" s="22">
        <f t="shared" si="70"/>
        <v>541.10736424197205</v>
      </c>
      <c r="DS99" s="62">
        <f t="shared" si="71"/>
        <v>834.44069757530542</v>
      </c>
      <c r="DT99" s="62">
        <f ca="1">AVERAGE(OFFSET($DS$3,0,0,'Données projet'!$E$14+1,1))-AVERAGE(OFFSET($H$3,0,0,'Données projet'!$E$14+1,1))</f>
        <v>389.12604446638119</v>
      </c>
      <c r="DU99" s="62">
        <f t="shared" si="98"/>
        <v>243.23852967152732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362.81292020448933</v>
      </c>
      <c r="T100" s="62">
        <f t="shared" si="88"/>
        <v>292.26503163353146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2.1182388762532229E-9</v>
      </c>
      <c r="AC100" s="24">
        <f t="shared" si="57"/>
        <v>2.1182388762532229E-9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8.5555555555555554</v>
      </c>
      <c r="AI100" s="14">
        <f>IF('Données projet'!$A$62&gt;35,AI99+AH100-AQ99,IF(A100&lt;'Données projet'!$A$62,$AF$205^A100,IF(A100='Données projet'!$A$62,'Données projet'!$B$62,AI99+AH100-AQ99)))</f>
        <v>288.555555555556</v>
      </c>
      <c r="AJ100" s="14">
        <f>AI100*VLOOKUP('Données projet'!$B$10,Paramètres!$A$1:$I$89,3,0)*VLOOKUP('Données projet'!$B$10,Paramètres!$A$1:$I$89,5,0)</f>
        <v>135.04400000000021</v>
      </c>
      <c r="AK100" s="14">
        <f t="shared" si="89"/>
        <v>35.159284945629004</v>
      </c>
      <c r="AL100" s="22">
        <f t="shared" si="58"/>
        <v>296.43738794697089</v>
      </c>
      <c r="AM100" s="62">
        <f t="shared" si="59"/>
        <v>589.7707212803042</v>
      </c>
      <c r="AN100" s="62">
        <f ca="1">AVERAGE(OFFSET($AM$3,0,0,'Données projet'!$E$10+1,1))-AVERAGE(OFFSET($H$3,0,0,'Données projet'!$E$10+1,1))</f>
        <v>317.54276561627643</v>
      </c>
      <c r="AO100" s="62">
        <f t="shared" si="90"/>
        <v>238.92443174298893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5.8</v>
      </c>
      <c r="BD100" s="13">
        <f>IF('Données projet'!$A$88&gt;35,BD99+BC100-BL99,IF(A100&lt;'Données projet'!$A$88,$BA$205^A100,IF(A100='Données projet'!$A$88,'Données projet'!$B$88,BD99+BC100-BL99)))</f>
        <v>315.59999999999997</v>
      </c>
      <c r="BE100" s="14">
        <f>BD100*VLOOKUP('Données projet'!$B$11,Paramètres!$A$1:$I$89,3,0)*VLOOKUP('Données projet'!$B$11,Paramètres!$A$1:$I$89,5,0)</f>
        <v>285.55487999999997</v>
      </c>
      <c r="BF100" s="14">
        <f t="shared" si="91"/>
        <v>68.139569194998018</v>
      </c>
      <c r="BG100" s="22">
        <f t="shared" si="61"/>
        <v>616.01783234795482</v>
      </c>
      <c r="BH100" s="62">
        <f t="shared" si="62"/>
        <v>909.35116568128819</v>
      </c>
      <c r="BI100" s="62">
        <f ca="1">AVERAGE(OFFSET($BH$3,0,0,'Données projet'!$E$11+1,1))-AVERAGE(OFFSET($H$3,0,0,'Données projet'!$E$11+1,1))</f>
        <v>439.06700232017681</v>
      </c>
      <c r="BJ100" s="62">
        <f t="shared" si="92"/>
        <v>278.21741231699929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5.8</v>
      </c>
      <c r="BY100" s="13">
        <f>IF('Données projet'!$A$114&gt;35,BY99+BX100-CG99,IF(A100&lt;'Données projet'!$A$114,$BV$205^A100,IF(A100='Données projet'!$A$114,'Données projet'!$B$114,BY99+BX100-CG99)))</f>
        <v>315.59999999999997</v>
      </c>
      <c r="BZ100" s="14">
        <f>BY100*VLOOKUP('Données projet'!$B$12,Paramètres!$A$1:$I$89,3,0)*VLOOKUP('Données projet'!$B$12,Paramètres!$A$1:$I$89,5,0)</f>
        <v>320.01839999999999</v>
      </c>
      <c r="CA100" s="14">
        <f t="shared" si="93"/>
        <v>75.357182127856944</v>
      </c>
      <c r="CB100" s="22">
        <f t="shared" si="64"/>
        <v>688.61247220601751</v>
      </c>
      <c r="CC100" s="62">
        <f t="shared" si="65"/>
        <v>981.94580553935089</v>
      </c>
      <c r="CD100" s="62">
        <f ca="1">AVERAGE(OFFSET($CC$3,0,0,'Données projet'!$E$12+1,1))-AVERAGE(OFFSET($H$3,0,0,'Données projet'!$E$12+1,1))</f>
        <v>487.04124684635974</v>
      </c>
      <c r="CE100" s="62">
        <f t="shared" si="94"/>
        <v>306.61893266146666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4.8</v>
      </c>
      <c r="CT100" s="13">
        <f>IF('Données projet'!$A$140&gt;35,CT99+CS100-DB99,IF(A100&lt;'Données projet'!$A$140,$CQ$205^A100,IF(A100='Données projet'!$A$140,'Données projet'!$B$140,CT99+CS100-DB99)))</f>
        <v>267.60000000000008</v>
      </c>
      <c r="CU100" s="18">
        <f>CT100*VLOOKUP('Données projet'!$B$13,Paramètres!$A$1:$I$89,3,0)*VLOOKUP('Données projet'!$B$13,Paramètres!$A$1:$I$89,5,0)</f>
        <v>304.74288000000007</v>
      </c>
      <c r="CV100" s="14">
        <f t="shared" si="95"/>
        <v>72.169843772858741</v>
      </c>
      <c r="CW100" s="22">
        <f t="shared" si="67"/>
        <v>656.45632723772906</v>
      </c>
      <c r="CX100" s="62">
        <f t="shared" si="68"/>
        <v>949.78966057106231</v>
      </c>
      <c r="CY100" s="62">
        <f ca="1">AVERAGE(OFFSET($CX$3,0,0,'Données projet'!$E$13+1,1))-AVERAGE(OFFSET($H$3,0,0,'Données projet'!$E$13+1,1))</f>
        <v>457.62828850677369</v>
      </c>
      <c r="CZ100" s="62">
        <f t="shared" si="96"/>
        <v>282.78263556175563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4.8</v>
      </c>
      <c r="DO100" s="13">
        <f>IF('Données projet'!$A$166&gt;35,DO99+DN100-DW99,IF(A100&lt;'Données projet'!$A$166,$DL$205^A100,IF(A100='Données projet'!$A$166,'Données projet'!$B$166,DO99+DN100-DW99)))</f>
        <v>267.60000000000008</v>
      </c>
      <c r="DP100" s="18">
        <f>DO100*VLOOKUP('Données projet'!$B$14,Paramètres!$A$1:$I$89,3,0)*VLOOKUP('Données projet'!$B$14,Paramètres!$A$1:$I$89,5,0)</f>
        <v>254.64816000000008</v>
      </c>
      <c r="DQ100" s="14">
        <f t="shared" si="97"/>
        <v>61.580204695956198</v>
      </c>
      <c r="DR100" s="22">
        <f t="shared" si="70"/>
        <v>550.76440184545709</v>
      </c>
      <c r="DS100" s="62">
        <f t="shared" si="71"/>
        <v>844.09773517879034</v>
      </c>
      <c r="DT100" s="62">
        <f ca="1">AVERAGE(OFFSET($DS$3,0,0,'Données projet'!$E$14+1,1))-AVERAGE(OFFSET($H$3,0,0,'Données projet'!$E$14+1,1))</f>
        <v>389.12604446638119</v>
      </c>
      <c r="DU100" s="62">
        <f t="shared" si="98"/>
        <v>243.23852967152732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362.81292020448933</v>
      </c>
      <c r="T101" s="62">
        <f t="shared" si="88"/>
        <v>292.26503163353146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1.497821073571626E-9</v>
      </c>
      <c r="AC101" s="24">
        <f t="shared" si="57"/>
        <v>1.497821073571626E-9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8.5555555555555554</v>
      </c>
      <c r="AI101" s="14">
        <f>IF('Données projet'!$A$62&gt;35,AI100+AH101-AQ100,IF(A101&lt;'Données projet'!$A$62,$AF$205^A101,IF(A101='Données projet'!$A$62,'Données projet'!$B$62,AI100+AH101-AQ100)))</f>
        <v>297.11111111111154</v>
      </c>
      <c r="AJ101" s="14">
        <f>AI101*VLOOKUP('Données projet'!$B$10,Paramètres!$A$1:$I$89,3,0)*VLOOKUP('Données projet'!$B$10,Paramètres!$A$1:$I$89,5,0)</f>
        <v>139.0480000000002</v>
      </c>
      <c r="AK101" s="14">
        <f t="shared" si="89"/>
        <v>36.078829132999324</v>
      </c>
      <c r="AL101" s="22">
        <f t="shared" si="58"/>
        <v>305.01256073997416</v>
      </c>
      <c r="AM101" s="62">
        <f t="shared" si="59"/>
        <v>598.34589407330748</v>
      </c>
      <c r="AN101" s="62">
        <f ca="1">AVERAGE(OFFSET($AM$3,0,0,'Données projet'!$E$10+1,1))-AVERAGE(OFFSET($H$3,0,0,'Données projet'!$E$10+1,1))</f>
        <v>317.54276561627643</v>
      </c>
      <c r="AO101" s="62">
        <f t="shared" si="90"/>
        <v>238.92443174298893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5.8</v>
      </c>
      <c r="BD101" s="13">
        <f>IF('Données projet'!$A$88&gt;35,BD100+BC101-BL100,IF(A101&lt;'Données projet'!$A$88,$BA$205^A101,IF(A101='Données projet'!$A$88,'Données projet'!$B$88,BD100+BC101-BL100)))</f>
        <v>321.39999999999998</v>
      </c>
      <c r="BE101" s="14">
        <f>BD101*VLOOKUP('Données projet'!$B$11,Paramètres!$A$1:$I$89,3,0)*VLOOKUP('Données projet'!$B$11,Paramètres!$A$1:$I$89,5,0)</f>
        <v>290.80271999999997</v>
      </c>
      <c r="BF101" s="14">
        <f t="shared" si="91"/>
        <v>69.244880157128961</v>
      </c>
      <c r="BG101" s="22">
        <f t="shared" si="61"/>
        <v>627.08290360699959</v>
      </c>
      <c r="BH101" s="62">
        <f t="shared" si="62"/>
        <v>920.41623694033296</v>
      </c>
      <c r="BI101" s="62">
        <f ca="1">AVERAGE(OFFSET($BH$3,0,0,'Données projet'!$E$11+1,1))-AVERAGE(OFFSET($H$3,0,0,'Données projet'!$E$11+1,1))</f>
        <v>439.06700232017681</v>
      </c>
      <c r="BJ101" s="62">
        <f t="shared" si="92"/>
        <v>278.21741231699929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5.8</v>
      </c>
      <c r="BY101" s="13">
        <f>IF('Données projet'!$A$114&gt;35,BY100+BX101-CG100,IF(A101&lt;'Données projet'!$A$114,$BV$205^A101,IF(A101='Données projet'!$A$114,'Données projet'!$B$114,BY100+BX101-CG100)))</f>
        <v>321.39999999999998</v>
      </c>
      <c r="BZ101" s="14">
        <f>BY101*VLOOKUP('Données projet'!$B$12,Paramètres!$A$1:$I$89,3,0)*VLOOKUP('Données projet'!$B$12,Paramètres!$A$1:$I$89,5,0)</f>
        <v>325.89960000000002</v>
      </c>
      <c r="CA101" s="14">
        <f t="shared" si="93"/>
        <v>76.579572003009503</v>
      </c>
      <c r="CB101" s="22">
        <f t="shared" si="64"/>
        <v>700.98455790524156</v>
      </c>
      <c r="CC101" s="62">
        <f t="shared" si="65"/>
        <v>994.31789123857493</v>
      </c>
      <c r="CD101" s="62">
        <f ca="1">AVERAGE(OFFSET($CC$3,0,0,'Données projet'!$E$12+1,1))-AVERAGE(OFFSET($H$3,0,0,'Données projet'!$E$12+1,1))</f>
        <v>487.04124684635974</v>
      </c>
      <c r="CE101" s="62">
        <f t="shared" si="94"/>
        <v>306.61893266146666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4.8</v>
      </c>
      <c r="CT101" s="13">
        <f>IF('Données projet'!$A$140&gt;35,CT100+CS101-DB100,IF(A101&lt;'Données projet'!$A$140,$CQ$205^A101,IF(A101='Données projet'!$A$140,'Données projet'!$B$140,CT100+CS101-DB100)))</f>
        <v>272.40000000000009</v>
      </c>
      <c r="CU101" s="18">
        <f>CT101*VLOOKUP('Données projet'!$B$13,Paramètres!$A$1:$I$89,3,0)*VLOOKUP('Données projet'!$B$13,Paramètres!$A$1:$I$89,5,0)</f>
        <v>310.2091200000001</v>
      </c>
      <c r="CV101" s="14">
        <f t="shared" si="95"/>
        <v>73.312501036804889</v>
      </c>
      <c r="CW101" s="22">
        <f t="shared" si="67"/>
        <v>667.96682330576868</v>
      </c>
      <c r="CX101" s="62">
        <f t="shared" si="68"/>
        <v>961.30015663910194</v>
      </c>
      <c r="CY101" s="62">
        <f ca="1">AVERAGE(OFFSET($CX$3,0,0,'Données projet'!$E$13+1,1))-AVERAGE(OFFSET($H$3,0,0,'Données projet'!$E$13+1,1))</f>
        <v>457.62828850677369</v>
      </c>
      <c r="CZ101" s="62">
        <f t="shared" si="96"/>
        <v>282.78263556175563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4.8</v>
      </c>
      <c r="DO101" s="13">
        <f>IF('Données projet'!$A$166&gt;35,DO100+DN101-DW100,IF(A101&lt;'Données projet'!$A$166,$DL$205^A101,IF(A101='Données projet'!$A$166,'Données projet'!$B$166,DO100+DN101-DW100)))</f>
        <v>272.40000000000009</v>
      </c>
      <c r="DP101" s="18">
        <f>DO101*VLOOKUP('Données projet'!$B$14,Paramètres!$A$1:$I$89,3,0)*VLOOKUP('Données projet'!$B$14,Paramètres!$A$1:$I$89,5,0)</f>
        <v>259.21584000000007</v>
      </c>
      <c r="DQ101" s="14">
        <f t="shared" si="97"/>
        <v>62.555197359548295</v>
      </c>
      <c r="DR101" s="22">
        <f t="shared" si="70"/>
        <v>560.41789006787997</v>
      </c>
      <c r="DS101" s="62">
        <f t="shared" si="71"/>
        <v>853.75122340121334</v>
      </c>
      <c r="DT101" s="62">
        <f ca="1">AVERAGE(OFFSET($DS$3,0,0,'Données projet'!$E$14+1,1))-AVERAGE(OFFSET($H$3,0,0,'Données projet'!$E$14+1,1))</f>
        <v>389.12604446638119</v>
      </c>
      <c r="DU101" s="62">
        <f t="shared" si="98"/>
        <v>243.23852967152732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362.81292020448933</v>
      </c>
      <c r="T102" s="62">
        <f t="shared" si="88"/>
        <v>292.26503163353146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1.0591194381266114E-9</v>
      </c>
      <c r="AC102" s="24">
        <f t="shared" si="57"/>
        <v>1.0591194381266114E-9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8.5555555555555554</v>
      </c>
      <c r="AI102" s="14">
        <f>IF('Données projet'!$A$62&gt;35,AI101+AH102-AQ101,IF(A102&lt;'Données projet'!$A$62,$AF$205^A102,IF(A102='Données projet'!$A$62,'Données projet'!$B$62,AI101+AH102-AQ101)))</f>
        <v>305.66666666666708</v>
      </c>
      <c r="AJ102" s="14">
        <f>AI102*VLOOKUP('Données projet'!$B$10,Paramètres!$A$1:$I$89,3,0)*VLOOKUP('Données projet'!$B$10,Paramètres!$A$1:$I$89,5,0)</f>
        <v>143.05200000000019</v>
      </c>
      <c r="AK102" s="14">
        <f t="shared" si="89"/>
        <v>36.995295872593921</v>
      </c>
      <c r="AL102" s="22">
        <f t="shared" si="58"/>
        <v>313.58237364476804</v>
      </c>
      <c r="AM102" s="62">
        <f t="shared" si="59"/>
        <v>606.9157069781013</v>
      </c>
      <c r="AN102" s="62">
        <f ca="1">AVERAGE(OFFSET($AM$3,0,0,'Données projet'!$E$10+1,1))-AVERAGE(OFFSET($H$3,0,0,'Données projet'!$E$10+1,1))</f>
        <v>317.54276561627643</v>
      </c>
      <c r="AO102" s="62">
        <f t="shared" si="90"/>
        <v>238.92443174298893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5.8</v>
      </c>
      <c r="BD102" s="13">
        <f>IF('Données projet'!$A$88&gt;35,BD101+BC102-BL101,IF(A102&lt;'Données projet'!$A$88,$BA$205^A102,IF(A102='Données projet'!$A$88,'Données projet'!$B$88,BD101+BC102-BL101)))</f>
        <v>327.2</v>
      </c>
      <c r="BE102" s="14">
        <f>BD102*VLOOKUP('Données projet'!$B$11,Paramètres!$A$1:$I$89,3,0)*VLOOKUP('Données projet'!$B$11,Paramètres!$A$1:$I$89,5,0)</f>
        <v>296.05055999999996</v>
      </c>
      <c r="BF102" s="14">
        <f t="shared" si="91"/>
        <v>70.34787165092402</v>
      </c>
      <c r="BG102" s="22">
        <f t="shared" si="61"/>
        <v>638.14393512535923</v>
      </c>
      <c r="BH102" s="62">
        <f t="shared" si="62"/>
        <v>931.47726845869261</v>
      </c>
      <c r="BI102" s="62">
        <f ca="1">AVERAGE(OFFSET($BH$3,0,0,'Données projet'!$E$11+1,1))-AVERAGE(OFFSET($H$3,0,0,'Données projet'!$E$11+1,1))</f>
        <v>439.06700232017681</v>
      </c>
      <c r="BJ102" s="62">
        <f t="shared" si="92"/>
        <v>278.21741231699929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5.8</v>
      </c>
      <c r="BY102" s="13">
        <f>IF('Données projet'!$A$114&gt;35,BY101+BX102-CG101,IF(A102&lt;'Données projet'!$A$114,$BV$205^A102,IF(A102='Données projet'!$A$114,'Données projet'!$B$114,BY101+BX102-CG101)))</f>
        <v>327.2</v>
      </c>
      <c r="BZ102" s="14">
        <f>BY102*VLOOKUP('Données projet'!$B$12,Paramètres!$A$1:$I$89,3,0)*VLOOKUP('Données projet'!$B$12,Paramètres!$A$1:$I$89,5,0)</f>
        <v>331.7808</v>
      </c>
      <c r="CA102" s="14">
        <f t="shared" si="93"/>
        <v>77.799396722557162</v>
      </c>
      <c r="CB102" s="22">
        <f t="shared" si="64"/>
        <v>713.3521759584537</v>
      </c>
      <c r="CC102" s="62">
        <f t="shared" si="65"/>
        <v>1006.685509291787</v>
      </c>
      <c r="CD102" s="62">
        <f ca="1">AVERAGE(OFFSET($CC$3,0,0,'Données projet'!$E$12+1,1))-AVERAGE(OFFSET($H$3,0,0,'Données projet'!$E$12+1,1))</f>
        <v>487.04124684635974</v>
      </c>
      <c r="CE102" s="62">
        <f t="shared" si="94"/>
        <v>306.61893266146666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4.8</v>
      </c>
      <c r="CT102" s="13">
        <f>IF('Données projet'!$A$140&gt;35,CT101+CS102-DB101,IF(A102&lt;'Données projet'!$A$140,$CQ$205^A102,IF(A102='Données projet'!$A$140,'Données projet'!$B$140,CT101+CS102-DB101)))</f>
        <v>277.2000000000001</v>
      </c>
      <c r="CU102" s="18">
        <f>CT102*VLOOKUP('Données projet'!$B$13,Paramètres!$A$1:$I$89,3,0)*VLOOKUP('Données projet'!$B$13,Paramètres!$A$1:$I$89,5,0)</f>
        <v>315.67536000000013</v>
      </c>
      <c r="CV102" s="14">
        <f t="shared" si="95"/>
        <v>74.452816868772132</v>
      </c>
      <c r="CW102" s="22">
        <f t="shared" si="67"/>
        <v>679.4732413797783</v>
      </c>
      <c r="CX102" s="62">
        <f t="shared" si="68"/>
        <v>972.80657471311156</v>
      </c>
      <c r="CY102" s="62">
        <f ca="1">AVERAGE(OFFSET($CX$3,0,0,'Données projet'!$E$13+1,1))-AVERAGE(OFFSET($H$3,0,0,'Données projet'!$E$13+1,1))</f>
        <v>457.62828850677369</v>
      </c>
      <c r="CZ102" s="62">
        <f t="shared" si="96"/>
        <v>282.78263556175563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4.8</v>
      </c>
      <c r="DO102" s="13">
        <f>IF('Données projet'!$A$166&gt;35,DO101+DN102-DW101,IF(A102&lt;'Données projet'!$A$166,$DL$205^A102,IF(A102='Données projet'!$A$166,'Données projet'!$B$166,DO101+DN102-DW101)))</f>
        <v>277.2000000000001</v>
      </c>
      <c r="DP102" s="18">
        <f>DO102*VLOOKUP('Données projet'!$B$14,Paramètres!$A$1:$I$89,3,0)*VLOOKUP('Données projet'!$B$14,Paramètres!$A$1:$I$89,5,0)</f>
        <v>263.78352000000012</v>
      </c>
      <c r="DQ102" s="14">
        <f t="shared" si="97"/>
        <v>63.5281921545985</v>
      </c>
      <c r="DR102" s="22">
        <f t="shared" si="70"/>
        <v>570.06789866925931</v>
      </c>
      <c r="DS102" s="62">
        <f t="shared" si="71"/>
        <v>863.40123200259268</v>
      </c>
      <c r="DT102" s="62">
        <f ca="1">AVERAGE(OFFSET($DS$3,0,0,'Données projet'!$E$14+1,1))-AVERAGE(OFFSET($H$3,0,0,'Données projet'!$E$14+1,1))</f>
        <v>389.12604446638119</v>
      </c>
      <c r="DU102" s="62">
        <f t="shared" si="98"/>
        <v>243.23852967152732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362.81292020448933</v>
      </c>
      <c r="T103" s="62">
        <f t="shared" si="88"/>
        <v>292.26503163353146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7.48910536785813E-10</v>
      </c>
      <c r="AC103" s="24">
        <f t="shared" si="57"/>
        <v>7.48910536785813E-10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8.5555555555555554</v>
      </c>
      <c r="AI103" s="14">
        <f>IF('Données projet'!$A$62&gt;35,AI102+AH103-AQ102,IF(A103&lt;'Données projet'!$A$62,$AF$205^A103,IF(A103='Données projet'!$A$62,'Données projet'!$B$62,AI102+AH103-AQ102)))</f>
        <v>314.22222222222263</v>
      </c>
      <c r="AJ103" s="14">
        <f>AI103*VLOOKUP('Données projet'!$B$10,Paramètres!$A$1:$I$89,3,0)*VLOOKUP('Données projet'!$B$10,Paramètres!$A$1:$I$89,5,0)</f>
        <v>147.05600000000018</v>
      </c>
      <c r="AK103" s="14">
        <f t="shared" si="89"/>
        <v>37.908781196921652</v>
      </c>
      <c r="AL103" s="22">
        <f t="shared" si="58"/>
        <v>322.14699391797217</v>
      </c>
      <c r="AM103" s="62">
        <f t="shared" si="59"/>
        <v>615.48032725130543</v>
      </c>
      <c r="AN103" s="62">
        <f ca="1">AVERAGE(OFFSET($AM$3,0,0,'Données projet'!$E$10+1,1))-AVERAGE(OFFSET($H$3,0,0,'Données projet'!$E$10+1,1))</f>
        <v>317.54276561627643</v>
      </c>
      <c r="AO103" s="62">
        <f t="shared" si="90"/>
        <v>238.92443174298893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333</v>
      </c>
      <c r="BB103" s="13">
        <f>VLOOKUP(A103,'Données projet'!$A$87:$I$107,9,0)</f>
        <v>5.8</v>
      </c>
      <c r="BC103" s="13">
        <f t="array" ref="BC103">INDEX(BB:BB,MIN(IF(ISNUMBER(BB103:BB299),ROW(BB103:BB299),"")))</f>
        <v>5.8</v>
      </c>
      <c r="BD103" s="13">
        <f>IF('Données projet'!$A$88&gt;35,BD102+BC103-BL102,IF(A103&lt;'Données projet'!$A$88,$BA$205^A103,IF(A103='Données projet'!$A$88,'Données projet'!$B$88,BD102+BC103-BL102)))</f>
        <v>333</v>
      </c>
      <c r="BE103" s="14">
        <f>BD103*VLOOKUP('Données projet'!$B$11,Paramètres!$A$1:$I$89,3,0)*VLOOKUP('Données projet'!$B$11,Paramètres!$A$1:$I$89,5,0)</f>
        <v>301.29840000000002</v>
      </c>
      <c r="BF103" s="14">
        <f t="shared" si="91"/>
        <v>71.448589534990518</v>
      </c>
      <c r="BG103" s="22">
        <f t="shared" si="61"/>
        <v>649.2010067734418</v>
      </c>
      <c r="BH103" s="62">
        <f t="shared" si="62"/>
        <v>942.53434010677506</v>
      </c>
      <c r="BI103" s="62">
        <f ca="1">AVERAGE(OFFSET($BH$3,0,0,'Données projet'!$E$11+1,1))-AVERAGE(OFFSET($H$3,0,0,'Données projet'!$E$11+1,1))</f>
        <v>439.06700232017681</v>
      </c>
      <c r="BJ103" s="62">
        <f t="shared" si="92"/>
        <v>278.21741231699929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27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333</v>
      </c>
      <c r="BW103" s="13">
        <f>VLOOKUP(A103,'Données projet'!$A$113:$I$133,9,0)</f>
        <v>5.8</v>
      </c>
      <c r="BX103" s="13">
        <f t="array" ref="BX103">INDEX(BW:BW,MIN(IF(ISNUMBER(BW103:BW299),ROW(BW103:BW299),"")))</f>
        <v>5.8</v>
      </c>
      <c r="BY103" s="13">
        <f>IF('Données projet'!$A$114&gt;35,BY102+BX103-CG102,IF(A103&lt;'Données projet'!$A$114,$BV$205^A103,IF(A103='Données projet'!$A$114,'Données projet'!$B$114,BY102+BX103-CG102)))</f>
        <v>333</v>
      </c>
      <c r="BZ103" s="14">
        <f>BY103*VLOOKUP('Données projet'!$B$12,Paramètres!$A$1:$I$89,3,0)*VLOOKUP('Données projet'!$B$12,Paramètres!$A$1:$I$89,5,0)</f>
        <v>337.66200000000003</v>
      </c>
      <c r="CA103" s="14">
        <f t="shared" si="93"/>
        <v>79.016707002632685</v>
      </c>
      <c r="CB103" s="22">
        <f t="shared" si="64"/>
        <v>725.71541469625208</v>
      </c>
      <c r="CC103" s="62">
        <f t="shared" si="65"/>
        <v>1019.0487480295853</v>
      </c>
      <c r="CD103" s="62">
        <f ca="1">AVERAGE(OFFSET($CC$3,0,0,'Données projet'!$E$12+1,1))-AVERAGE(OFFSET($H$3,0,0,'Données projet'!$E$12+1,1))</f>
        <v>487.04124684635974</v>
      </c>
      <c r="CE103" s="62">
        <f t="shared" si="94"/>
        <v>306.61893266146666</v>
      </c>
      <c r="CF103" s="16">
        <f>IF(ISNA(VLOOKUP(A103,'Données projet'!$A$113:$I$133,3,0)),0,VLOOKUP(A103,'Données projet'!$A$113:$I$133,3,0))</f>
        <v>17</v>
      </c>
      <c r="CG103" s="16">
        <f>IF(ISNA(VLOOKUP(A103,'Données projet'!$A$113:$I$133,4,0)),0,VLOOKUP(A103,'Données projet'!$A$113:$I$133,4,0))</f>
        <v>27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>
        <f>VLOOKUP(A103,'Données projet'!$A$139:$I$159,2,0)</f>
        <v>282</v>
      </c>
      <c r="CR103" s="13">
        <f>VLOOKUP(A103,'Données projet'!$A$139:$I$159,9,0)</f>
        <v>4.8</v>
      </c>
      <c r="CS103" s="13">
        <f t="array" ref="CS103">INDEX(CR:CR,MIN(IF(ISNUMBER(CR103:CR299),ROW(CR103:CR299),"")))</f>
        <v>4.8</v>
      </c>
      <c r="CT103" s="13">
        <f>IF('Données projet'!$A$140&gt;35,CT102+CS103-DB102,IF(A103&lt;'Données projet'!$A$140,$CQ$205^A103,IF(A103='Données projet'!$A$140,'Données projet'!$B$140,CT102+CS103-DB102)))</f>
        <v>282.00000000000011</v>
      </c>
      <c r="CU103" s="18">
        <f>CT103*VLOOKUP('Données projet'!$B$13,Paramètres!$A$1:$I$89,3,0)*VLOOKUP('Données projet'!$B$13,Paramètres!$A$1:$I$89,5,0)</f>
        <v>321.1416000000001</v>
      </c>
      <c r="CV103" s="14">
        <f t="shared" si="95"/>
        <v>75.590836491360662</v>
      </c>
      <c r="CW103" s="22">
        <f t="shared" si="67"/>
        <v>690.97566022245337</v>
      </c>
      <c r="CX103" s="62">
        <f t="shared" si="68"/>
        <v>984.30899355578663</v>
      </c>
      <c r="CY103" s="62">
        <f ca="1">AVERAGE(OFFSET($CX$3,0,0,'Données projet'!$E$13+1,1))-AVERAGE(OFFSET($H$3,0,0,'Données projet'!$E$13+1,1))</f>
        <v>457.62828850677369</v>
      </c>
      <c r="CZ103" s="62">
        <f t="shared" si="96"/>
        <v>282.78263556175563</v>
      </c>
      <c r="DA103" s="16">
        <f>IF(ISNA(VLOOKUP(A103,'Données projet'!$A$139:$I$159,3,0)),0,VLOOKUP(A103,'Données projet'!$A$139:$I$159,3,0))</f>
        <v>16</v>
      </c>
      <c r="DB103" s="16">
        <f>IF(ISNA(VLOOKUP(A103,'Données projet'!$A$139:$I$159,4,0)),0,VLOOKUP(A103,'Données projet'!$A$139:$I$159,4,0))</f>
        <v>21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282</v>
      </c>
      <c r="DM103" s="13">
        <f>VLOOKUP(A103,'Données projet'!$A$165:$I$185,9,0)</f>
        <v>4.8</v>
      </c>
      <c r="DN103" s="13">
        <f t="array" ref="DN103">INDEX(DM:DM,MIN(IF(ISNUMBER(DM103:DM299),ROW(DM103:DM299),"")))</f>
        <v>4.8</v>
      </c>
      <c r="DO103" s="13">
        <f>IF('Données projet'!$A$166&gt;35,DO102+DN103-DW102,IF(A103&lt;'Données projet'!$A$166,$DL$205^A103,IF(A103='Données projet'!$A$166,'Données projet'!$B$166,DO102+DN103-DW102)))</f>
        <v>282.00000000000011</v>
      </c>
      <c r="DP103" s="18">
        <f>DO103*VLOOKUP('Données projet'!$B$14,Paramètres!$A$1:$I$89,3,0)*VLOOKUP('Données projet'!$B$14,Paramètres!$A$1:$I$89,5,0)</f>
        <v>268.35120000000012</v>
      </c>
      <c r="DQ103" s="14">
        <f t="shared" si="97"/>
        <v>64.499227668096125</v>
      </c>
      <c r="DR103" s="22">
        <f t="shared" si="70"/>
        <v>579.71449485526762</v>
      </c>
      <c r="DS103" s="62">
        <f t="shared" si="71"/>
        <v>873.04782818860099</v>
      </c>
      <c r="DT103" s="62">
        <f ca="1">AVERAGE(OFFSET($DS$3,0,0,'Données projet'!$E$14+1,1))-AVERAGE(OFFSET($H$3,0,0,'Données projet'!$E$14+1,1))</f>
        <v>389.12604446638119</v>
      </c>
      <c r="DU103" s="62">
        <f t="shared" si="98"/>
        <v>243.23852967152732</v>
      </c>
      <c r="DV103" s="16">
        <f>IF(ISNA(VLOOKUP(A103,'Données projet'!$A$165:$I$185,3,0)),0,VLOOKUP(A103,'Données projet'!$A$165:$I$185,3,0))</f>
        <v>16</v>
      </c>
      <c r="DW103" s="16">
        <f>IF(ISNA(VLOOKUP(A103,'Données projet'!$A$165:$I$185,4,0)),0,VLOOKUP(A103,'Données projet'!$A$165:$I$185,4,0))</f>
        <v>21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362.81292020448933</v>
      </c>
      <c r="T104" s="62">
        <f t="shared" si="88"/>
        <v>292.26503163353146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5.2955971906330571E-10</v>
      </c>
      <c r="AC104" s="24">
        <f t="shared" si="57"/>
        <v>5.2955971906330571E-10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8.5555555555555554</v>
      </c>
      <c r="AI104" s="14">
        <f>IF('Données projet'!$A$62&gt;35,AI103+AH104-AQ103,IF(A104&lt;'Données projet'!$A$62,$AF$205^A104,IF(A104='Données projet'!$A$62,'Données projet'!$B$62,AI103+AH104-AQ103)))</f>
        <v>322.77777777777817</v>
      </c>
      <c r="AJ104" s="14">
        <f>AI104*VLOOKUP('Données projet'!$B$10,Paramètres!$A$1:$I$89,3,0)*VLOOKUP('Données projet'!$B$10,Paramètres!$A$1:$I$89,5,0)</f>
        <v>151.06000000000017</v>
      </c>
      <c r="AK104" s="14">
        <f t="shared" si="89"/>
        <v>38.819375611338231</v>
      </c>
      <c r="AL104" s="22">
        <f t="shared" si="58"/>
        <v>330.70657918974769</v>
      </c>
      <c r="AM104" s="62">
        <f t="shared" si="59"/>
        <v>624.03991252308106</v>
      </c>
      <c r="AN104" s="62">
        <f ca="1">AVERAGE(OFFSET($AM$3,0,0,'Données projet'!$E$10+1,1))-AVERAGE(OFFSET($H$3,0,0,'Données projet'!$E$10+1,1))</f>
        <v>317.54276561627643</v>
      </c>
      <c r="AO104" s="62">
        <f t="shared" si="90"/>
        <v>238.92443174298893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5.4</v>
      </c>
      <c r="BD104" s="13">
        <f>IF('Données projet'!$A$88&gt;35,BD103+BC104-BL103,IF(A104&lt;'Données projet'!$A$88,$BA$205^A104,IF(A104='Données projet'!$A$88,'Données projet'!$B$88,BD103+BC104-BL103)))</f>
        <v>311.39999999999998</v>
      </c>
      <c r="BE104" s="14">
        <f>BD104*VLOOKUP('Données projet'!$B$11,Paramètres!$A$1:$I$89,3,0)*VLOOKUP('Données projet'!$B$11,Paramètres!$A$1:$I$89,5,0)</f>
        <v>281.75471999999996</v>
      </c>
      <c r="BF104" s="14">
        <f t="shared" si="91"/>
        <v>67.337696723120317</v>
      </c>
      <c r="BG104" s="22">
        <f t="shared" si="61"/>
        <v>608.00262579276773</v>
      </c>
      <c r="BH104" s="62">
        <f t="shared" si="62"/>
        <v>901.33595912610099</v>
      </c>
      <c r="BI104" s="62">
        <f ca="1">AVERAGE(OFFSET($BH$3,0,0,'Données projet'!$E$11+1,1))-AVERAGE(OFFSET($H$3,0,0,'Données projet'!$E$11+1,1))</f>
        <v>439.06700232017681</v>
      </c>
      <c r="BJ104" s="62">
        <f t="shared" si="92"/>
        <v>278.21741231699929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311.39999999999998</v>
      </c>
      <c r="BZ104" s="14">
        <f>BY104*VLOOKUP('Données projet'!$B$12,Paramètres!$A$1:$I$89,3,0)*VLOOKUP('Données projet'!$B$12,Paramètres!$A$1:$I$89,5,0)</f>
        <v>315.75959999999998</v>
      </c>
      <c r="CA104" s="14">
        <f t="shared" si="93"/>
        <v>74.470372149154613</v>
      </c>
      <c r="CB104" s="22">
        <f t="shared" si="64"/>
        <v>679.6505348264443</v>
      </c>
      <c r="CC104" s="62">
        <f t="shared" si="65"/>
        <v>972.98386815977756</v>
      </c>
      <c r="CD104" s="62">
        <f ca="1">AVERAGE(OFFSET($CC$3,0,0,'Données projet'!$E$12+1,1))-AVERAGE(OFFSET($H$3,0,0,'Données projet'!$E$12+1,1))</f>
        <v>487.04124684635974</v>
      </c>
      <c r="CE104" s="62">
        <f t="shared" si="94"/>
        <v>306.61893266146666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4.4000000000000004</v>
      </c>
      <c r="CT104" s="13">
        <f>IF('Données projet'!$A$140&gt;35,CT103+CS104-DB103,IF(A104&lt;'Données projet'!$A$140,$CQ$205^A104,IF(A104='Données projet'!$A$140,'Données projet'!$B$140,CT103+CS104-DB103)))</f>
        <v>265.40000000000009</v>
      </c>
      <c r="CU104" s="18">
        <f>CT104*VLOOKUP('Données projet'!$B$13,Paramètres!$A$1:$I$89,3,0)*VLOOKUP('Données projet'!$B$13,Paramètres!$A$1:$I$89,5,0)</f>
        <v>302.23752000000013</v>
      </c>
      <c r="CV104" s="14">
        <f t="shared" si="95"/>
        <v>71.645330561253473</v>
      </c>
      <c r="CW104" s="22">
        <f t="shared" si="67"/>
        <v>651.17929806084999</v>
      </c>
      <c r="CX104" s="62">
        <f t="shared" si="68"/>
        <v>944.51263139418324</v>
      </c>
      <c r="CY104" s="62">
        <f ca="1">AVERAGE(OFFSET($CX$3,0,0,'Données projet'!$E$13+1,1))-AVERAGE(OFFSET($H$3,0,0,'Données projet'!$E$13+1,1))</f>
        <v>457.62828850677369</v>
      </c>
      <c r="CZ104" s="62">
        <f t="shared" si="96"/>
        <v>282.78263556175563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4.4000000000000004</v>
      </c>
      <c r="DO104" s="13">
        <f>IF('Données projet'!$A$166&gt;35,DO103+DN104-DW103,IF(A104&lt;'Données projet'!$A$166,$DL$205^A104,IF(A104='Données projet'!$A$166,'Données projet'!$B$166,DO103+DN104-DW103)))</f>
        <v>265.40000000000009</v>
      </c>
      <c r="DP104" s="18">
        <f>DO104*VLOOKUP('Données projet'!$B$14,Paramètres!$A$1:$I$89,3,0)*VLOOKUP('Données projet'!$B$14,Paramètres!$A$1:$I$89,5,0)</f>
        <v>252.55464000000012</v>
      </c>
      <c r="DQ104" s="14">
        <f t="shared" si="97"/>
        <v>61.132654455470124</v>
      </c>
      <c r="DR104" s="22">
        <f t="shared" si="70"/>
        <v>546.33870450994402</v>
      </c>
      <c r="DS104" s="62">
        <f t="shared" si="71"/>
        <v>839.67203784327739</v>
      </c>
      <c r="DT104" s="62">
        <f ca="1">AVERAGE(OFFSET($DS$3,0,0,'Données projet'!$E$14+1,1))-AVERAGE(OFFSET($H$3,0,0,'Données projet'!$E$14+1,1))</f>
        <v>389.12604446638119</v>
      </c>
      <c r="DU104" s="62">
        <f t="shared" si="98"/>
        <v>243.23852967152732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362.81292020448933</v>
      </c>
      <c r="T105" s="62">
        <f t="shared" si="88"/>
        <v>292.26503163353146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3.744552683929065E-10</v>
      </c>
      <c r="AC105" s="24">
        <f t="shared" si="57"/>
        <v>3.744552683929065E-10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8.5555555555555554</v>
      </c>
      <c r="AI105" s="14">
        <f>IF('Données projet'!$A$62&gt;35,AI104+AH105-AQ104,IF(A105&lt;'Données projet'!$A$62,$AF$205^A105,IF(A105='Données projet'!$A$62,'Données projet'!$B$62,AI104+AH105-AQ104)))</f>
        <v>331.33333333333371</v>
      </c>
      <c r="AJ105" s="14">
        <f>AI105*VLOOKUP('Données projet'!$B$10,Paramètres!$A$1:$I$89,3,0)*VLOOKUP('Données projet'!$B$10,Paramètres!$A$1:$I$89,5,0)</f>
        <v>155.06400000000016</v>
      </c>
      <c r="AK105" s="14">
        <f t="shared" si="89"/>
        <v>39.727164550120129</v>
      </c>
      <c r="AL105" s="22">
        <f t="shared" si="58"/>
        <v>339.2612782581262</v>
      </c>
      <c r="AM105" s="62">
        <f t="shared" si="59"/>
        <v>632.59461159145951</v>
      </c>
      <c r="AN105" s="62">
        <f ca="1">AVERAGE(OFFSET($AM$3,0,0,'Données projet'!$E$10+1,1))-AVERAGE(OFFSET($H$3,0,0,'Données projet'!$E$10+1,1))</f>
        <v>317.54276561627643</v>
      </c>
      <c r="AO105" s="62">
        <f t="shared" si="90"/>
        <v>238.92443174298893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5.4</v>
      </c>
      <c r="BD105" s="13">
        <f>IF('Données projet'!$A$88&gt;35,BD104+BC105-BL104,IF(A105&lt;'Données projet'!$A$88,$BA$205^A105,IF(A105='Données projet'!$A$88,'Données projet'!$B$88,BD104+BC105-BL104)))</f>
        <v>316.79999999999995</v>
      </c>
      <c r="BE105" s="14">
        <f>BD105*VLOOKUP('Données projet'!$B$11,Paramètres!$A$1:$I$89,3,0)*VLOOKUP('Données projet'!$B$11,Paramètres!$A$1:$I$89,5,0)</f>
        <v>286.64063999999996</v>
      </c>
      <c r="BF105" s="14">
        <f t="shared" si="91"/>
        <v>68.368446832003599</v>
      </c>
      <c r="BG105" s="22">
        <f t="shared" si="61"/>
        <v>618.30749289907283</v>
      </c>
      <c r="BH105" s="62">
        <f t="shared" si="62"/>
        <v>911.6408262324062</v>
      </c>
      <c r="BI105" s="62">
        <f ca="1">AVERAGE(OFFSET($BH$3,0,0,'Données projet'!$E$11+1,1))-AVERAGE(OFFSET($H$3,0,0,'Données projet'!$E$11+1,1))</f>
        <v>439.06700232017681</v>
      </c>
      <c r="BJ105" s="62">
        <f t="shared" si="92"/>
        <v>278.21741231699929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316.79999999999995</v>
      </c>
      <c r="BZ105" s="14">
        <f>BY105*VLOOKUP('Données projet'!$B$12,Paramètres!$A$1:$I$89,3,0)*VLOOKUP('Données projet'!$B$12,Paramètres!$A$1:$I$89,5,0)</f>
        <v>321.23519999999996</v>
      </c>
      <c r="CA105" s="14">
        <f t="shared" si="93"/>
        <v>75.610303390297929</v>
      </c>
      <c r="CB105" s="22">
        <f t="shared" si="64"/>
        <v>691.17258507143549</v>
      </c>
      <c r="CC105" s="62">
        <f t="shared" si="65"/>
        <v>984.50591840476886</v>
      </c>
      <c r="CD105" s="62">
        <f ca="1">AVERAGE(OFFSET($CC$3,0,0,'Données projet'!$E$12+1,1))-AVERAGE(OFFSET($H$3,0,0,'Données projet'!$E$12+1,1))</f>
        <v>487.04124684635974</v>
      </c>
      <c r="CE105" s="62">
        <f t="shared" si="94"/>
        <v>306.61893266146666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4.4000000000000004</v>
      </c>
      <c r="CT105" s="13">
        <f>IF('Données projet'!$A$140&gt;35,CT104+CS105-DB104,IF(A105&lt;'Données projet'!$A$140,$CQ$205^A105,IF(A105='Données projet'!$A$140,'Données projet'!$B$140,CT104+CS105-DB104)))</f>
        <v>269.80000000000007</v>
      </c>
      <c r="CU105" s="18">
        <f>CT105*VLOOKUP('Données projet'!$B$13,Paramètres!$A$1:$I$89,3,0)*VLOOKUP('Données projet'!$B$13,Paramètres!$A$1:$I$89,5,0)</f>
        <v>307.24824000000007</v>
      </c>
      <c r="CV105" s="14">
        <f t="shared" si="95"/>
        <v>72.693855285301751</v>
      </c>
      <c r="CW105" s="22">
        <f t="shared" si="67"/>
        <v>661.73248262190066</v>
      </c>
      <c r="CX105" s="62">
        <f t="shared" si="68"/>
        <v>955.06581595523403</v>
      </c>
      <c r="CY105" s="62">
        <f ca="1">AVERAGE(OFFSET($CX$3,0,0,'Données projet'!$E$13+1,1))-AVERAGE(OFFSET($H$3,0,0,'Données projet'!$E$13+1,1))</f>
        <v>457.62828850677369</v>
      </c>
      <c r="CZ105" s="62">
        <f t="shared" si="96"/>
        <v>282.78263556175563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4.4000000000000004</v>
      </c>
      <c r="DO105" s="13">
        <f>IF('Données projet'!$A$166&gt;35,DO104+DN105-DW104,IF(A105&lt;'Données projet'!$A$166,$DL$205^A105,IF(A105='Données projet'!$A$166,'Données projet'!$B$166,DO104+DN105-DW104)))</f>
        <v>269.80000000000007</v>
      </c>
      <c r="DP105" s="18">
        <f>DO105*VLOOKUP('Données projet'!$B$14,Paramètres!$A$1:$I$89,3,0)*VLOOKUP('Données projet'!$B$14,Paramètres!$A$1:$I$89,5,0)</f>
        <v>256.74168000000003</v>
      </c>
      <c r="DQ105" s="14">
        <f t="shared" si="97"/>
        <v>62.027326852695715</v>
      </c>
      <c r="DR105" s="22">
        <f t="shared" si="70"/>
        <v>555.18935360177841</v>
      </c>
      <c r="DS105" s="62">
        <f t="shared" si="71"/>
        <v>848.52268693511178</v>
      </c>
      <c r="DT105" s="62">
        <f ca="1">AVERAGE(OFFSET($DS$3,0,0,'Données projet'!$E$14+1,1))-AVERAGE(OFFSET($H$3,0,0,'Données projet'!$E$14+1,1))</f>
        <v>389.12604446638119</v>
      </c>
      <c r="DU105" s="62">
        <f t="shared" si="98"/>
        <v>243.23852967152732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362.81292020448933</v>
      </c>
      <c r="T106" s="62">
        <f t="shared" si="88"/>
        <v>292.26503163353146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2.6477985953165286E-10</v>
      </c>
      <c r="AC106" s="24">
        <f t="shared" si="57"/>
        <v>2.6477985953165286E-10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8.5555555555555554</v>
      </c>
      <c r="AI106" s="14">
        <f>IF('Données projet'!$A$62&gt;35,AI105+AH106-AQ105,IF(A106&lt;'Données projet'!$A$62,$AF$205^A106,IF(A106='Données projet'!$A$62,'Données projet'!$B$62,AI105+AH106-AQ105)))</f>
        <v>339.88888888888926</v>
      </c>
      <c r="AJ106" s="14">
        <f>AI106*VLOOKUP('Données projet'!$B$10,Paramètres!$A$1:$I$89,3,0)*VLOOKUP('Données projet'!$B$10,Paramètres!$A$1:$I$89,5,0)</f>
        <v>159.06800000000018</v>
      </c>
      <c r="AK106" s="14">
        <f t="shared" si="89"/>
        <v>40.632228784106786</v>
      </c>
      <c r="AL106" s="22">
        <f t="shared" si="58"/>
        <v>347.81123179898628</v>
      </c>
      <c r="AM106" s="62">
        <f t="shared" si="59"/>
        <v>641.1445651323196</v>
      </c>
      <c r="AN106" s="62">
        <f ca="1">AVERAGE(OFFSET($AM$3,0,0,'Données projet'!$E$10+1,1))-AVERAGE(OFFSET($H$3,0,0,'Données projet'!$E$10+1,1))</f>
        <v>317.54276561627643</v>
      </c>
      <c r="AO106" s="62">
        <f t="shared" si="90"/>
        <v>238.92443174298893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5.4</v>
      </c>
      <c r="BD106" s="13">
        <f>IF('Données projet'!$A$88&gt;35,BD105+BC106-BL105,IF(A106&lt;'Données projet'!$A$88,$BA$205^A106,IF(A106='Données projet'!$A$88,'Données projet'!$B$88,BD105+BC106-BL105)))</f>
        <v>322.19999999999993</v>
      </c>
      <c r="BE106" s="14">
        <f>BD106*VLOOKUP('Données projet'!$B$11,Paramètres!$A$1:$I$89,3,0)*VLOOKUP('Données projet'!$B$11,Paramètres!$A$1:$I$89,5,0)</f>
        <v>291.5265599999999</v>
      </c>
      <c r="BF106" s="14">
        <f t="shared" si="91"/>
        <v>69.397153761857183</v>
      </c>
      <c r="BG106" s="22">
        <f t="shared" si="61"/>
        <v>628.60880146856778</v>
      </c>
      <c r="BH106" s="62">
        <f t="shared" si="62"/>
        <v>921.94213480190115</v>
      </c>
      <c r="BI106" s="62">
        <f ca="1">AVERAGE(OFFSET($BH$3,0,0,'Données projet'!$E$11+1,1))-AVERAGE(OFFSET($H$3,0,0,'Données projet'!$E$11+1,1))</f>
        <v>439.06700232017681</v>
      </c>
      <c r="BJ106" s="62">
        <f t="shared" si="92"/>
        <v>278.21741231699929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322.19999999999993</v>
      </c>
      <c r="BZ106" s="14">
        <f>BY106*VLOOKUP('Données projet'!$B$12,Paramètres!$A$1:$I$89,3,0)*VLOOKUP('Données projet'!$B$12,Paramètres!$A$1:$I$89,5,0)</f>
        <v>326.71079999999995</v>
      </c>
      <c r="CA106" s="14">
        <f t="shared" si="93"/>
        <v>76.747975030799893</v>
      </c>
      <c r="CB106" s="22">
        <f t="shared" si="64"/>
        <v>702.69069984530972</v>
      </c>
      <c r="CC106" s="62">
        <f t="shared" si="65"/>
        <v>996.02403317864309</v>
      </c>
      <c r="CD106" s="62">
        <f ca="1">AVERAGE(OFFSET($CC$3,0,0,'Données projet'!$E$12+1,1))-AVERAGE(OFFSET($H$3,0,0,'Données projet'!$E$12+1,1))</f>
        <v>487.04124684635974</v>
      </c>
      <c r="CE106" s="62">
        <f t="shared" si="94"/>
        <v>306.61893266146666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4.4000000000000004</v>
      </c>
      <c r="CT106" s="13">
        <f>IF('Données projet'!$A$140&gt;35,CT105+CS106-DB105,IF(A106&lt;'Données projet'!$A$140,$CQ$205^A106,IF(A106='Données projet'!$A$140,'Données projet'!$B$140,CT105+CS106-DB105)))</f>
        <v>274.20000000000005</v>
      </c>
      <c r="CU106" s="18">
        <f>CT106*VLOOKUP('Données projet'!$B$13,Paramètres!$A$1:$I$89,3,0)*VLOOKUP('Données projet'!$B$13,Paramètres!$A$1:$I$89,5,0)</f>
        <v>312.25896000000006</v>
      </c>
      <c r="CV106" s="14">
        <f t="shared" si="95"/>
        <v>73.740391394873711</v>
      </c>
      <c r="CW106" s="22">
        <f t="shared" si="67"/>
        <v>672.28220367940514</v>
      </c>
      <c r="CX106" s="62">
        <f t="shared" si="68"/>
        <v>965.61553701273851</v>
      </c>
      <c r="CY106" s="62">
        <f ca="1">AVERAGE(OFFSET($CX$3,0,0,'Données projet'!$E$13+1,1))-AVERAGE(OFFSET($H$3,0,0,'Données projet'!$E$13+1,1))</f>
        <v>457.62828850677369</v>
      </c>
      <c r="CZ106" s="62">
        <f t="shared" si="96"/>
        <v>282.78263556175563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0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4.4000000000000004</v>
      </c>
      <c r="DO106" s="13">
        <f>IF('Données projet'!$A$166&gt;35,DO105+DN106-DW105,IF(A106&lt;'Données projet'!$A$166,$DL$205^A106,IF(A106='Données projet'!$A$166,'Données projet'!$B$166,DO105+DN106-DW105)))</f>
        <v>274.20000000000005</v>
      </c>
      <c r="DP106" s="18">
        <f>DO106*VLOOKUP('Données projet'!$B$14,Paramètres!$A$1:$I$89,3,0)*VLOOKUP('Données projet'!$B$14,Paramètres!$A$1:$I$89,5,0)</f>
        <v>260.92872000000006</v>
      </c>
      <c r="DQ106" s="14">
        <f t="shared" si="97"/>
        <v>62.920302429198031</v>
      </c>
      <c r="DR106" s="22">
        <f t="shared" si="70"/>
        <v>564.03704739752004</v>
      </c>
      <c r="DS106" s="62">
        <f t="shared" si="71"/>
        <v>857.37038073085341</v>
      </c>
      <c r="DT106" s="62">
        <f ca="1">AVERAGE(OFFSET($DS$3,0,0,'Données projet'!$E$14+1,1))-AVERAGE(OFFSET($H$3,0,0,'Données projet'!$E$14+1,1))</f>
        <v>389.12604446638119</v>
      </c>
      <c r="DU106" s="62">
        <f t="shared" si="98"/>
        <v>243.23852967152732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362.81292020448933</v>
      </c>
      <c r="T107" s="62">
        <f t="shared" si="88"/>
        <v>292.26503163353146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1.8722763419645325E-10</v>
      </c>
      <c r="AC107" s="24">
        <f t="shared" si="57"/>
        <v>1.8722763419645325E-10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8.5555555555555554</v>
      </c>
      <c r="AI107" s="14">
        <f>IF('Données projet'!$A$62&gt;35,AI106+AH107-AQ106,IF(A107&lt;'Données projet'!$A$62,$AF$205^A107,IF(A107='Données projet'!$A$62,'Données projet'!$B$62,AI106+AH107-AQ106)))</f>
        <v>348.4444444444448</v>
      </c>
      <c r="AJ107" s="14">
        <f>AI107*VLOOKUP('Données projet'!$B$10,Paramètres!$A$1:$I$89,3,0)*VLOOKUP('Données projet'!$B$10,Paramètres!$A$1:$I$89,5,0)</f>
        <v>163.07200000000017</v>
      </c>
      <c r="AK107" s="14">
        <f t="shared" si="89"/>
        <v>41.53464478614341</v>
      </c>
      <c r="AL107" s="22">
        <f t="shared" si="58"/>
        <v>356.35657300253342</v>
      </c>
      <c r="AM107" s="62">
        <f t="shared" si="59"/>
        <v>649.68990633586668</v>
      </c>
      <c r="AN107" s="62">
        <f ca="1">AVERAGE(OFFSET($AM$3,0,0,'Données projet'!$E$10+1,1))-AVERAGE(OFFSET($H$3,0,0,'Données projet'!$E$10+1,1))</f>
        <v>317.54276561627643</v>
      </c>
      <c r="AO107" s="62">
        <f t="shared" si="90"/>
        <v>238.92443174298893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5.4</v>
      </c>
      <c r="BD107" s="13">
        <f>IF('Données projet'!$A$88&gt;35,BD106+BC107-BL106,IF(A107&lt;'Données projet'!$A$88,$BA$205^A107,IF(A107='Données projet'!$A$88,'Données projet'!$B$88,BD106+BC107-BL106)))</f>
        <v>327.59999999999991</v>
      </c>
      <c r="BE107" s="14">
        <f>BD107*VLOOKUP('Données projet'!$B$11,Paramètres!$A$1:$I$89,3,0)*VLOOKUP('Données projet'!$B$11,Paramètres!$A$1:$I$89,5,0)</f>
        <v>296.4124799999999</v>
      </c>
      <c r="BF107" s="14">
        <f t="shared" si="91"/>
        <v>70.423855708154704</v>
      </c>
      <c r="BG107" s="22">
        <f t="shared" si="61"/>
        <v>638.90661802503598</v>
      </c>
      <c r="BH107" s="62">
        <f t="shared" si="62"/>
        <v>932.23995135836935</v>
      </c>
      <c r="BI107" s="62">
        <f ca="1">AVERAGE(OFFSET($BH$3,0,0,'Données projet'!$E$11+1,1))-AVERAGE(OFFSET($H$3,0,0,'Données projet'!$E$11+1,1))</f>
        <v>439.06700232017681</v>
      </c>
      <c r="BJ107" s="62">
        <f t="shared" si="92"/>
        <v>278.21741231699929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327.59999999999991</v>
      </c>
      <c r="BZ107" s="14">
        <f>BY107*VLOOKUP('Données projet'!$B$12,Paramètres!$A$1:$I$89,3,0)*VLOOKUP('Données projet'!$B$12,Paramètres!$A$1:$I$89,5,0)</f>
        <v>332.18639999999994</v>
      </c>
      <c r="CA107" s="14">
        <f t="shared" si="93"/>
        <v>77.88342931194974</v>
      </c>
      <c r="CB107" s="22">
        <f t="shared" si="64"/>
        <v>714.20495271831226</v>
      </c>
      <c r="CC107" s="62">
        <f t="shared" si="65"/>
        <v>1007.5382860516456</v>
      </c>
      <c r="CD107" s="62">
        <f ca="1">AVERAGE(OFFSET($CC$3,0,0,'Données projet'!$E$12+1,1))-AVERAGE(OFFSET($H$3,0,0,'Données projet'!$E$12+1,1))</f>
        <v>487.04124684635974</v>
      </c>
      <c r="CE107" s="62">
        <f t="shared" si="94"/>
        <v>306.61893266146666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4.4000000000000004</v>
      </c>
      <c r="CT107" s="13">
        <f>IF('Données projet'!$A$140&gt;35,CT106+CS107-DB106,IF(A107&lt;'Données projet'!$A$140,$CQ$205^A107,IF(A107='Données projet'!$A$140,'Données projet'!$B$140,CT106+CS107-DB106)))</f>
        <v>278.60000000000002</v>
      </c>
      <c r="CU107" s="18">
        <f>CT107*VLOOKUP('Données projet'!$B$13,Paramètres!$A$1:$I$89,3,0)*VLOOKUP('Données projet'!$B$13,Paramètres!$A$1:$I$89,5,0)</f>
        <v>317.26968000000005</v>
      </c>
      <c r="CV107" s="14">
        <f t="shared" si="95"/>
        <v>74.784974484860228</v>
      </c>
      <c r="CW107" s="22">
        <f t="shared" si="67"/>
        <v>682.82852322779843</v>
      </c>
      <c r="CX107" s="62">
        <f t="shared" si="68"/>
        <v>976.1618565611318</v>
      </c>
      <c r="CY107" s="62">
        <f ca="1">AVERAGE(OFFSET($CX$3,0,0,'Données projet'!$E$13+1,1))-AVERAGE(OFFSET($H$3,0,0,'Données projet'!$E$13+1,1))</f>
        <v>457.62828850677369</v>
      </c>
      <c r="CZ107" s="62">
        <f t="shared" si="96"/>
        <v>282.78263556175563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0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4.4000000000000004</v>
      </c>
      <c r="DO107" s="13">
        <f>IF('Données projet'!$A$166&gt;35,DO106+DN107-DW106,IF(A107&lt;'Données projet'!$A$166,$DL$205^A107,IF(A107='Données projet'!$A$166,'Données projet'!$B$166,DO106+DN107-DW106)))</f>
        <v>278.60000000000002</v>
      </c>
      <c r="DP107" s="18">
        <f>DO107*VLOOKUP('Données projet'!$B$14,Paramètres!$A$1:$I$89,3,0)*VLOOKUP('Données projet'!$B$14,Paramètres!$A$1:$I$89,5,0)</f>
        <v>265.11576000000002</v>
      </c>
      <c r="DQ107" s="14">
        <f t="shared" si="97"/>
        <v>63.811611556951746</v>
      </c>
      <c r="DR107" s="22">
        <f t="shared" si="70"/>
        <v>572.88183879502435</v>
      </c>
      <c r="DS107" s="62">
        <f t="shared" si="71"/>
        <v>866.21517212835761</v>
      </c>
      <c r="DT107" s="62">
        <f ca="1">AVERAGE(OFFSET($DS$3,0,0,'Données projet'!$E$14+1,1))-AVERAGE(OFFSET($H$3,0,0,'Données projet'!$E$14+1,1))</f>
        <v>389.12604446638119</v>
      </c>
      <c r="DU107" s="62">
        <f t="shared" si="98"/>
        <v>243.23852967152732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362.81292020448933</v>
      </c>
      <c r="T108" s="62">
        <f t="shared" si="88"/>
        <v>292.26503163353146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1.3238992976582643E-10</v>
      </c>
      <c r="AC108" s="24">
        <f t="shared" si="57"/>
        <v>1.3238992976582643E-10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357</v>
      </c>
      <c r="AG108" s="13">
        <f>VLOOKUP(A108,'Données projet'!$A$61:$I$81,9,0)</f>
        <v>8.5555555555555554</v>
      </c>
      <c r="AH108" s="13">
        <f t="array" ref="AH108">INDEX(AG:AG,MIN(IF(ISNUMBER(AG108:AG304),ROW(AG108:AG304),"")))</f>
        <v>8.5555555555555554</v>
      </c>
      <c r="AI108" s="14">
        <f>IF('Données projet'!$A$62&gt;35,AI107+AH108-AQ107,IF(A108&lt;'Données projet'!$A$62,$AF$205^A108,IF(A108='Données projet'!$A$62,'Données projet'!$B$62,AI107+AH108-AQ107)))</f>
        <v>357.00000000000034</v>
      </c>
      <c r="AJ108" s="14">
        <f>AI108*VLOOKUP('Données projet'!$B$10,Paramètres!$A$1:$I$89,3,0)*VLOOKUP('Données projet'!$B$10,Paramètres!$A$1:$I$89,5,0)</f>
        <v>167.07600000000016</v>
      </c>
      <c r="AK108" s="14">
        <f t="shared" si="89"/>
        <v>42.434485059621714</v>
      </c>
      <c r="AL108" s="22">
        <f t="shared" si="58"/>
        <v>364.89742814550806</v>
      </c>
      <c r="AM108" s="62">
        <f t="shared" si="59"/>
        <v>658.23076147884137</v>
      </c>
      <c r="AN108" s="62">
        <f ca="1">AVERAGE(OFFSET($AM$3,0,0,'Données projet'!$E$10+1,1))-AVERAGE(OFFSET($H$3,0,0,'Données projet'!$E$10+1,1))</f>
        <v>317.54276561627643</v>
      </c>
      <c r="AO108" s="62">
        <f t="shared" si="90"/>
        <v>238.92443174298893</v>
      </c>
      <c r="AP108" s="16">
        <f>IF(ISNA(VLOOKUP(A108,'Données projet'!$A$61:$I$81,3,0)),0,VLOOKUP(A108,'Données projet'!$A$61:$I$81,3,0))</f>
        <v>20</v>
      </c>
      <c r="AQ108" s="16">
        <f>IF(ISNA(VLOOKUP(A108,'Données projet'!$A$61:$I$81,4,0)),0,VLOOKUP(A108,'Données projet'!$A$61:$I$81,4,0))</f>
        <v>357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333</v>
      </c>
      <c r="BB108" s="13">
        <f>VLOOKUP(A108,'Données projet'!$A$87:$I$107,9,0)</f>
        <v>5.4</v>
      </c>
      <c r="BC108" s="13">
        <f t="array" ref="BC108">INDEX(BB:BB,MIN(IF(ISNUMBER(BB108:BB304),ROW(BB108:BB304),"")))</f>
        <v>5.4</v>
      </c>
      <c r="BD108" s="13">
        <f>IF('Données projet'!$A$88&gt;35,BD107+BC108-BL107,IF(A108&lt;'Données projet'!$A$88,$BA$205^A108,IF(A108='Données projet'!$A$88,'Données projet'!$B$88,BD107+BC108-BL107)))</f>
        <v>332.99999999999989</v>
      </c>
      <c r="BE108" s="14">
        <f>BD108*VLOOKUP('Données projet'!$B$11,Paramètres!$A$1:$I$89,3,0)*VLOOKUP('Données projet'!$B$11,Paramètres!$A$1:$I$89,5,0)</f>
        <v>301.2983999999999</v>
      </c>
      <c r="BF108" s="14">
        <f t="shared" si="91"/>
        <v>71.448589534990518</v>
      </c>
      <c r="BG108" s="22">
        <f t="shared" si="61"/>
        <v>649.20100677344158</v>
      </c>
      <c r="BH108" s="62">
        <f t="shared" si="62"/>
        <v>942.53434010677483</v>
      </c>
      <c r="BI108" s="62">
        <f ca="1">AVERAGE(OFFSET($BH$3,0,0,'Données projet'!$E$11+1,1))-AVERAGE(OFFSET($H$3,0,0,'Données projet'!$E$11+1,1))</f>
        <v>439.06700232017681</v>
      </c>
      <c r="BJ108" s="62">
        <f t="shared" si="92"/>
        <v>278.21741231699929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26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333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332.99999999999989</v>
      </c>
      <c r="BZ108" s="14">
        <f>BY108*VLOOKUP('Données projet'!$B$12,Paramètres!$A$1:$I$89,3,0)*VLOOKUP('Données projet'!$B$12,Paramètres!$A$1:$I$89,5,0)</f>
        <v>337.66199999999992</v>
      </c>
      <c r="CA108" s="14">
        <f t="shared" si="93"/>
        <v>79.016707002632685</v>
      </c>
      <c r="CB108" s="22">
        <f t="shared" si="64"/>
        <v>725.71541469625174</v>
      </c>
      <c r="CC108" s="62">
        <f t="shared" si="65"/>
        <v>1019.0487480295851</v>
      </c>
      <c r="CD108" s="62">
        <f ca="1">AVERAGE(OFFSET($CC$3,0,0,'Données projet'!$E$12+1,1))-AVERAGE(OFFSET($H$3,0,0,'Données projet'!$E$12+1,1))</f>
        <v>487.04124684635974</v>
      </c>
      <c r="CE108" s="62">
        <f t="shared" si="94"/>
        <v>306.61893266146666</v>
      </c>
      <c r="CF108" s="16">
        <f>IF(ISNA(VLOOKUP(A108,'Données projet'!$A$113:$I$133,3,0)),0,VLOOKUP(A108,'Données projet'!$A$113:$I$133,3,0))</f>
        <v>18</v>
      </c>
      <c r="CG108" s="16">
        <f>IF(ISNA(VLOOKUP(A108,'Données projet'!$A$113:$I$133,4,0)),0,VLOOKUP(A108,'Données projet'!$A$113:$I$133,4,0))</f>
        <v>26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>
        <f>VLOOKUP(A108,'Données projet'!$A$139:$I$159,2,0)</f>
        <v>283</v>
      </c>
      <c r="CR108" s="13">
        <f>VLOOKUP(A108,'Données projet'!$A$139:$I$159,9,0)</f>
        <v>4.4000000000000004</v>
      </c>
      <c r="CS108" s="13">
        <f t="array" ref="CS108">INDEX(CR:CR,MIN(IF(ISNUMBER(CR108:CR304),ROW(CR108:CR304),"")))</f>
        <v>4.4000000000000004</v>
      </c>
      <c r="CT108" s="13">
        <f>IF('Données projet'!$A$140&gt;35,CT107+CS108-DB107,IF(A108&lt;'Données projet'!$A$140,$CQ$205^A108,IF(A108='Données projet'!$A$140,'Données projet'!$B$140,CT107+CS108-DB107)))</f>
        <v>283</v>
      </c>
      <c r="CU108" s="18">
        <f>CT108*VLOOKUP('Données projet'!$B$13,Paramètres!$A$1:$I$89,3,0)*VLOOKUP('Données projet'!$B$13,Paramètres!$A$1:$I$89,5,0)</f>
        <v>322.28040000000004</v>
      </c>
      <c r="CV108" s="14">
        <f t="shared" si="95"/>
        <v>75.827638961344363</v>
      </c>
      <c r="CW108" s="22">
        <f t="shared" si="67"/>
        <v>693.37150119100806</v>
      </c>
      <c r="CX108" s="62">
        <f t="shared" si="68"/>
        <v>986.70483452434132</v>
      </c>
      <c r="CY108" s="62">
        <f ca="1">AVERAGE(OFFSET($CX$3,0,0,'Données projet'!$E$13+1,1))-AVERAGE(OFFSET($H$3,0,0,'Données projet'!$E$13+1,1))</f>
        <v>457.62828850677369</v>
      </c>
      <c r="CZ108" s="62">
        <f t="shared" si="96"/>
        <v>282.78263556175563</v>
      </c>
      <c r="DA108" s="16">
        <f>IF(ISNA(VLOOKUP(A108,'Données projet'!$A$139:$I$159,3,0)),0,VLOOKUP(A108,'Données projet'!$A$139:$I$159,3,0))</f>
        <v>17</v>
      </c>
      <c r="DB108" s="16">
        <f>IF(ISNA(VLOOKUP(A108,'Données projet'!$A$139:$I$159,4,0)),0,VLOOKUP(A108,'Données projet'!$A$139:$I$159,4,0))</f>
        <v>20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0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>
        <f>VLOOKUP(A108,'Données projet'!$A$165:$I$185,2,0)</f>
        <v>283</v>
      </c>
      <c r="DM108" s="13">
        <f>VLOOKUP(A108,'Données projet'!$A$165:$I$185,9,0)</f>
        <v>4.4000000000000004</v>
      </c>
      <c r="DN108" s="13">
        <f t="array" ref="DN108">INDEX(DM:DM,MIN(IF(ISNUMBER(DM108:DM304),ROW(DM108:DM304),"")))</f>
        <v>4.4000000000000004</v>
      </c>
      <c r="DO108" s="13">
        <f>IF('Données projet'!$A$166&gt;35,DO107+DN108-DW107,IF(A108&lt;'Données projet'!$A$166,$DL$205^A108,IF(A108='Données projet'!$A$166,'Données projet'!$B$166,DO107+DN108-DW107)))</f>
        <v>283</v>
      </c>
      <c r="DP108" s="18">
        <f>DO108*VLOOKUP('Données projet'!$B$14,Paramètres!$A$1:$I$89,3,0)*VLOOKUP('Données projet'!$B$14,Paramètres!$A$1:$I$89,5,0)</f>
        <v>269.30279999999999</v>
      </c>
      <c r="DQ108" s="14">
        <f t="shared" si="97"/>
        <v>64.70128359355995</v>
      </c>
      <c r="DR108" s="22">
        <f t="shared" si="70"/>
        <v>581.72377892545023</v>
      </c>
      <c r="DS108" s="62">
        <f t="shared" si="71"/>
        <v>875.05711225878349</v>
      </c>
      <c r="DT108" s="62">
        <f ca="1">AVERAGE(OFFSET($DS$3,0,0,'Données projet'!$E$14+1,1))-AVERAGE(OFFSET($H$3,0,0,'Données projet'!$E$14+1,1))</f>
        <v>389.12604446638119</v>
      </c>
      <c r="DU108" s="62">
        <f t="shared" si="98"/>
        <v>243.23852967152732</v>
      </c>
      <c r="DV108" s="16">
        <f>IF(ISNA(VLOOKUP(A108,'Données projet'!$A$165:$I$185,3,0)),0,VLOOKUP(A108,'Données projet'!$A$165:$I$185,3,0))</f>
        <v>17</v>
      </c>
      <c r="DW108" s="16">
        <f>IF(ISNA(VLOOKUP(A108,'Données projet'!$A$165:$I$185,4,0)),0,VLOOKUP(A108,'Données projet'!$A$165:$I$185,4,0))</f>
        <v>20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362.81292020448933</v>
      </c>
      <c r="T109" s="62">
        <f t="shared" si="88"/>
        <v>292.26503163353146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9.3613817098226625E-11</v>
      </c>
      <c r="AC109" s="24">
        <f t="shared" si="57"/>
        <v>9.3613817098226625E-11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3.4106051316484809E-13</v>
      </c>
      <c r="AJ109" s="14">
        <f>AI109*VLOOKUP('Données projet'!$B$10,Paramètres!$A$1:$I$89,3,0)*VLOOKUP('Données projet'!$B$10,Paramètres!$A$1:$I$89,5,0)</f>
        <v>1.5961632016114892E-13</v>
      </c>
      <c r="AK109" s="14">
        <f t="shared" si="89"/>
        <v>2.2708641912150958E-12</v>
      </c>
      <c r="AL109" s="22">
        <f t="shared" si="58"/>
        <v>4.2330868906469593E-12</v>
      </c>
      <c r="AM109" s="62">
        <f t="shared" si="59"/>
        <v>293.33333333333752</v>
      </c>
      <c r="AN109" s="62">
        <f ca="1">AVERAGE(OFFSET($AM$3,0,0,'Données projet'!$E$10+1,1))-AVERAGE(OFFSET($H$3,0,0,'Données projet'!$E$10+1,1))</f>
        <v>317.54276561627643</v>
      </c>
      <c r="AO109" s="62">
        <f t="shared" si="90"/>
        <v>238.92443174298893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5</v>
      </c>
      <c r="BD109" s="13">
        <f>IF('Données projet'!$A$88&gt;35,BD108+BC109-BL108,IF(A109&lt;'Données projet'!$A$88,$BA$205^A109,IF(A109='Données projet'!$A$88,'Données projet'!$B$88,BD108+BC109-BL108)))</f>
        <v>311.99999999999989</v>
      </c>
      <c r="BE109" s="14">
        <f>BD109*VLOOKUP('Données projet'!$B$11,Paramètres!$A$1:$I$89,3,0)*VLOOKUP('Données projet'!$B$11,Paramètres!$A$1:$I$89,5,0)</f>
        <v>282.29759999999987</v>
      </c>
      <c r="BF109" s="14">
        <f t="shared" si="91"/>
        <v>67.452326629470178</v>
      </c>
      <c r="BG109" s="22">
        <f t="shared" si="61"/>
        <v>609.14778887966042</v>
      </c>
      <c r="BH109" s="62">
        <f t="shared" si="62"/>
        <v>902.4811222129938</v>
      </c>
      <c r="BI109" s="62">
        <f ca="1">AVERAGE(OFFSET($BH$3,0,0,'Données projet'!$E$11+1,1))-AVERAGE(OFFSET($H$3,0,0,'Données projet'!$E$11+1,1))</f>
        <v>439.06700232017681</v>
      </c>
      <c r="BJ109" s="62">
        <f t="shared" si="92"/>
        <v>278.21741231699929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</v>
      </c>
      <c r="BY109" s="13">
        <f>IF('Données projet'!$A$114&gt;35,BY108+BX109-CG108,IF(A109&lt;'Données projet'!$A$114,$BV$205^A109,IF(A109='Données projet'!$A$114,'Données projet'!$B$114,BY108+BX109-CG108)))</f>
        <v>311.99999999999989</v>
      </c>
      <c r="BZ109" s="14">
        <f>BY109*VLOOKUP('Données projet'!$B$12,Paramètres!$A$1:$I$89,3,0)*VLOOKUP('Données projet'!$B$12,Paramètres!$A$1:$I$89,5,0)</f>
        <v>316.36799999999988</v>
      </c>
      <c r="CA109" s="14">
        <f t="shared" si="93"/>
        <v>74.597144109003438</v>
      </c>
      <c r="CB109" s="22">
        <f t="shared" si="64"/>
        <v>680.93095932318067</v>
      </c>
      <c r="CC109" s="62">
        <f t="shared" si="65"/>
        <v>974.26429265651404</v>
      </c>
      <c r="CD109" s="62">
        <f ca="1">AVERAGE(OFFSET($CC$3,0,0,'Données projet'!$E$12+1,1))-AVERAGE(OFFSET($H$3,0,0,'Données projet'!$E$12+1,1))</f>
        <v>487.04124684635974</v>
      </c>
      <c r="CE109" s="62">
        <f t="shared" si="94"/>
        <v>306.61893266146666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4.2</v>
      </c>
      <c r="CT109" s="13">
        <f>IF('Données projet'!$A$140&gt;35,CT108+CS109-DB108,IF(A109&lt;'Données projet'!$A$140,$CQ$205^A109,IF(A109='Données projet'!$A$140,'Données projet'!$B$140,CT108+CS109-DB108)))</f>
        <v>267.2</v>
      </c>
      <c r="CU109" s="18">
        <f>CT109*VLOOKUP('Données projet'!$B$13,Paramètres!$A$1:$I$89,3,0)*VLOOKUP('Données projet'!$B$13,Paramètres!$A$1:$I$89,5,0)</f>
        <v>304.28735999999998</v>
      </c>
      <c r="CV109" s="14">
        <f t="shared" si="95"/>
        <v>72.074515185882774</v>
      </c>
      <c r="CW109" s="22">
        <f t="shared" si="67"/>
        <v>655.49693261541245</v>
      </c>
      <c r="CX109" s="62">
        <f t="shared" si="68"/>
        <v>948.83026594874582</v>
      </c>
      <c r="CY109" s="62">
        <f ca="1">AVERAGE(OFFSET($CX$3,0,0,'Données projet'!$E$13+1,1))-AVERAGE(OFFSET($H$3,0,0,'Données projet'!$E$13+1,1))</f>
        <v>457.62828850677369</v>
      </c>
      <c r="CZ109" s="62">
        <f t="shared" si="96"/>
        <v>282.78263556175563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0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4.2</v>
      </c>
      <c r="DO109" s="13">
        <f>IF('Données projet'!$A$166&gt;35,DO108+DN109-DW108,IF(A109&lt;'Données projet'!$A$166,$DL$205^A109,IF(A109='Données projet'!$A$166,'Données projet'!$B$166,DO108+DN109-DW108)))</f>
        <v>267.2</v>
      </c>
      <c r="DP109" s="18">
        <f>DO109*VLOOKUP('Données projet'!$B$14,Paramètres!$A$1:$I$89,3,0)*VLOOKUP('Données projet'!$B$14,Paramètres!$A$1:$I$89,5,0)</f>
        <v>254.26751999999999</v>
      </c>
      <c r="DQ109" s="14">
        <f t="shared" si="97"/>
        <v>61.498863881116201</v>
      </c>
      <c r="DR109" s="22">
        <f t="shared" si="70"/>
        <v>549.95978525961073</v>
      </c>
      <c r="DS109" s="62">
        <f t="shared" si="71"/>
        <v>843.29311859294398</v>
      </c>
      <c r="DT109" s="62">
        <f ca="1">AVERAGE(OFFSET($DS$3,0,0,'Données projet'!$E$14+1,1))-AVERAGE(OFFSET($H$3,0,0,'Données projet'!$E$14+1,1))</f>
        <v>389.12604446638119</v>
      </c>
      <c r="DU109" s="62">
        <f t="shared" si="98"/>
        <v>243.23852967152732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362.81292020448933</v>
      </c>
      <c r="T110" s="62">
        <f t="shared" si="88"/>
        <v>292.26503163353146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6.6194964882913214E-11</v>
      </c>
      <c r="AC110" s="24">
        <f t="shared" si="57"/>
        <v>6.6194964882913214E-11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3.4106051316484809E-13</v>
      </c>
      <c r="AJ110" s="14">
        <f>AI110*VLOOKUP('Données projet'!$B$10,Paramètres!$A$1:$I$89,3,0)*VLOOKUP('Données projet'!$B$10,Paramètres!$A$1:$I$89,5,0)</f>
        <v>1.5961632016114892E-13</v>
      </c>
      <c r="AK110" s="14">
        <f t="shared" si="89"/>
        <v>2.2708641912150958E-12</v>
      </c>
      <c r="AL110" s="22">
        <f t="shared" si="58"/>
        <v>4.2330868906469593E-12</v>
      </c>
      <c r="AM110" s="62">
        <f t="shared" si="59"/>
        <v>293.33333333333752</v>
      </c>
      <c r="AN110" s="62">
        <f ca="1">AVERAGE(OFFSET($AM$3,0,0,'Données projet'!$E$10+1,1))-AVERAGE(OFFSET($H$3,0,0,'Données projet'!$E$10+1,1))</f>
        <v>317.54276561627643</v>
      </c>
      <c r="AO110" s="62">
        <f t="shared" si="90"/>
        <v>238.92443174298893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5</v>
      </c>
      <c r="BD110" s="13">
        <f>IF('Données projet'!$A$88&gt;35,BD109+BC110-BL109,IF(A110&lt;'Données projet'!$A$88,$BA$205^A110,IF(A110='Données projet'!$A$88,'Données projet'!$B$88,BD109+BC110-BL109)))</f>
        <v>316.99999999999989</v>
      </c>
      <c r="BE110" s="14">
        <f>BD110*VLOOKUP('Données projet'!$B$11,Paramètres!$A$1:$I$89,3,0)*VLOOKUP('Données projet'!$B$11,Paramètres!$A$1:$I$89,5,0)</f>
        <v>286.82159999999988</v>
      </c>
      <c r="BF110" s="14">
        <f t="shared" si="91"/>
        <v>68.406583284351413</v>
      </c>
      <c r="BG110" s="22">
        <f t="shared" si="61"/>
        <v>618.68908588691181</v>
      </c>
      <c r="BH110" s="62">
        <f t="shared" si="62"/>
        <v>912.02241922024518</v>
      </c>
      <c r="BI110" s="62">
        <f ca="1">AVERAGE(OFFSET($BH$3,0,0,'Données projet'!$E$11+1,1))-AVERAGE(OFFSET($H$3,0,0,'Données projet'!$E$11+1,1))</f>
        <v>439.06700232017681</v>
      </c>
      <c r="BJ110" s="62">
        <f t="shared" si="92"/>
        <v>278.21741231699929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</v>
      </c>
      <c r="BY110" s="13">
        <f>IF('Données projet'!$A$114&gt;35,BY109+BX110-CG109,IF(A110&lt;'Données projet'!$A$114,$BV$205^A110,IF(A110='Données projet'!$A$114,'Données projet'!$B$114,BY109+BX110-CG109)))</f>
        <v>316.99999999999989</v>
      </c>
      <c r="BZ110" s="14">
        <f>BY110*VLOOKUP('Données projet'!$B$12,Paramètres!$A$1:$I$89,3,0)*VLOOKUP('Données projet'!$B$12,Paramètres!$A$1:$I$89,5,0)</f>
        <v>321.43799999999987</v>
      </c>
      <c r="CA110" s="14">
        <f t="shared" si="93"/>
        <v>75.652479406660177</v>
      </c>
      <c r="CB110" s="22">
        <f t="shared" si="64"/>
        <v>691.59925163326625</v>
      </c>
      <c r="CC110" s="62">
        <f t="shared" si="65"/>
        <v>984.93258496659951</v>
      </c>
      <c r="CD110" s="62">
        <f ca="1">AVERAGE(OFFSET($CC$3,0,0,'Données projet'!$E$12+1,1))-AVERAGE(OFFSET($H$3,0,0,'Données projet'!$E$12+1,1))</f>
        <v>487.04124684635974</v>
      </c>
      <c r="CE110" s="62">
        <f t="shared" si="94"/>
        <v>306.61893266146666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4.2</v>
      </c>
      <c r="CT110" s="13">
        <f>IF('Données projet'!$A$140&gt;35,CT109+CS110-DB109,IF(A110&lt;'Données projet'!$A$140,$CQ$205^A110,IF(A110='Données projet'!$A$140,'Données projet'!$B$140,CT109+CS110-DB109)))</f>
        <v>271.39999999999998</v>
      </c>
      <c r="CU110" s="18">
        <f>CT110*VLOOKUP('Données projet'!$B$13,Paramètres!$A$1:$I$89,3,0)*VLOOKUP('Données projet'!$B$13,Paramètres!$A$1:$I$89,5,0)</f>
        <v>309.07031999999998</v>
      </c>
      <c r="CV110" s="14">
        <f t="shared" si="95"/>
        <v>73.074642059961803</v>
      </c>
      <c r="CW110" s="22">
        <f t="shared" si="67"/>
        <v>665.56914225443347</v>
      </c>
      <c r="CX110" s="62">
        <f t="shared" si="68"/>
        <v>958.90247558776673</v>
      </c>
      <c r="CY110" s="62">
        <f ca="1">AVERAGE(OFFSET($CX$3,0,0,'Données projet'!$E$13+1,1))-AVERAGE(OFFSET($H$3,0,0,'Données projet'!$E$13+1,1))</f>
        <v>457.62828850677369</v>
      </c>
      <c r="CZ110" s="62">
        <f t="shared" si="96"/>
        <v>282.78263556175563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0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4.2</v>
      </c>
      <c r="DO110" s="13">
        <f>IF('Données projet'!$A$166&gt;35,DO109+DN110-DW109,IF(A110&lt;'Données projet'!$A$166,$DL$205^A110,IF(A110='Données projet'!$A$166,'Données projet'!$B$166,DO109+DN110-DW109)))</f>
        <v>271.39999999999998</v>
      </c>
      <c r="DP110" s="18">
        <f>DO110*VLOOKUP('Données projet'!$B$14,Paramètres!$A$1:$I$89,3,0)*VLOOKUP('Données projet'!$B$14,Paramètres!$A$1:$I$89,5,0)</f>
        <v>258.26423999999997</v>
      </c>
      <c r="DQ110" s="14">
        <f t="shared" si="97"/>
        <v>62.352239950788103</v>
      </c>
      <c r="DR110" s="22">
        <f t="shared" si="70"/>
        <v>558.40703591428917</v>
      </c>
      <c r="DS110" s="62">
        <f t="shared" si="71"/>
        <v>851.74036924762254</v>
      </c>
      <c r="DT110" s="62">
        <f ca="1">AVERAGE(OFFSET($DS$3,0,0,'Données projet'!$E$14+1,1))-AVERAGE(OFFSET($H$3,0,0,'Données projet'!$E$14+1,1))</f>
        <v>389.12604446638119</v>
      </c>
      <c r="DU110" s="62">
        <f t="shared" si="98"/>
        <v>243.23852967152732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362.81292020448933</v>
      </c>
      <c r="T111" s="62">
        <f t="shared" si="88"/>
        <v>292.26503163353146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4.6806908549113313E-11</v>
      </c>
      <c r="AC111" s="24">
        <f t="shared" si="57"/>
        <v>4.6806908549113313E-11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3.4106051316484809E-13</v>
      </c>
      <c r="AJ111" s="14">
        <f>AI111*VLOOKUP('Données projet'!$B$10,Paramètres!$A$1:$I$89,3,0)*VLOOKUP('Données projet'!$B$10,Paramètres!$A$1:$I$89,5,0)</f>
        <v>1.5961632016114892E-13</v>
      </c>
      <c r="AK111" s="14">
        <f t="shared" si="89"/>
        <v>2.2708641912150958E-12</v>
      </c>
      <c r="AL111" s="22">
        <f t="shared" si="58"/>
        <v>4.2330868906469593E-12</v>
      </c>
      <c r="AM111" s="62">
        <f t="shared" si="59"/>
        <v>293.33333333333752</v>
      </c>
      <c r="AN111" s="62">
        <f ca="1">AVERAGE(OFFSET($AM$3,0,0,'Données projet'!$E$10+1,1))-AVERAGE(OFFSET($H$3,0,0,'Données projet'!$E$10+1,1))</f>
        <v>317.54276561627643</v>
      </c>
      <c r="AO111" s="62">
        <f t="shared" si="90"/>
        <v>238.92443174298893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5</v>
      </c>
      <c r="BD111" s="13">
        <f>IF('Données projet'!$A$88&gt;35,BD110+BC111-BL110,IF(A111&lt;'Données projet'!$A$88,$BA$205^A111,IF(A111='Données projet'!$A$88,'Données projet'!$B$88,BD110+BC111-BL110)))</f>
        <v>321.99999999999989</v>
      </c>
      <c r="BE111" s="14">
        <f>BD111*VLOOKUP('Données projet'!$B$11,Paramètres!$A$1:$I$89,3,0)*VLOOKUP('Données projet'!$B$11,Paramètres!$A$1:$I$89,5,0)</f>
        <v>291.34559999999993</v>
      </c>
      <c r="BF111" s="14">
        <f t="shared" si="91"/>
        <v>69.359089490698707</v>
      </c>
      <c r="BG111" s="22">
        <f t="shared" si="61"/>
        <v>628.22733419630015</v>
      </c>
      <c r="BH111" s="62">
        <f t="shared" si="62"/>
        <v>921.56066752963352</v>
      </c>
      <c r="BI111" s="62">
        <f ca="1">AVERAGE(OFFSET($BH$3,0,0,'Données projet'!$E$11+1,1))-AVERAGE(OFFSET($H$3,0,0,'Données projet'!$E$11+1,1))</f>
        <v>439.06700232017681</v>
      </c>
      <c r="BJ111" s="62">
        <f t="shared" si="92"/>
        <v>278.21741231699929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</v>
      </c>
      <c r="BY111" s="13">
        <f>IF('Données projet'!$A$114&gt;35,BY110+BX111-CG110,IF(A111&lt;'Données projet'!$A$114,$BV$205^A111,IF(A111='Données projet'!$A$114,'Données projet'!$B$114,BY110+BX111-CG110)))</f>
        <v>321.99999999999989</v>
      </c>
      <c r="BZ111" s="14">
        <f>BY111*VLOOKUP('Données projet'!$B$12,Paramètres!$A$1:$I$89,3,0)*VLOOKUP('Données projet'!$B$12,Paramètres!$A$1:$I$89,5,0)</f>
        <v>326.50799999999987</v>
      </c>
      <c r="CA111" s="14">
        <f t="shared" si="93"/>
        <v>76.705878841344258</v>
      </c>
      <c r="CB111" s="22">
        <f t="shared" si="64"/>
        <v>702.26417231534106</v>
      </c>
      <c r="CC111" s="62">
        <f t="shared" si="65"/>
        <v>995.59750564867431</v>
      </c>
      <c r="CD111" s="62">
        <f ca="1">AVERAGE(OFFSET($CC$3,0,0,'Données projet'!$E$12+1,1))-AVERAGE(OFFSET($H$3,0,0,'Données projet'!$E$12+1,1))</f>
        <v>487.04124684635974</v>
      </c>
      <c r="CE111" s="62">
        <f t="shared" si="94"/>
        <v>306.61893266146666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4.2</v>
      </c>
      <c r="CT111" s="13">
        <f>IF('Données projet'!$A$140&gt;35,CT110+CS111-DB110,IF(A111&lt;'Données projet'!$A$140,$CQ$205^A111,IF(A111='Données projet'!$A$140,'Données projet'!$B$140,CT110+CS111-DB110)))</f>
        <v>275.59999999999997</v>
      </c>
      <c r="CU111" s="18">
        <f>CT111*VLOOKUP('Données projet'!$B$13,Paramètres!$A$1:$I$89,3,0)*VLOOKUP('Données projet'!$B$13,Paramètres!$A$1:$I$89,5,0)</f>
        <v>313.85327999999993</v>
      </c>
      <c r="CV111" s="14">
        <f t="shared" si="95"/>
        <v>74.072968924700987</v>
      </c>
      <c r="CW111" s="22">
        <f t="shared" si="67"/>
        <v>675.63821687718735</v>
      </c>
      <c r="CX111" s="62">
        <f t="shared" si="68"/>
        <v>968.97155021052072</v>
      </c>
      <c r="CY111" s="62">
        <f ca="1">AVERAGE(OFFSET($CX$3,0,0,'Données projet'!$E$13+1,1))-AVERAGE(OFFSET($H$3,0,0,'Données projet'!$E$13+1,1))</f>
        <v>457.62828850677369</v>
      </c>
      <c r="CZ111" s="62">
        <f t="shared" si="96"/>
        <v>282.78263556175563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0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4.2</v>
      </c>
      <c r="DO111" s="13">
        <f>IF('Données projet'!$A$166&gt;35,DO110+DN111-DW110,IF(A111&lt;'Données projet'!$A$166,$DL$205^A111,IF(A111='Données projet'!$A$166,'Données projet'!$B$166,DO110+DN111-DW110)))</f>
        <v>275.59999999999997</v>
      </c>
      <c r="DP111" s="18">
        <f>DO111*VLOOKUP('Données projet'!$B$14,Paramètres!$A$1:$I$89,3,0)*VLOOKUP('Données projet'!$B$14,Paramètres!$A$1:$I$89,5,0)</f>
        <v>262.26096000000001</v>
      </c>
      <c r="DQ111" s="14">
        <f t="shared" si="97"/>
        <v>63.204080130428764</v>
      </c>
      <c r="DR111" s="22">
        <f t="shared" si="70"/>
        <v>566.85161156049674</v>
      </c>
      <c r="DS111" s="62">
        <f t="shared" si="71"/>
        <v>860.18494489383011</v>
      </c>
      <c r="DT111" s="62">
        <f ca="1">AVERAGE(OFFSET($DS$3,0,0,'Données projet'!$E$14+1,1))-AVERAGE(OFFSET($H$3,0,0,'Données projet'!$E$14+1,1))</f>
        <v>389.12604446638119</v>
      </c>
      <c r="DU111" s="62">
        <f t="shared" si="98"/>
        <v>243.23852967152732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362.81292020448933</v>
      </c>
      <c r="T112" s="62">
        <f t="shared" si="88"/>
        <v>292.26503163353146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3.3097482441456607E-11</v>
      </c>
      <c r="AC112" s="24">
        <f t="shared" si="57"/>
        <v>3.3097482441456607E-11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3.4106051316484809E-13</v>
      </c>
      <c r="AJ112" s="14">
        <f>AI112*VLOOKUP('Données projet'!$B$10,Paramètres!$A$1:$I$89,3,0)*VLOOKUP('Données projet'!$B$10,Paramètres!$A$1:$I$89,5,0)</f>
        <v>1.5961632016114892E-13</v>
      </c>
      <c r="AK112" s="14">
        <f t="shared" si="89"/>
        <v>2.2708641912150958E-12</v>
      </c>
      <c r="AL112" s="22">
        <f t="shared" si="58"/>
        <v>4.2330868906469593E-12</v>
      </c>
      <c r="AM112" s="62">
        <f t="shared" si="59"/>
        <v>293.33333333333752</v>
      </c>
      <c r="AN112" s="62">
        <f ca="1">AVERAGE(OFFSET($AM$3,0,0,'Données projet'!$E$10+1,1))-AVERAGE(OFFSET($H$3,0,0,'Données projet'!$E$10+1,1))</f>
        <v>317.54276561627643</v>
      </c>
      <c r="AO112" s="62">
        <f t="shared" si="90"/>
        <v>238.92443174298893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5</v>
      </c>
      <c r="BD112" s="13">
        <f>IF('Données projet'!$A$88&gt;35,BD111+BC112-BL111,IF(A112&lt;'Données projet'!$A$88,$BA$205^A112,IF(A112='Données projet'!$A$88,'Données projet'!$B$88,BD111+BC112-BL111)))</f>
        <v>326.99999999999989</v>
      </c>
      <c r="BE112" s="14">
        <f>BD112*VLOOKUP('Données projet'!$B$11,Paramètres!$A$1:$I$89,3,0)*VLOOKUP('Données projet'!$B$11,Paramètres!$A$1:$I$89,5,0)</f>
        <v>295.86959999999988</v>
      </c>
      <c r="BF112" s="14">
        <f t="shared" si="91"/>
        <v>70.309875568291218</v>
      </c>
      <c r="BG112" s="22">
        <f t="shared" si="61"/>
        <v>637.76258661477357</v>
      </c>
      <c r="BH112" s="62">
        <f t="shared" si="62"/>
        <v>931.09591994810694</v>
      </c>
      <c r="BI112" s="62">
        <f ca="1">AVERAGE(OFFSET($BH$3,0,0,'Données projet'!$E$11+1,1))-AVERAGE(OFFSET($H$3,0,0,'Données projet'!$E$11+1,1))</f>
        <v>439.06700232017681</v>
      </c>
      <c r="BJ112" s="62">
        <f t="shared" si="92"/>
        <v>278.21741231699929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</v>
      </c>
      <c r="BY112" s="13">
        <f>IF('Données projet'!$A$114&gt;35,BY111+BX112-CG111,IF(A112&lt;'Données projet'!$A$114,$BV$205^A112,IF(A112='Données projet'!$A$114,'Données projet'!$B$114,BY111+BX112-CG111)))</f>
        <v>326.99999999999989</v>
      </c>
      <c r="BZ112" s="14">
        <f>BY112*VLOOKUP('Données projet'!$B$12,Paramètres!$A$1:$I$89,3,0)*VLOOKUP('Données projet'!$B$12,Paramètres!$A$1:$I$89,5,0)</f>
        <v>331.57799999999992</v>
      </c>
      <c r="CA112" s="14">
        <f t="shared" si="93"/>
        <v>77.75737594442586</v>
      </c>
      <c r="CB112" s="22">
        <f t="shared" si="64"/>
        <v>712.92577976987479</v>
      </c>
      <c r="CC112" s="62">
        <f t="shared" si="65"/>
        <v>1006.2591131032082</v>
      </c>
      <c r="CD112" s="62">
        <f ca="1">AVERAGE(OFFSET($CC$3,0,0,'Données projet'!$E$12+1,1))-AVERAGE(OFFSET($H$3,0,0,'Données projet'!$E$12+1,1))</f>
        <v>487.04124684635974</v>
      </c>
      <c r="CE112" s="62">
        <f t="shared" si="94"/>
        <v>306.61893266146666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4.2</v>
      </c>
      <c r="CT112" s="13">
        <f>IF('Données projet'!$A$140&gt;35,CT111+CS112-DB111,IF(A112&lt;'Données projet'!$A$140,$CQ$205^A112,IF(A112='Données projet'!$A$140,'Données projet'!$B$140,CT111+CS112-DB111)))</f>
        <v>279.79999999999995</v>
      </c>
      <c r="CU112" s="18">
        <f>CT112*VLOOKUP('Données projet'!$B$13,Paramètres!$A$1:$I$89,3,0)*VLOOKUP('Données projet'!$B$13,Paramètres!$A$1:$I$89,5,0)</f>
        <v>318.63623999999993</v>
      </c>
      <c r="CV112" s="14">
        <f t="shared" si="95"/>
        <v>75.069526379533471</v>
      </c>
      <c r="CW112" s="22">
        <f t="shared" si="67"/>
        <v>685.70420977768742</v>
      </c>
      <c r="CX112" s="62">
        <f t="shared" si="68"/>
        <v>979.0375431110208</v>
      </c>
      <c r="CY112" s="62">
        <f ca="1">AVERAGE(OFFSET($CX$3,0,0,'Données projet'!$E$13+1,1))-AVERAGE(OFFSET($H$3,0,0,'Données projet'!$E$13+1,1))</f>
        <v>457.62828850677369</v>
      </c>
      <c r="CZ112" s="62">
        <f t="shared" si="96"/>
        <v>282.78263556175563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0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4.2</v>
      </c>
      <c r="DO112" s="13">
        <f>IF('Données projet'!$A$166&gt;35,DO111+DN112-DW111,IF(A112&lt;'Données projet'!$A$166,$DL$205^A112,IF(A112='Données projet'!$A$166,'Données projet'!$B$166,DO111+DN112-DW111)))</f>
        <v>279.79999999999995</v>
      </c>
      <c r="DP112" s="18">
        <f>DO112*VLOOKUP('Données projet'!$B$14,Paramètres!$A$1:$I$89,3,0)*VLOOKUP('Données projet'!$B$14,Paramètres!$A$1:$I$89,5,0)</f>
        <v>266.25767999999994</v>
      </c>
      <c r="DQ112" s="14">
        <f t="shared" si="97"/>
        <v>64.054410529549571</v>
      </c>
      <c r="DR112" s="22">
        <f t="shared" si="70"/>
        <v>575.29355767229868</v>
      </c>
      <c r="DS112" s="62">
        <f t="shared" si="71"/>
        <v>868.62689100563193</v>
      </c>
      <c r="DT112" s="62">
        <f ca="1">AVERAGE(OFFSET($DS$3,0,0,'Données projet'!$E$14+1,1))-AVERAGE(OFFSET($H$3,0,0,'Données projet'!$E$14+1,1))</f>
        <v>389.12604446638119</v>
      </c>
      <c r="DU112" s="62">
        <f t="shared" si="98"/>
        <v>243.23852967152732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362.81292020448933</v>
      </c>
      <c r="T113" s="62">
        <f t="shared" si="88"/>
        <v>292.26503163353146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2.3403454274556656E-11</v>
      </c>
      <c r="AC113" s="24">
        <f t="shared" si="57"/>
        <v>2.3403454274556656E-11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3.4106051316484809E-13</v>
      </c>
      <c r="AJ113" s="14">
        <f>AI113*VLOOKUP('Données projet'!$B$10,Paramètres!$A$1:$I$89,3,0)*VLOOKUP('Données projet'!$B$10,Paramètres!$A$1:$I$89,5,0)</f>
        <v>1.5961632016114892E-13</v>
      </c>
      <c r="AK113" s="14">
        <f t="shared" si="89"/>
        <v>2.2708641912150958E-12</v>
      </c>
      <c r="AL113" s="22">
        <f t="shared" si="58"/>
        <v>4.2330868906469593E-12</v>
      </c>
      <c r="AM113" s="62">
        <f t="shared" si="59"/>
        <v>293.33333333333752</v>
      </c>
      <c r="AN113" s="62">
        <f ca="1">AVERAGE(OFFSET($AM$3,0,0,'Données projet'!$E$10+1,1))-AVERAGE(OFFSET($H$3,0,0,'Données projet'!$E$10+1,1))</f>
        <v>317.54276561627643</v>
      </c>
      <c r="AO113" s="62">
        <f t="shared" si="90"/>
        <v>238.92443174298893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332</v>
      </c>
      <c r="BB113" s="13">
        <f>VLOOKUP(A113,'Données projet'!$A$87:$I$107,9,0)</f>
        <v>5</v>
      </c>
      <c r="BC113" s="13">
        <f t="array" ref="BC113">INDEX(BB:BB,MIN(IF(ISNUMBER(BB113:BB309),ROW(BB113:BB309),"")))</f>
        <v>5</v>
      </c>
      <c r="BD113" s="13">
        <f>IF('Données projet'!$A$88&gt;35,BD112+BC113-BL112,IF(A113&lt;'Données projet'!$A$88,$BA$205^A113,IF(A113='Données projet'!$A$88,'Données projet'!$B$88,BD112+BC113-BL112)))</f>
        <v>331.99999999999989</v>
      </c>
      <c r="BE113" s="14">
        <f>BD113*VLOOKUP('Données projet'!$B$11,Paramètres!$A$1:$I$89,3,0)*VLOOKUP('Données projet'!$B$11,Paramètres!$A$1:$I$89,5,0)</f>
        <v>300.39359999999988</v>
      </c>
      <c r="BF113" s="14">
        <f t="shared" si="91"/>
        <v>71.258970856492667</v>
      </c>
      <c r="BG113" s="22">
        <f t="shared" si="61"/>
        <v>647.29489424172459</v>
      </c>
      <c r="BH113" s="62">
        <f t="shared" si="62"/>
        <v>940.62822757505796</v>
      </c>
      <c r="BI113" s="62">
        <f ca="1">AVERAGE(OFFSET($BH$3,0,0,'Données projet'!$E$11+1,1))-AVERAGE(OFFSET($H$3,0,0,'Données projet'!$E$11+1,1))</f>
        <v>439.06700232017681</v>
      </c>
      <c r="BJ113" s="62">
        <f t="shared" si="92"/>
        <v>278.21741231699929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25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332</v>
      </c>
      <c r="BW113" s="13">
        <f>VLOOKUP(A113,'Données projet'!$A$113:$I$133,9,0)</f>
        <v>5</v>
      </c>
      <c r="BX113" s="13">
        <f t="array" ref="BX113">INDEX(BW:BW,MIN(IF(ISNUMBER(BW113:BW309),ROW(BW113:BW309),"")))</f>
        <v>5</v>
      </c>
      <c r="BY113" s="13">
        <f>IF('Données projet'!$A$114&gt;35,BY112+BX113-CG112,IF(A113&lt;'Données projet'!$A$114,$BV$205^A113,IF(A113='Données projet'!$A$114,'Données projet'!$B$114,BY112+BX113-CG112)))</f>
        <v>331.99999999999989</v>
      </c>
      <c r="BZ113" s="14">
        <f>BY113*VLOOKUP('Données projet'!$B$12,Paramètres!$A$1:$I$89,3,0)*VLOOKUP('Données projet'!$B$12,Paramètres!$A$1:$I$89,5,0)</f>
        <v>336.64799999999991</v>
      </c>
      <c r="CA113" s="14">
        <f t="shared" si="93"/>
        <v>78.807003163010307</v>
      </c>
      <c r="CB113" s="22">
        <f t="shared" si="64"/>
        <v>723.58413050890942</v>
      </c>
      <c r="CC113" s="62">
        <f t="shared" si="65"/>
        <v>1016.9174638422428</v>
      </c>
      <c r="CD113" s="62">
        <f ca="1">AVERAGE(OFFSET($CC$3,0,0,'Données projet'!$E$12+1,1))-AVERAGE(OFFSET($H$3,0,0,'Données projet'!$E$12+1,1))</f>
        <v>487.04124684635974</v>
      </c>
      <c r="CE113" s="62">
        <f t="shared" si="94"/>
        <v>306.61893266146666</v>
      </c>
      <c r="CF113" s="16">
        <f>IF(ISNA(VLOOKUP(A113,'Données projet'!$A$113:$I$133,3,0)),0,VLOOKUP(A113,'Données projet'!$A$113:$I$133,3,0))</f>
        <v>19</v>
      </c>
      <c r="CG113" s="16">
        <f>IF(ISNA(VLOOKUP(A113,'Données projet'!$A$113:$I$133,4,0)),0,VLOOKUP(A113,'Données projet'!$A$113:$I$133,4,0))</f>
        <v>25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>
        <f>VLOOKUP(A113,'Données projet'!$A$139:$I$159,2,0)</f>
        <v>284</v>
      </c>
      <c r="CR113" s="13">
        <f>VLOOKUP(A113,'Données projet'!$A$139:$I$159,9,0)</f>
        <v>4.2</v>
      </c>
      <c r="CS113" s="13">
        <f t="array" ref="CS113">INDEX(CR:CR,MIN(IF(ISNUMBER(CR113:CR309),ROW(CR113:CR309),"")))</f>
        <v>4.2</v>
      </c>
      <c r="CT113" s="13">
        <f>IF('Données projet'!$A$140&gt;35,CT112+CS113-DB112,IF(A113&lt;'Données projet'!$A$140,$CQ$205^A113,IF(A113='Données projet'!$A$140,'Données projet'!$B$140,CT112+CS113-DB112)))</f>
        <v>283.99999999999994</v>
      </c>
      <c r="CU113" s="18">
        <f>CT113*VLOOKUP('Données projet'!$B$13,Paramètres!$A$1:$I$89,3,0)*VLOOKUP('Données projet'!$B$13,Paramètres!$A$1:$I$89,5,0)</f>
        <v>323.41919999999993</v>
      </c>
      <c r="CV113" s="14">
        <f t="shared" si="95"/>
        <v>76.06434405252827</v>
      </c>
      <c r="CW113" s="22">
        <f t="shared" si="67"/>
        <v>695.76717255815322</v>
      </c>
      <c r="CX113" s="62">
        <f t="shared" si="68"/>
        <v>989.10050589148659</v>
      </c>
      <c r="CY113" s="62">
        <f ca="1">AVERAGE(OFFSET($CX$3,0,0,'Données projet'!$E$13+1,1))-AVERAGE(OFFSET($H$3,0,0,'Données projet'!$E$13+1,1))</f>
        <v>457.62828850677369</v>
      </c>
      <c r="CZ113" s="62">
        <f t="shared" si="96"/>
        <v>282.78263556175563</v>
      </c>
      <c r="DA113" s="16">
        <f>IF(ISNA(VLOOKUP(A113,'Données projet'!$A$139:$I$159,3,0)),0,VLOOKUP(A113,'Données projet'!$A$139:$I$159,3,0))</f>
        <v>18</v>
      </c>
      <c r="DB113" s="16">
        <f>IF(ISNA(VLOOKUP(A113,'Données projet'!$A$139:$I$159,4,0)),0,VLOOKUP(A113,'Données projet'!$A$139:$I$159,4,0))</f>
        <v>19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0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>
        <f>VLOOKUP(A113,'Données projet'!$A$165:$I$185,2,0)</f>
        <v>284</v>
      </c>
      <c r="DM113" s="13">
        <f>VLOOKUP(A113,'Données projet'!$A$165:$I$185,9,0)</f>
        <v>4.2</v>
      </c>
      <c r="DN113" s="13">
        <f t="array" ref="DN113">INDEX(DM:DM,MIN(IF(ISNUMBER(DM113:DM309),ROW(DM113:DM309),"")))</f>
        <v>4.2</v>
      </c>
      <c r="DO113" s="13">
        <f>IF('Données projet'!$A$166&gt;35,DO112+DN113-DW112,IF(A113&lt;'Données projet'!$A$166,$DL$205^A113,IF(A113='Données projet'!$A$166,'Données projet'!$B$166,DO112+DN113-DW112)))</f>
        <v>283.99999999999994</v>
      </c>
      <c r="DP113" s="18">
        <f>DO113*VLOOKUP('Données projet'!$B$14,Paramètres!$A$1:$I$89,3,0)*VLOOKUP('Données projet'!$B$14,Paramètres!$A$1:$I$89,5,0)</f>
        <v>270.25439999999992</v>
      </c>
      <c r="DQ113" s="14">
        <f t="shared" si="97"/>
        <v>64.903256428828257</v>
      </c>
      <c r="DR113" s="22">
        <f t="shared" si="70"/>
        <v>583.73291828020911</v>
      </c>
      <c r="DS113" s="62">
        <f t="shared" si="71"/>
        <v>877.06625161354236</v>
      </c>
      <c r="DT113" s="62">
        <f ca="1">AVERAGE(OFFSET($DS$3,0,0,'Données projet'!$E$14+1,1))-AVERAGE(OFFSET($H$3,0,0,'Données projet'!$E$14+1,1))</f>
        <v>389.12604446638119</v>
      </c>
      <c r="DU113" s="62">
        <f t="shared" si="98"/>
        <v>243.23852967152732</v>
      </c>
      <c r="DV113" s="16">
        <f>IF(ISNA(VLOOKUP(A113,'Données projet'!$A$165:$I$185,3,0)),0,VLOOKUP(A113,'Données projet'!$A$165:$I$185,3,0))</f>
        <v>18</v>
      </c>
      <c r="DW113" s="16">
        <f>IF(ISNA(VLOOKUP(A113,'Données projet'!$A$165:$I$185,4,0)),0,VLOOKUP(A113,'Données projet'!$A$165:$I$185,4,0))</f>
        <v>19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362.81292020448933</v>
      </c>
      <c r="T114" s="62">
        <f t="shared" si="88"/>
        <v>292.26503163353146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1.6548741220728304E-11</v>
      </c>
      <c r="AC114" s="24">
        <f t="shared" si="57"/>
        <v>1.6548741220728304E-11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3.4106051316484809E-13</v>
      </c>
      <c r="AJ114" s="14">
        <f>AI114*VLOOKUP('Données projet'!$B$10,Paramètres!$A$1:$I$89,3,0)*VLOOKUP('Données projet'!$B$10,Paramètres!$A$1:$I$89,5,0)</f>
        <v>1.5961632016114892E-13</v>
      </c>
      <c r="AK114" s="14">
        <f t="shared" si="89"/>
        <v>2.2708641912150958E-12</v>
      </c>
      <c r="AL114" s="22">
        <f t="shared" si="58"/>
        <v>4.2330868906469593E-12</v>
      </c>
      <c r="AM114" s="62">
        <f t="shared" si="59"/>
        <v>293.33333333333752</v>
      </c>
      <c r="AN114" s="62">
        <f ca="1">AVERAGE(OFFSET($AM$3,0,0,'Données projet'!$E$10+1,1))-AVERAGE(OFFSET($H$3,0,0,'Données projet'!$E$10+1,1))</f>
        <v>317.54276561627643</v>
      </c>
      <c r="AO114" s="62">
        <f t="shared" si="90"/>
        <v>238.92443174298893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4.5999999999999996</v>
      </c>
      <c r="BD114" s="13">
        <f>IF('Données projet'!$A$88&gt;35,BD113+BC114-BL113,IF(A114&lt;'Données projet'!$A$88,$BA$205^A114,IF(A114='Données projet'!$A$88,'Données projet'!$B$88,BD113+BC114-BL113)))</f>
        <v>311.59999999999991</v>
      </c>
      <c r="BE114" s="14">
        <f>BD114*VLOOKUP('Données projet'!$B$11,Paramètres!$A$1:$I$89,3,0)*VLOOKUP('Données projet'!$B$11,Paramètres!$A$1:$I$89,5,0)</f>
        <v>281.93567999999988</v>
      </c>
      <c r="BF114" s="14">
        <f t="shared" si="91"/>
        <v>67.375909546040361</v>
      </c>
      <c r="BG114" s="22">
        <f t="shared" si="61"/>
        <v>608.38435179268674</v>
      </c>
      <c r="BH114" s="62">
        <f t="shared" si="62"/>
        <v>901.71768512602011</v>
      </c>
      <c r="BI114" s="62">
        <f ca="1">AVERAGE(OFFSET($BH$3,0,0,'Données projet'!$E$11+1,1))-AVERAGE(OFFSET($H$3,0,0,'Données projet'!$E$11+1,1))</f>
        <v>439.06700232017681</v>
      </c>
      <c r="BJ114" s="62">
        <f t="shared" si="92"/>
        <v>278.21741231699929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4.5999999999999996</v>
      </c>
      <c r="BY114" s="13">
        <f>IF('Données projet'!$A$114&gt;35,BY113+BX114-CG113,IF(A114&lt;'Données projet'!$A$114,$BV$205^A114,IF(A114='Données projet'!$A$114,'Données projet'!$B$114,BY113+BX114-CG113)))</f>
        <v>311.59999999999991</v>
      </c>
      <c r="BZ114" s="14">
        <f>BY114*VLOOKUP('Données projet'!$B$12,Paramètres!$A$1:$I$89,3,0)*VLOOKUP('Données projet'!$B$12,Paramètres!$A$1:$I$89,5,0)</f>
        <v>315.96239999999989</v>
      </c>
      <c r="CA114" s="14">
        <f t="shared" si="93"/>
        <v>74.512632625562503</v>
      </c>
      <c r="CB114" s="22">
        <f t="shared" si="64"/>
        <v>680.07734848952111</v>
      </c>
      <c r="CC114" s="62">
        <f t="shared" si="65"/>
        <v>973.41068182285449</v>
      </c>
      <c r="CD114" s="62">
        <f ca="1">AVERAGE(OFFSET($CC$3,0,0,'Données projet'!$E$12+1,1))-AVERAGE(OFFSET($H$3,0,0,'Données projet'!$E$12+1,1))</f>
        <v>487.04124684635974</v>
      </c>
      <c r="CE114" s="62">
        <f t="shared" si="94"/>
        <v>306.61893266146666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3.8</v>
      </c>
      <c r="CT114" s="13">
        <f>IF('Données projet'!$A$140&gt;35,CT113+CS114-DB113,IF(A114&lt;'Données projet'!$A$140,$CQ$205^A114,IF(A114='Données projet'!$A$140,'Données projet'!$B$140,CT113+CS114-DB113)))</f>
        <v>268.79999999999995</v>
      </c>
      <c r="CU114" s="18">
        <f>CT114*VLOOKUP('Données projet'!$B$13,Paramètres!$A$1:$I$89,3,0)*VLOOKUP('Données projet'!$B$13,Paramètres!$A$1:$I$89,5,0)</f>
        <v>306.10943999999995</v>
      </c>
      <c r="CV114" s="14">
        <f t="shared" si="95"/>
        <v>72.455730134932253</v>
      </c>
      <c r="CW114" s="22">
        <f t="shared" si="67"/>
        <v>659.33433798500698</v>
      </c>
      <c r="CX114" s="62">
        <f t="shared" si="68"/>
        <v>952.66767131834035</v>
      </c>
      <c r="CY114" s="62">
        <f ca="1">AVERAGE(OFFSET($CX$3,0,0,'Données projet'!$E$13+1,1))-AVERAGE(OFFSET($H$3,0,0,'Données projet'!$E$13+1,1))</f>
        <v>457.62828850677369</v>
      </c>
      <c r="CZ114" s="62">
        <f t="shared" si="96"/>
        <v>282.78263556175563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0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3.8</v>
      </c>
      <c r="DO114" s="13">
        <f>IF('Données projet'!$A$166&gt;35,DO113+DN114-DW113,IF(A114&lt;'Données projet'!$A$166,$DL$205^A114,IF(A114='Données projet'!$A$166,'Données projet'!$B$166,DO113+DN114-DW113)))</f>
        <v>268.79999999999995</v>
      </c>
      <c r="DP114" s="18">
        <f>DO114*VLOOKUP('Données projet'!$B$14,Paramètres!$A$1:$I$89,3,0)*VLOOKUP('Données projet'!$B$14,Paramètres!$A$1:$I$89,5,0)</f>
        <v>255.79007999999996</v>
      </c>
      <c r="DQ114" s="14">
        <f t="shared" si="97"/>
        <v>61.824142326633051</v>
      </c>
      <c r="DR114" s="22">
        <f t="shared" si="70"/>
        <v>553.17810388555245</v>
      </c>
      <c r="DS114" s="62">
        <f t="shared" si="71"/>
        <v>846.5114372188857</v>
      </c>
      <c r="DT114" s="62">
        <f ca="1">AVERAGE(OFFSET($DS$3,0,0,'Données projet'!$E$14+1,1))-AVERAGE(OFFSET($H$3,0,0,'Données projet'!$E$14+1,1))</f>
        <v>389.12604446638119</v>
      </c>
      <c r="DU114" s="62">
        <f t="shared" si="98"/>
        <v>243.23852967152732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362.81292020448933</v>
      </c>
      <c r="T115" s="62">
        <f t="shared" si="88"/>
        <v>292.26503163353146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1.1701727137278328E-11</v>
      </c>
      <c r="AC115" s="24">
        <f t="shared" si="57"/>
        <v>1.1701727137278328E-11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3.4106051316484809E-13</v>
      </c>
      <c r="AJ115" s="14">
        <f>AI115*VLOOKUP('Données projet'!$B$10,Paramètres!$A$1:$I$89,3,0)*VLOOKUP('Données projet'!$B$10,Paramètres!$A$1:$I$89,5,0)</f>
        <v>1.5961632016114892E-13</v>
      </c>
      <c r="AK115" s="14">
        <f t="shared" si="89"/>
        <v>2.2708641912150958E-12</v>
      </c>
      <c r="AL115" s="22">
        <f t="shared" si="58"/>
        <v>4.2330868906469593E-12</v>
      </c>
      <c r="AM115" s="62">
        <f t="shared" si="59"/>
        <v>293.33333333333752</v>
      </c>
      <c r="AN115" s="62">
        <f ca="1">AVERAGE(OFFSET($AM$3,0,0,'Données projet'!$E$10+1,1))-AVERAGE(OFFSET($H$3,0,0,'Données projet'!$E$10+1,1))</f>
        <v>317.54276561627643</v>
      </c>
      <c r="AO115" s="62">
        <f t="shared" si="90"/>
        <v>238.92443174298893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4.5999999999999996</v>
      </c>
      <c r="BD115" s="13">
        <f>IF('Données projet'!$A$88&gt;35,BD114+BC115-BL114,IF(A115&lt;'Données projet'!$A$88,$BA$205^A115,IF(A115='Données projet'!$A$88,'Données projet'!$B$88,BD114+BC115-BL114)))</f>
        <v>316.19999999999993</v>
      </c>
      <c r="BE115" s="14">
        <f>BD115*VLOOKUP('Données projet'!$B$11,Paramètres!$A$1:$I$89,3,0)*VLOOKUP('Données projet'!$B$11,Paramètres!$A$1:$I$89,5,0)</f>
        <v>286.09775999999994</v>
      </c>
      <c r="BF115" s="14">
        <f t="shared" si="91"/>
        <v>68.254020651723678</v>
      </c>
      <c r="BG115" s="22">
        <f t="shared" si="61"/>
        <v>617.16268463508527</v>
      </c>
      <c r="BH115" s="62">
        <f t="shared" si="62"/>
        <v>910.49601796841853</v>
      </c>
      <c r="BI115" s="62">
        <f ca="1">AVERAGE(OFFSET($BH$3,0,0,'Données projet'!$E$11+1,1))-AVERAGE(OFFSET($H$3,0,0,'Données projet'!$E$11+1,1))</f>
        <v>439.06700232017681</v>
      </c>
      <c r="BJ115" s="62">
        <f t="shared" si="92"/>
        <v>278.21741231699929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4.5999999999999996</v>
      </c>
      <c r="BY115" s="13">
        <f>IF('Données projet'!$A$114&gt;35,BY114+BX115-CG114,IF(A115&lt;'Données projet'!$A$114,$BV$205^A115,IF(A115='Données projet'!$A$114,'Données projet'!$B$114,BY114+BX115-CG114)))</f>
        <v>316.19999999999993</v>
      </c>
      <c r="BZ115" s="14">
        <f>BY115*VLOOKUP('Données projet'!$B$12,Paramètres!$A$1:$I$89,3,0)*VLOOKUP('Données projet'!$B$12,Paramètres!$A$1:$I$89,5,0)</f>
        <v>320.62679999999995</v>
      </c>
      <c r="CA115" s="14">
        <f t="shared" si="93"/>
        <v>75.483756735990909</v>
      </c>
      <c r="CB115" s="22">
        <f t="shared" si="64"/>
        <v>689.89255298185071</v>
      </c>
      <c r="CC115" s="62">
        <f t="shared" si="65"/>
        <v>983.22588631518397</v>
      </c>
      <c r="CD115" s="62">
        <f ca="1">AVERAGE(OFFSET($CC$3,0,0,'Données projet'!$E$12+1,1))-AVERAGE(OFFSET($H$3,0,0,'Données projet'!$E$12+1,1))</f>
        <v>487.04124684635974</v>
      </c>
      <c r="CE115" s="62">
        <f t="shared" si="94"/>
        <v>306.61893266146666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3.8</v>
      </c>
      <c r="CT115" s="13">
        <f>IF('Données projet'!$A$140&gt;35,CT114+CS115-DB114,IF(A115&lt;'Données projet'!$A$140,$CQ$205^A115,IF(A115='Données projet'!$A$140,'Données projet'!$B$140,CT114+CS115-DB114)))</f>
        <v>272.59999999999997</v>
      </c>
      <c r="CU115" s="18">
        <f>CT115*VLOOKUP('Données projet'!$B$13,Paramètres!$A$1:$I$89,3,0)*VLOOKUP('Données projet'!$B$13,Paramètres!$A$1:$I$89,5,0)</f>
        <v>310.43687999999997</v>
      </c>
      <c r="CV115" s="14">
        <f t="shared" si="95"/>
        <v>73.360060624606533</v>
      </c>
      <c r="CW115" s="22">
        <f t="shared" si="67"/>
        <v>668.44633825452308</v>
      </c>
      <c r="CX115" s="62">
        <f t="shared" si="68"/>
        <v>961.77967158785646</v>
      </c>
      <c r="CY115" s="62">
        <f ca="1">AVERAGE(OFFSET($CX$3,0,0,'Données projet'!$E$13+1,1))-AVERAGE(OFFSET($H$3,0,0,'Données projet'!$E$13+1,1))</f>
        <v>457.62828850677369</v>
      </c>
      <c r="CZ115" s="62">
        <f t="shared" si="96"/>
        <v>282.78263556175563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0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3.8</v>
      </c>
      <c r="DO115" s="13">
        <f>IF('Données projet'!$A$166&gt;35,DO114+DN115-DW114,IF(A115&lt;'Données projet'!$A$166,$DL$205^A115,IF(A115='Données projet'!$A$166,'Données projet'!$B$166,DO114+DN115-DW114)))</f>
        <v>272.59999999999997</v>
      </c>
      <c r="DP115" s="18">
        <f>DO115*VLOOKUP('Données projet'!$B$14,Paramètres!$A$1:$I$89,3,0)*VLOOKUP('Données projet'!$B$14,Paramètres!$A$1:$I$89,5,0)</f>
        <v>259.40615999999994</v>
      </c>
      <c r="DQ115" s="14">
        <f t="shared" si="97"/>
        <v>62.595778424976366</v>
      </c>
      <c r="DR115" s="22">
        <f t="shared" si="70"/>
        <v>560.82004275683369</v>
      </c>
      <c r="DS115" s="62">
        <f t="shared" si="71"/>
        <v>854.15337609016706</v>
      </c>
      <c r="DT115" s="62">
        <f ca="1">AVERAGE(OFFSET($DS$3,0,0,'Données projet'!$E$14+1,1))-AVERAGE(OFFSET($H$3,0,0,'Données projet'!$E$14+1,1))</f>
        <v>389.12604446638119</v>
      </c>
      <c r="DU115" s="62">
        <f t="shared" si="98"/>
        <v>243.23852967152732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362.81292020448933</v>
      </c>
      <c r="T116" s="62">
        <f t="shared" si="88"/>
        <v>292.26503163353146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8.2743706103641518E-12</v>
      </c>
      <c r="AC116" s="24">
        <f t="shared" si="57"/>
        <v>8.2743706103641518E-12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3.4106051316484809E-13</v>
      </c>
      <c r="AJ116" s="14">
        <f>AI116*VLOOKUP('Données projet'!$B$10,Paramètres!$A$1:$I$89,3,0)*VLOOKUP('Données projet'!$B$10,Paramètres!$A$1:$I$89,5,0)</f>
        <v>1.5961632016114892E-13</v>
      </c>
      <c r="AK116" s="14">
        <f t="shared" si="89"/>
        <v>2.2708641912150958E-12</v>
      </c>
      <c r="AL116" s="22">
        <f t="shared" si="58"/>
        <v>4.2330868906469593E-12</v>
      </c>
      <c r="AM116" s="62">
        <f t="shared" si="59"/>
        <v>293.33333333333752</v>
      </c>
      <c r="AN116" s="62">
        <f ca="1">AVERAGE(OFFSET($AM$3,0,0,'Données projet'!$E$10+1,1))-AVERAGE(OFFSET($H$3,0,0,'Données projet'!$E$10+1,1))</f>
        <v>317.54276561627643</v>
      </c>
      <c r="AO116" s="62">
        <f t="shared" si="90"/>
        <v>238.92443174298893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4.5999999999999996</v>
      </c>
      <c r="BD116" s="13">
        <f>IF('Données projet'!$A$88&gt;35,BD115+BC116-BL115,IF(A116&lt;'Données projet'!$A$88,$BA$205^A116,IF(A116='Données projet'!$A$88,'Données projet'!$B$88,BD115+BC116-BL115)))</f>
        <v>320.79999999999995</v>
      </c>
      <c r="BE116" s="14">
        <f>BD116*VLOOKUP('Données projet'!$B$11,Paramètres!$A$1:$I$89,3,0)*VLOOKUP('Données projet'!$B$11,Paramètres!$A$1:$I$89,5,0)</f>
        <v>290.25983999999994</v>
      </c>
      <c r="BF116" s="14">
        <f t="shared" si="91"/>
        <v>69.130646003237317</v>
      </c>
      <c r="BG116" s="22">
        <f t="shared" si="61"/>
        <v>625.93842978897146</v>
      </c>
      <c r="BH116" s="62">
        <f t="shared" si="62"/>
        <v>919.27176312230472</v>
      </c>
      <c r="BI116" s="62">
        <f ca="1">AVERAGE(OFFSET($BH$3,0,0,'Données projet'!$E$11+1,1))-AVERAGE(OFFSET($H$3,0,0,'Données projet'!$E$11+1,1))</f>
        <v>439.06700232017681</v>
      </c>
      <c r="BJ116" s="62">
        <f t="shared" si="92"/>
        <v>278.21741231699929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4.5999999999999996</v>
      </c>
      <c r="BY116" s="13">
        <f>IF('Données projet'!$A$114&gt;35,BY115+BX116-CG115,IF(A116&lt;'Données projet'!$A$114,$BV$205^A116,IF(A116='Données projet'!$A$114,'Données projet'!$B$114,BY115+BX116-CG115)))</f>
        <v>320.79999999999995</v>
      </c>
      <c r="BZ116" s="14">
        <f>BY116*VLOOKUP('Données projet'!$B$12,Paramètres!$A$1:$I$89,3,0)*VLOOKUP('Données projet'!$B$12,Paramètres!$A$1:$I$89,5,0)</f>
        <v>325.2912</v>
      </c>
      <c r="CA116" s="14">
        <f t="shared" si="93"/>
        <v>76.453237715285965</v>
      </c>
      <c r="CB116" s="22">
        <f t="shared" si="64"/>
        <v>699.70489568745631</v>
      </c>
      <c r="CC116" s="62">
        <f t="shared" si="65"/>
        <v>993.03822902078969</v>
      </c>
      <c r="CD116" s="62">
        <f ca="1">AVERAGE(OFFSET($CC$3,0,0,'Données projet'!$E$12+1,1))-AVERAGE(OFFSET($H$3,0,0,'Données projet'!$E$12+1,1))</f>
        <v>487.04124684635974</v>
      </c>
      <c r="CE116" s="62">
        <f t="shared" si="94"/>
        <v>306.61893266146666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3.8</v>
      </c>
      <c r="CT116" s="13">
        <f>IF('Données projet'!$A$140&gt;35,CT115+CS116-DB115,IF(A116&lt;'Données projet'!$A$140,$CQ$205^A116,IF(A116='Données projet'!$A$140,'Données projet'!$B$140,CT115+CS116-DB115)))</f>
        <v>276.39999999999998</v>
      </c>
      <c r="CU116" s="18">
        <f>CT116*VLOOKUP('Données projet'!$B$13,Paramètres!$A$1:$I$89,3,0)*VLOOKUP('Données projet'!$B$13,Paramètres!$A$1:$I$89,5,0)</f>
        <v>314.76432</v>
      </c>
      <c r="CV116" s="14">
        <f t="shared" si="95"/>
        <v>74.262924889765188</v>
      </c>
      <c r="CW116" s="22">
        <f t="shared" si="67"/>
        <v>677.5557848496743</v>
      </c>
      <c r="CX116" s="62">
        <f t="shared" si="68"/>
        <v>970.88911818300767</v>
      </c>
      <c r="CY116" s="62">
        <f ca="1">AVERAGE(OFFSET($CX$3,0,0,'Données projet'!$E$13+1,1))-AVERAGE(OFFSET($H$3,0,0,'Données projet'!$E$13+1,1))</f>
        <v>457.62828850677369</v>
      </c>
      <c r="CZ116" s="62">
        <f t="shared" si="96"/>
        <v>282.78263556175563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0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3.8</v>
      </c>
      <c r="DO116" s="13">
        <f>IF('Données projet'!$A$166&gt;35,DO115+DN116-DW115,IF(A116&lt;'Données projet'!$A$166,$DL$205^A116,IF(A116='Données projet'!$A$166,'Données projet'!$B$166,DO115+DN116-DW115)))</f>
        <v>276.39999999999998</v>
      </c>
      <c r="DP116" s="18">
        <f>DO116*VLOOKUP('Données projet'!$B$14,Paramètres!$A$1:$I$89,3,0)*VLOOKUP('Données projet'!$B$14,Paramètres!$A$1:$I$89,5,0)</f>
        <v>263.02224000000001</v>
      </c>
      <c r="DQ116" s="14">
        <f t="shared" si="97"/>
        <v>63.3661634411352</v>
      </c>
      <c r="DR116" s="22">
        <f t="shared" si="70"/>
        <v>568.45980265997707</v>
      </c>
      <c r="DS116" s="62">
        <f t="shared" si="71"/>
        <v>861.79313599331044</v>
      </c>
      <c r="DT116" s="62">
        <f ca="1">AVERAGE(OFFSET($DS$3,0,0,'Données projet'!$E$14+1,1))-AVERAGE(OFFSET($H$3,0,0,'Données projet'!$E$14+1,1))</f>
        <v>389.12604446638119</v>
      </c>
      <c r="DU116" s="62">
        <f t="shared" si="98"/>
        <v>243.23852967152732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362.81292020448933</v>
      </c>
      <c r="T117" s="62">
        <f t="shared" si="88"/>
        <v>292.26503163353146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5.8508635686391641E-12</v>
      </c>
      <c r="AC117" s="24">
        <f t="shared" si="57"/>
        <v>5.8508635686391641E-12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3.4106051316484809E-13</v>
      </c>
      <c r="AJ117" s="14">
        <f>AI117*VLOOKUP('Données projet'!$B$10,Paramètres!$A$1:$I$89,3,0)*VLOOKUP('Données projet'!$B$10,Paramètres!$A$1:$I$89,5,0)</f>
        <v>1.5961632016114892E-13</v>
      </c>
      <c r="AK117" s="14">
        <f t="shared" si="89"/>
        <v>2.2708641912150958E-12</v>
      </c>
      <c r="AL117" s="22">
        <f t="shared" si="58"/>
        <v>4.2330868906469593E-12</v>
      </c>
      <c r="AM117" s="62">
        <f t="shared" si="59"/>
        <v>293.33333333333752</v>
      </c>
      <c r="AN117" s="62">
        <f ca="1">AVERAGE(OFFSET($AM$3,0,0,'Données projet'!$E$10+1,1))-AVERAGE(OFFSET($H$3,0,0,'Données projet'!$E$10+1,1))</f>
        <v>317.54276561627643</v>
      </c>
      <c r="AO117" s="62">
        <f t="shared" si="90"/>
        <v>238.92443174298893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4.5999999999999996</v>
      </c>
      <c r="BD117" s="13">
        <f>IF('Données projet'!$A$88&gt;35,BD116+BC117-BL116,IF(A117&lt;'Données projet'!$A$88,$BA$205^A117,IF(A117='Données projet'!$A$88,'Données projet'!$B$88,BD116+BC117-BL116)))</f>
        <v>325.39999999999998</v>
      </c>
      <c r="BE117" s="14">
        <f>BD117*VLOOKUP('Données projet'!$B$11,Paramètres!$A$1:$I$89,3,0)*VLOOKUP('Données projet'!$B$11,Paramètres!$A$1:$I$89,5,0)</f>
        <v>294.42191999999994</v>
      </c>
      <c r="BF117" s="14">
        <f t="shared" si="91"/>
        <v>70.005809366676559</v>
      </c>
      <c r="BG117" s="22">
        <f t="shared" si="61"/>
        <v>634.71162864696146</v>
      </c>
      <c r="BH117" s="62">
        <f t="shared" si="62"/>
        <v>928.04496198029483</v>
      </c>
      <c r="BI117" s="62">
        <f ca="1">AVERAGE(OFFSET($BH$3,0,0,'Données projet'!$E$11+1,1))-AVERAGE(OFFSET($H$3,0,0,'Données projet'!$E$11+1,1))</f>
        <v>439.06700232017681</v>
      </c>
      <c r="BJ117" s="62">
        <f t="shared" si="92"/>
        <v>278.21741231699929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4.5999999999999996</v>
      </c>
      <c r="BY117" s="13">
        <f>IF('Données projet'!$A$114&gt;35,BY116+BX117-CG116,IF(A117&lt;'Données projet'!$A$114,$BV$205^A117,IF(A117='Données projet'!$A$114,'Données projet'!$B$114,BY116+BX117-CG116)))</f>
        <v>325.39999999999998</v>
      </c>
      <c r="BZ117" s="14">
        <f>BY117*VLOOKUP('Données projet'!$B$12,Paramètres!$A$1:$I$89,3,0)*VLOOKUP('Données projet'!$B$12,Paramètres!$A$1:$I$89,5,0)</f>
        <v>329.9556</v>
      </c>
      <c r="CA117" s="14">
        <f t="shared" si="93"/>
        <v>77.421101846941795</v>
      </c>
      <c r="CB117" s="22">
        <f t="shared" si="64"/>
        <v>709.51442238342361</v>
      </c>
      <c r="CC117" s="62">
        <f t="shared" si="65"/>
        <v>1002.8477557167569</v>
      </c>
      <c r="CD117" s="62">
        <f ca="1">AVERAGE(OFFSET($CC$3,0,0,'Données projet'!$E$12+1,1))-AVERAGE(OFFSET($H$3,0,0,'Données projet'!$E$12+1,1))</f>
        <v>487.04124684635974</v>
      </c>
      <c r="CE117" s="62">
        <f t="shared" si="94"/>
        <v>306.61893266146666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3.8</v>
      </c>
      <c r="CT117" s="13">
        <f>IF('Données projet'!$A$140&gt;35,CT116+CS117-DB116,IF(A117&lt;'Données projet'!$A$140,$CQ$205^A117,IF(A117='Données projet'!$A$140,'Données projet'!$B$140,CT116+CS117-DB116)))</f>
        <v>280.2</v>
      </c>
      <c r="CU117" s="18">
        <f>CT117*VLOOKUP('Données projet'!$B$13,Paramètres!$A$1:$I$89,3,0)*VLOOKUP('Données projet'!$B$13,Paramètres!$A$1:$I$89,5,0)</f>
        <v>319.09176000000002</v>
      </c>
      <c r="CV117" s="14">
        <f t="shared" si="95"/>
        <v>75.164345418155065</v>
      </c>
      <c r="CW117" s="22">
        <f t="shared" si="67"/>
        <v>686.66271693662009</v>
      </c>
      <c r="CX117" s="62">
        <f t="shared" si="68"/>
        <v>979.99605026995346</v>
      </c>
      <c r="CY117" s="62">
        <f ca="1">AVERAGE(OFFSET($CX$3,0,0,'Données projet'!$E$13+1,1))-AVERAGE(OFFSET($H$3,0,0,'Données projet'!$E$13+1,1))</f>
        <v>457.62828850677369</v>
      </c>
      <c r="CZ117" s="62">
        <f t="shared" si="96"/>
        <v>282.78263556175563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0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3.8</v>
      </c>
      <c r="DO117" s="13">
        <f>IF('Données projet'!$A$166&gt;35,DO116+DN117-DW116,IF(A117&lt;'Données projet'!$A$166,$DL$205^A117,IF(A117='Données projet'!$A$166,'Données projet'!$B$166,DO116+DN117-DW116)))</f>
        <v>280.2</v>
      </c>
      <c r="DP117" s="18">
        <f>DO117*VLOOKUP('Données projet'!$B$14,Paramètres!$A$1:$I$89,3,0)*VLOOKUP('Données projet'!$B$14,Paramètres!$A$1:$I$89,5,0)</f>
        <v>266.63832000000002</v>
      </c>
      <c r="DQ117" s="14">
        <f t="shared" si="97"/>
        <v>64.135316563180027</v>
      </c>
      <c r="DR117" s="22">
        <f t="shared" si="70"/>
        <v>576.09741701420523</v>
      </c>
      <c r="DS117" s="62">
        <f t="shared" si="71"/>
        <v>869.43075034753861</v>
      </c>
      <c r="DT117" s="62">
        <f ca="1">AVERAGE(OFFSET($DS$3,0,0,'Données projet'!$E$14+1,1))-AVERAGE(OFFSET($H$3,0,0,'Données projet'!$E$14+1,1))</f>
        <v>389.12604446638119</v>
      </c>
      <c r="DU117" s="62">
        <f t="shared" si="98"/>
        <v>243.23852967152732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362.81292020448933</v>
      </c>
      <c r="T118" s="62">
        <f t="shared" si="88"/>
        <v>292.26503163353146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4.1371853051820759E-12</v>
      </c>
      <c r="AC118" s="24">
        <f t="shared" si="57"/>
        <v>4.1371853051820759E-12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3.4106051316484809E-13</v>
      </c>
      <c r="AJ118" s="14">
        <f>AI118*VLOOKUP('Données projet'!$B$10,Paramètres!$A$1:$I$89,3,0)*VLOOKUP('Données projet'!$B$10,Paramètres!$A$1:$I$89,5,0)</f>
        <v>1.5961632016114892E-13</v>
      </c>
      <c r="AK118" s="14">
        <f t="shared" si="89"/>
        <v>2.2708641912150958E-12</v>
      </c>
      <c r="AL118" s="22">
        <f t="shared" si="58"/>
        <v>4.2330868906469593E-12</v>
      </c>
      <c r="AM118" s="62">
        <f t="shared" si="59"/>
        <v>293.33333333333752</v>
      </c>
      <c r="AN118" s="62">
        <f ca="1">AVERAGE(OFFSET($AM$3,0,0,'Données projet'!$E$10+1,1))-AVERAGE(OFFSET($H$3,0,0,'Données projet'!$E$10+1,1))</f>
        <v>317.54276561627643</v>
      </c>
      <c r="AO118" s="62">
        <f t="shared" si="90"/>
        <v>238.92443174298893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330</v>
      </c>
      <c r="BB118" s="13">
        <f>VLOOKUP(A118,'Données projet'!$A$87:$I$107,9,0)</f>
        <v>4.5999999999999996</v>
      </c>
      <c r="BC118" s="13">
        <f t="array" ref="BC118">INDEX(BB:BB,MIN(IF(ISNUMBER(BB118:BB314),ROW(BB118:BB314),"")))</f>
        <v>4.5999999999999996</v>
      </c>
      <c r="BD118" s="13">
        <f>IF('Données projet'!$A$88&gt;35,BD117+BC118-BL117,IF(A118&lt;'Données projet'!$A$88,$BA$205^A118,IF(A118='Données projet'!$A$88,'Données projet'!$B$88,BD117+BC118-BL117)))</f>
        <v>330</v>
      </c>
      <c r="BE118" s="14">
        <f>BD118*VLOOKUP('Données projet'!$B$11,Paramètres!$A$1:$I$89,3,0)*VLOOKUP('Données projet'!$B$11,Paramètres!$A$1:$I$89,5,0)</f>
        <v>298.58399999999995</v>
      </c>
      <c r="BF118" s="14">
        <f t="shared" si="91"/>
        <v>70.879533797607607</v>
      </c>
      <c r="BG118" s="22">
        <f t="shared" si="61"/>
        <v>643.48232136416652</v>
      </c>
      <c r="BH118" s="62">
        <f t="shared" si="62"/>
        <v>936.81565469749989</v>
      </c>
      <c r="BI118" s="62">
        <f ca="1">AVERAGE(OFFSET($BH$3,0,0,'Données projet'!$E$11+1,1))-AVERAGE(OFFSET($H$3,0,0,'Données projet'!$E$11+1,1))</f>
        <v>439.06700232017681</v>
      </c>
      <c r="BJ118" s="62">
        <f t="shared" si="92"/>
        <v>278.21741231699929</v>
      </c>
      <c r="BK118" s="16">
        <f>IF(ISNA(VLOOKUP(A118,'Données projet'!$A$87:$I$107,3,0)),0,VLOOKUP(A118,'Données projet'!$A$87:$I$107,3,0))</f>
        <v>20</v>
      </c>
      <c r="BL118" s="16">
        <f>IF(ISNA(VLOOKUP(A118,'Données projet'!$A$87:$I$107,4,0)),0,VLOOKUP(A118,'Données projet'!$A$87:$I$107,4,0))</f>
        <v>330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330</v>
      </c>
      <c r="BW118" s="13">
        <f>VLOOKUP(A118,'Données projet'!$A$113:$I$133,9,0)</f>
        <v>4.5999999999999996</v>
      </c>
      <c r="BX118" s="13">
        <f t="array" ref="BX118">INDEX(BW:BW,MIN(IF(ISNUMBER(BW118:BW314),ROW(BW118:BW314),"")))</f>
        <v>4.5999999999999996</v>
      </c>
      <c r="BY118" s="13">
        <f>IF('Données projet'!$A$114&gt;35,BY117+BX118-CG117,IF(A118&lt;'Données projet'!$A$114,$BV$205^A118,IF(A118='Données projet'!$A$114,'Données projet'!$B$114,BY117+BX118-CG117)))</f>
        <v>330</v>
      </c>
      <c r="BZ118" s="14">
        <f>BY118*VLOOKUP('Données projet'!$B$12,Paramètres!$A$1:$I$89,3,0)*VLOOKUP('Données projet'!$B$12,Paramètres!$A$1:$I$89,5,0)</f>
        <v>334.62</v>
      </c>
      <c r="CA118" s="14">
        <f t="shared" si="93"/>
        <v>78.387374628661505</v>
      </c>
      <c r="CB118" s="22">
        <f t="shared" si="64"/>
        <v>719.32117747825214</v>
      </c>
      <c r="CC118" s="62">
        <f t="shared" si="65"/>
        <v>1012.6545108115854</v>
      </c>
      <c r="CD118" s="62">
        <f ca="1">AVERAGE(OFFSET($CC$3,0,0,'Données projet'!$E$12+1,1))-AVERAGE(OFFSET($H$3,0,0,'Données projet'!$E$12+1,1))</f>
        <v>487.04124684635974</v>
      </c>
      <c r="CE118" s="62">
        <f t="shared" si="94"/>
        <v>306.61893266146666</v>
      </c>
      <c r="CF118" s="16">
        <f>IF(ISNA(VLOOKUP(A118,'Données projet'!$A$113:$I$133,3,0)),0,VLOOKUP(A118,'Données projet'!$A$113:$I$133,3,0))</f>
        <v>20</v>
      </c>
      <c r="CG118" s="16">
        <f>IF(ISNA(VLOOKUP(A118,'Données projet'!$A$113:$I$133,4,0)),0,VLOOKUP(A118,'Données projet'!$A$113:$I$133,4,0))</f>
        <v>330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>
        <f>VLOOKUP(A118,'Données projet'!$A$139:$I$159,2,0)</f>
        <v>284</v>
      </c>
      <c r="CR118" s="13">
        <f>VLOOKUP(A118,'Données projet'!$A$139:$I$159,9,0)</f>
        <v>3.8</v>
      </c>
      <c r="CS118" s="13">
        <f t="array" ref="CS118">INDEX(CR:CR,MIN(IF(ISNUMBER(CR118:CR314),ROW(CR118:CR314),"")))</f>
        <v>3.8</v>
      </c>
      <c r="CT118" s="13">
        <f>IF('Données projet'!$A$140&gt;35,CT117+CS118-DB117,IF(A118&lt;'Données projet'!$A$140,$CQ$205^A118,IF(A118='Données projet'!$A$140,'Données projet'!$B$140,CT117+CS118-DB117)))</f>
        <v>284</v>
      </c>
      <c r="CU118" s="18">
        <f>CT118*VLOOKUP('Données projet'!$B$13,Paramètres!$A$1:$I$89,3,0)*VLOOKUP('Données projet'!$B$13,Paramètres!$A$1:$I$89,5,0)</f>
        <v>323.41919999999999</v>
      </c>
      <c r="CV118" s="14">
        <f t="shared" si="95"/>
        <v>76.06434405252827</v>
      </c>
      <c r="CW118" s="22">
        <f t="shared" si="67"/>
        <v>695.76717255815345</v>
      </c>
      <c r="CX118" s="62">
        <f t="shared" si="68"/>
        <v>989.10050589148682</v>
      </c>
      <c r="CY118" s="62">
        <f ca="1">AVERAGE(OFFSET($CX$3,0,0,'Données projet'!$E$13+1,1))-AVERAGE(OFFSET($H$3,0,0,'Données projet'!$E$13+1,1))</f>
        <v>457.62828850677369</v>
      </c>
      <c r="CZ118" s="62">
        <f t="shared" si="96"/>
        <v>282.78263556175563</v>
      </c>
      <c r="DA118" s="16">
        <f>IF(ISNA(VLOOKUP(A118,'Données projet'!$A$139:$I$159,3,0)),0,VLOOKUP(A118,'Données projet'!$A$139:$I$159,3,0))</f>
        <v>19</v>
      </c>
      <c r="DB118" s="16">
        <f>IF(ISNA(VLOOKUP(A118,'Données projet'!$A$139:$I$159,4,0)),0,VLOOKUP(A118,'Données projet'!$A$139:$I$159,4,0))</f>
        <v>18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0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>
        <f>VLOOKUP(A118,'Données projet'!$A$165:$I$185,2,0)</f>
        <v>284</v>
      </c>
      <c r="DM118" s="13">
        <f>VLOOKUP(A118,'Données projet'!$A$165:$I$185,9,0)</f>
        <v>3.8</v>
      </c>
      <c r="DN118" s="13">
        <f t="array" ref="DN118">INDEX(DM:DM,MIN(IF(ISNUMBER(DM118:DM314),ROW(DM118:DM314),"")))</f>
        <v>3.8</v>
      </c>
      <c r="DO118" s="13">
        <f>IF('Données projet'!$A$166&gt;35,DO117+DN118-DW117,IF(A118&lt;'Données projet'!$A$166,$DL$205^A118,IF(A118='Données projet'!$A$166,'Données projet'!$B$166,DO117+DN118-DW117)))</f>
        <v>284</v>
      </c>
      <c r="DP118" s="18">
        <f>DO118*VLOOKUP('Données projet'!$B$14,Paramètres!$A$1:$I$89,3,0)*VLOOKUP('Données projet'!$B$14,Paramètres!$A$1:$I$89,5,0)</f>
        <v>270.25440000000003</v>
      </c>
      <c r="DQ118" s="14">
        <f t="shared" si="97"/>
        <v>64.903256428828314</v>
      </c>
      <c r="DR118" s="22">
        <f t="shared" si="70"/>
        <v>583.73291828020922</v>
      </c>
      <c r="DS118" s="62">
        <f t="shared" si="71"/>
        <v>877.06625161354259</v>
      </c>
      <c r="DT118" s="62">
        <f ca="1">AVERAGE(OFFSET($DS$3,0,0,'Données projet'!$E$14+1,1))-AVERAGE(OFFSET($H$3,0,0,'Données projet'!$E$14+1,1))</f>
        <v>389.12604446638119</v>
      </c>
      <c r="DU118" s="62">
        <f t="shared" si="98"/>
        <v>243.23852967152732</v>
      </c>
      <c r="DV118" s="16">
        <f>IF(ISNA(VLOOKUP(A118,'Données projet'!$A$165:$I$185,3,0)),0,VLOOKUP(A118,'Données projet'!$A$165:$I$185,3,0))</f>
        <v>19</v>
      </c>
      <c r="DW118" s="16">
        <f>IF(ISNA(VLOOKUP(A118,'Données projet'!$A$165:$I$185,4,0)),0,VLOOKUP(A118,'Données projet'!$A$165:$I$185,4,0))</f>
        <v>18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362.81292020448933</v>
      </c>
      <c r="T119" s="62">
        <f t="shared" si="88"/>
        <v>292.26503163353146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2.925431784319582E-12</v>
      </c>
      <c r="AC119" s="24">
        <f t="shared" si="57"/>
        <v>2.925431784319582E-12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3.4106051316484809E-13</v>
      </c>
      <c r="AJ119" s="14">
        <f>AI119*VLOOKUP('Données projet'!$B$10,Paramètres!$A$1:$I$89,3,0)*VLOOKUP('Données projet'!$B$10,Paramètres!$A$1:$I$89,5,0)</f>
        <v>1.5961632016114892E-13</v>
      </c>
      <c r="AK119" s="14">
        <f t="shared" si="89"/>
        <v>2.2708641912150958E-12</v>
      </c>
      <c r="AL119" s="22">
        <f t="shared" si="58"/>
        <v>4.2330868906469593E-12</v>
      </c>
      <c r="AM119" s="62">
        <f t="shared" si="59"/>
        <v>293.33333333333752</v>
      </c>
      <c r="AN119" s="62">
        <f ca="1">AVERAGE(OFFSET($AM$3,0,0,'Données projet'!$E$10+1,1))-AVERAGE(OFFSET($H$3,0,0,'Données projet'!$E$10+1,1))</f>
        <v>317.54276561627643</v>
      </c>
      <c r="AO119" s="62">
        <f t="shared" si="90"/>
        <v>238.92443174298893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439.06700232017681</v>
      </c>
      <c r="BJ119" s="62">
        <f t="shared" si="92"/>
        <v>278.21741231699929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>
        <f>BY119*VLOOKUP('Données projet'!$B$12,Paramètres!$A$1:$I$89,3,0)*VLOOKUP('Données projet'!$B$12,Paramètres!$A$1:$I$89,5,0)</f>
        <v>0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487.04124684635974</v>
      </c>
      <c r="CE119" s="62">
        <f t="shared" si="94"/>
        <v>306.61893266146666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3.6</v>
      </c>
      <c r="CT119" s="13">
        <f>IF('Données projet'!$A$140&gt;35,CT118+CS119-DB118,IF(A119&lt;'Données projet'!$A$140,$CQ$205^A119,IF(A119='Données projet'!$A$140,'Données projet'!$B$140,CT118+CS119-DB118)))</f>
        <v>269.60000000000002</v>
      </c>
      <c r="CU119" s="18">
        <f>CT119*VLOOKUP('Données projet'!$B$13,Paramètres!$A$1:$I$89,3,0)*VLOOKUP('Données projet'!$B$13,Paramètres!$A$1:$I$89,5,0)</f>
        <v>307.02048000000002</v>
      </c>
      <c r="CV119" s="14">
        <f t="shared" si="95"/>
        <v>72.646238485840655</v>
      </c>
      <c r="CW119" s="22">
        <f t="shared" si="67"/>
        <v>661.25286802950575</v>
      </c>
      <c r="CX119" s="62">
        <f t="shared" si="68"/>
        <v>954.58620136283912</v>
      </c>
      <c r="CY119" s="62">
        <f ca="1">AVERAGE(OFFSET($CX$3,0,0,'Données projet'!$E$13+1,1))-AVERAGE(OFFSET($H$3,0,0,'Données projet'!$E$13+1,1))</f>
        <v>457.62828850677369</v>
      </c>
      <c r="CZ119" s="62">
        <f t="shared" si="96"/>
        <v>282.78263556175563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0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3.6</v>
      </c>
      <c r="DO119" s="13">
        <f>IF('Données projet'!$A$166&gt;35,DO118+DN119-DW118,IF(A119&lt;'Données projet'!$A$166,$DL$205^A119,IF(A119='Données projet'!$A$166,'Données projet'!$B$166,DO118+DN119-DW118)))</f>
        <v>269.60000000000002</v>
      </c>
      <c r="DP119" s="18">
        <f>DO119*VLOOKUP('Données projet'!$B$14,Paramètres!$A$1:$I$89,3,0)*VLOOKUP('Données projet'!$B$14,Paramètres!$A$1:$I$89,5,0)</f>
        <v>256.55136000000005</v>
      </c>
      <c r="DQ119" s="14">
        <f t="shared" si="97"/>
        <v>61.986696970400196</v>
      </c>
      <c r="DR119" s="22">
        <f t="shared" si="70"/>
        <v>554.7871158901138</v>
      </c>
      <c r="DS119" s="62">
        <f t="shared" si="71"/>
        <v>848.12044922344717</v>
      </c>
      <c r="DT119" s="62">
        <f ca="1">AVERAGE(OFFSET($DS$3,0,0,'Données projet'!$E$14+1,1))-AVERAGE(OFFSET($H$3,0,0,'Données projet'!$E$14+1,1))</f>
        <v>389.12604446638119</v>
      </c>
      <c r="DU119" s="62">
        <f t="shared" si="98"/>
        <v>243.23852967152732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362.81292020448933</v>
      </c>
      <c r="T120" s="62">
        <f t="shared" si="88"/>
        <v>292.26503163353146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2.0685926525910379E-12</v>
      </c>
      <c r="AC120" s="24">
        <f t="shared" si="57"/>
        <v>2.0685926525910379E-12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3.4106051316484809E-13</v>
      </c>
      <c r="AJ120" s="14">
        <f>AI120*VLOOKUP('Données projet'!$B$10,Paramètres!$A$1:$I$89,3,0)*VLOOKUP('Données projet'!$B$10,Paramètres!$A$1:$I$89,5,0)</f>
        <v>1.5961632016114892E-13</v>
      </c>
      <c r="AK120" s="14">
        <f t="shared" si="89"/>
        <v>2.2708641912150958E-12</v>
      </c>
      <c r="AL120" s="22">
        <f t="shared" si="58"/>
        <v>4.2330868906469593E-12</v>
      </c>
      <c r="AM120" s="62">
        <f t="shared" si="59"/>
        <v>293.33333333333752</v>
      </c>
      <c r="AN120" s="62">
        <f ca="1">AVERAGE(OFFSET($AM$3,0,0,'Données projet'!$E$10+1,1))-AVERAGE(OFFSET($H$3,0,0,'Données projet'!$E$10+1,1))</f>
        <v>317.54276561627643</v>
      </c>
      <c r="AO120" s="62">
        <f t="shared" si="90"/>
        <v>238.92443174298893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439.06700232017681</v>
      </c>
      <c r="BJ120" s="62">
        <f t="shared" si="92"/>
        <v>278.21741231699929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>
        <f>BY120*VLOOKUP('Données projet'!$B$12,Paramètres!$A$1:$I$89,3,0)*VLOOKUP('Données projet'!$B$12,Paramètres!$A$1:$I$89,5,0)</f>
        <v>0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487.04124684635974</v>
      </c>
      <c r="CE120" s="62">
        <f t="shared" si="94"/>
        <v>306.61893266146666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3.6</v>
      </c>
      <c r="CT120" s="13">
        <f>IF('Données projet'!$A$140&gt;35,CT119+CS120-DB119,IF(A120&lt;'Données projet'!$A$140,$CQ$205^A120,IF(A120='Données projet'!$A$140,'Données projet'!$B$140,CT119+CS120-DB119)))</f>
        <v>273.20000000000005</v>
      </c>
      <c r="CU120" s="18">
        <f>CT120*VLOOKUP('Données projet'!$B$13,Paramètres!$A$1:$I$89,3,0)*VLOOKUP('Données projet'!$B$13,Paramètres!$A$1:$I$89,5,0)</f>
        <v>311.12016000000006</v>
      </c>
      <c r="CV120" s="14">
        <f t="shared" si="95"/>
        <v>73.502715032849821</v>
      </c>
      <c r="CW120" s="22">
        <f t="shared" si="67"/>
        <v>669.88484068221362</v>
      </c>
      <c r="CX120" s="62">
        <f t="shared" si="68"/>
        <v>963.21817401554699</v>
      </c>
      <c r="CY120" s="62">
        <f ca="1">AVERAGE(OFFSET($CX$3,0,0,'Données projet'!$E$13+1,1))-AVERAGE(OFFSET($H$3,0,0,'Données projet'!$E$13+1,1))</f>
        <v>457.62828850677369</v>
      </c>
      <c r="CZ120" s="62">
        <f t="shared" si="96"/>
        <v>282.78263556175563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0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3.6</v>
      </c>
      <c r="DO120" s="13">
        <f>IF('Données projet'!$A$166&gt;35,DO119+DN120-DW119,IF(A120&lt;'Données projet'!$A$166,$DL$205^A120,IF(A120='Données projet'!$A$166,'Données projet'!$B$166,DO119+DN120-DW119)))</f>
        <v>273.20000000000005</v>
      </c>
      <c r="DP120" s="18">
        <f>DO120*VLOOKUP('Données projet'!$B$14,Paramètres!$A$1:$I$89,3,0)*VLOOKUP('Données projet'!$B$14,Paramètres!$A$1:$I$89,5,0)</f>
        <v>259.97712000000001</v>
      </c>
      <c r="DQ120" s="14">
        <f t="shared" si="97"/>
        <v>62.717500839785117</v>
      </c>
      <c r="DR120" s="22">
        <f t="shared" si="70"/>
        <v>562.02646462929238</v>
      </c>
      <c r="DS120" s="62">
        <f t="shared" si="71"/>
        <v>855.35979796262563</v>
      </c>
      <c r="DT120" s="62">
        <f ca="1">AVERAGE(OFFSET($DS$3,0,0,'Données projet'!$E$14+1,1))-AVERAGE(OFFSET($H$3,0,0,'Données projet'!$E$14+1,1))</f>
        <v>389.12604446638119</v>
      </c>
      <c r="DU120" s="62">
        <f t="shared" si="98"/>
        <v>243.23852967152732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362.81292020448933</v>
      </c>
      <c r="T121" s="62">
        <f t="shared" si="88"/>
        <v>292.26503163353146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1.462715892159791E-12</v>
      </c>
      <c r="AC121" s="24">
        <f t="shared" si="57"/>
        <v>1.462715892159791E-12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3.4106051316484809E-13</v>
      </c>
      <c r="AJ121" s="14">
        <f>AI121*VLOOKUP('Données projet'!$B$10,Paramètres!$A$1:$I$89,3,0)*VLOOKUP('Données projet'!$B$10,Paramètres!$A$1:$I$89,5,0)</f>
        <v>1.5961632016114892E-13</v>
      </c>
      <c r="AK121" s="14">
        <f t="shared" si="89"/>
        <v>2.2708641912150958E-12</v>
      </c>
      <c r="AL121" s="22">
        <f t="shared" si="58"/>
        <v>4.2330868906469593E-12</v>
      </c>
      <c r="AM121" s="62">
        <f t="shared" si="59"/>
        <v>293.33333333333752</v>
      </c>
      <c r="AN121" s="62">
        <f ca="1">AVERAGE(OFFSET($AM$3,0,0,'Données projet'!$E$10+1,1))-AVERAGE(OFFSET($H$3,0,0,'Données projet'!$E$10+1,1))</f>
        <v>317.54276561627643</v>
      </c>
      <c r="AO121" s="62">
        <f t="shared" si="90"/>
        <v>238.92443174298893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439.06700232017681</v>
      </c>
      <c r="BJ121" s="62">
        <f t="shared" si="92"/>
        <v>278.21741231699929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>
        <f>BY121*VLOOKUP('Données projet'!$B$12,Paramètres!$A$1:$I$89,3,0)*VLOOKUP('Données projet'!$B$12,Paramètres!$A$1:$I$89,5,0)</f>
        <v>0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487.04124684635974</v>
      </c>
      <c r="CE121" s="62">
        <f t="shared" si="94"/>
        <v>306.61893266146666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3.6</v>
      </c>
      <c r="CT121" s="13">
        <f>IF('Données projet'!$A$140&gt;35,CT120+CS121-DB120,IF(A121&lt;'Données projet'!$A$140,$CQ$205^A121,IF(A121='Données projet'!$A$140,'Données projet'!$B$140,CT120+CS121-DB120)))</f>
        <v>276.80000000000007</v>
      </c>
      <c r="CU121" s="18">
        <f>CT121*VLOOKUP('Données projet'!$B$13,Paramètres!$A$1:$I$89,3,0)*VLOOKUP('Données projet'!$B$13,Paramètres!$A$1:$I$89,5,0)</f>
        <v>315.21984000000009</v>
      </c>
      <c r="CV121" s="14">
        <f t="shared" si="95"/>
        <v>74.357878864613525</v>
      </c>
      <c r="CW121" s="22">
        <f t="shared" si="67"/>
        <v>678.51452702253539</v>
      </c>
      <c r="CX121" s="62">
        <f t="shared" si="68"/>
        <v>971.84786035586876</v>
      </c>
      <c r="CY121" s="62">
        <f ca="1">AVERAGE(OFFSET($CX$3,0,0,'Données projet'!$E$13+1,1))-AVERAGE(OFFSET($H$3,0,0,'Données projet'!$E$13+1,1))</f>
        <v>457.62828850677369</v>
      </c>
      <c r="CZ121" s="62">
        <f t="shared" si="96"/>
        <v>282.78263556175563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0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3.6</v>
      </c>
      <c r="DO121" s="13">
        <f>IF('Données projet'!$A$166&gt;35,DO120+DN121-DW120,IF(A121&lt;'Données projet'!$A$166,$DL$205^A121,IF(A121='Données projet'!$A$166,'Données projet'!$B$166,DO120+DN121-DW120)))</f>
        <v>276.80000000000007</v>
      </c>
      <c r="DP121" s="18">
        <f>DO121*VLOOKUP('Données projet'!$B$14,Paramètres!$A$1:$I$89,3,0)*VLOOKUP('Données projet'!$B$14,Paramètres!$A$1:$I$89,5,0)</f>
        <v>263.4028800000001</v>
      </c>
      <c r="DQ121" s="14">
        <f t="shared" si="97"/>
        <v>63.447184611504625</v>
      </c>
      <c r="DR121" s="22">
        <f t="shared" si="70"/>
        <v>569.26386253170404</v>
      </c>
      <c r="DS121" s="62">
        <f t="shared" si="71"/>
        <v>862.59719586503729</v>
      </c>
      <c r="DT121" s="62">
        <f ca="1">AVERAGE(OFFSET($DS$3,0,0,'Données projet'!$E$14+1,1))-AVERAGE(OFFSET($H$3,0,0,'Données projet'!$E$14+1,1))</f>
        <v>389.12604446638119</v>
      </c>
      <c r="DU121" s="62">
        <f t="shared" si="98"/>
        <v>243.23852967152732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362.81292020448933</v>
      </c>
      <c r="T122" s="62">
        <f t="shared" si="88"/>
        <v>292.26503163353146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1.034296326295519E-12</v>
      </c>
      <c r="AC122" s="24">
        <f t="shared" si="57"/>
        <v>1.034296326295519E-12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3.4106051316484809E-13</v>
      </c>
      <c r="AJ122" s="14">
        <f>AI122*VLOOKUP('Données projet'!$B$10,Paramètres!$A$1:$I$89,3,0)*VLOOKUP('Données projet'!$B$10,Paramètres!$A$1:$I$89,5,0)</f>
        <v>1.5961632016114892E-13</v>
      </c>
      <c r="AK122" s="14">
        <f t="shared" si="89"/>
        <v>2.2708641912150958E-12</v>
      </c>
      <c r="AL122" s="22">
        <f t="shared" si="58"/>
        <v>4.2330868906469593E-12</v>
      </c>
      <c r="AM122" s="62">
        <f t="shared" si="59"/>
        <v>293.33333333333752</v>
      </c>
      <c r="AN122" s="62">
        <f ca="1">AVERAGE(OFFSET($AM$3,0,0,'Données projet'!$E$10+1,1))-AVERAGE(OFFSET($H$3,0,0,'Données projet'!$E$10+1,1))</f>
        <v>317.54276561627643</v>
      </c>
      <c r="AO122" s="62">
        <f t="shared" si="90"/>
        <v>238.92443174298893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439.06700232017681</v>
      </c>
      <c r="BJ122" s="62">
        <f t="shared" si="92"/>
        <v>278.21741231699929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>
        <f>BY122*VLOOKUP('Données projet'!$B$12,Paramètres!$A$1:$I$89,3,0)*VLOOKUP('Données projet'!$B$12,Paramètres!$A$1:$I$89,5,0)</f>
        <v>0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487.04124684635974</v>
      </c>
      <c r="CE122" s="62">
        <f t="shared" si="94"/>
        <v>306.61893266146666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3.6</v>
      </c>
      <c r="CT122" s="13">
        <f>IF('Données projet'!$A$140&gt;35,CT121+CS122-DB121,IF(A122&lt;'Données projet'!$A$140,$CQ$205^A122,IF(A122='Données projet'!$A$140,'Données projet'!$B$140,CT121+CS122-DB121)))</f>
        <v>280.40000000000009</v>
      </c>
      <c r="CU122" s="18">
        <f>CT122*VLOOKUP('Données projet'!$B$13,Paramètres!$A$1:$I$89,3,0)*VLOOKUP('Données projet'!$B$13,Paramètres!$A$1:$I$89,5,0)</f>
        <v>319.31952000000013</v>
      </c>
      <c r="CV122" s="14">
        <f t="shared" si="95"/>
        <v>75.211749027961957</v>
      </c>
      <c r="CW122" s="22">
        <f t="shared" si="67"/>
        <v>687.14196022370061</v>
      </c>
      <c r="CX122" s="62">
        <f t="shared" si="68"/>
        <v>980.47529355703386</v>
      </c>
      <c r="CY122" s="62">
        <f ca="1">AVERAGE(OFFSET($CX$3,0,0,'Données projet'!$E$13+1,1))-AVERAGE(OFFSET($H$3,0,0,'Données projet'!$E$13+1,1))</f>
        <v>457.62828850677369</v>
      </c>
      <c r="CZ122" s="62">
        <f t="shared" si="96"/>
        <v>282.78263556175563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0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3.6</v>
      </c>
      <c r="DO122" s="13">
        <f>IF('Données projet'!$A$166&gt;35,DO121+DN122-DW121,IF(A122&lt;'Données projet'!$A$166,$DL$205^A122,IF(A122='Données projet'!$A$166,'Données projet'!$B$166,DO121+DN122-DW121)))</f>
        <v>280.40000000000009</v>
      </c>
      <c r="DP122" s="18">
        <f>DO122*VLOOKUP('Données projet'!$B$14,Paramètres!$A$1:$I$89,3,0)*VLOOKUP('Données projet'!$B$14,Paramètres!$A$1:$I$89,5,0)</f>
        <v>266.82864000000006</v>
      </c>
      <c r="DQ122" s="14">
        <f t="shared" si="97"/>
        <v>64.175764537605787</v>
      </c>
      <c r="DR122" s="22">
        <f t="shared" si="70"/>
        <v>576.4993379029969</v>
      </c>
      <c r="DS122" s="62">
        <f t="shared" si="71"/>
        <v>869.83267123633027</v>
      </c>
      <c r="DT122" s="62">
        <f ca="1">AVERAGE(OFFSET($DS$3,0,0,'Données projet'!$E$14+1,1))-AVERAGE(OFFSET($H$3,0,0,'Données projet'!$E$14+1,1))</f>
        <v>389.12604446638119</v>
      </c>
      <c r="DU122" s="62">
        <f t="shared" si="98"/>
        <v>243.23852967152732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362.81292020448933</v>
      </c>
      <c r="T123" s="62">
        <f t="shared" si="88"/>
        <v>292.26503163353146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7.3135794607989551E-13</v>
      </c>
      <c r="AC123" s="24">
        <f t="shared" si="57"/>
        <v>7.3135794607989551E-13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3.4106051316484809E-13</v>
      </c>
      <c r="AJ123" s="14">
        <f>AI123*VLOOKUP('Données projet'!$B$10,Paramètres!$A$1:$I$89,3,0)*VLOOKUP('Données projet'!$B$10,Paramètres!$A$1:$I$89,5,0)</f>
        <v>1.5961632016114892E-13</v>
      </c>
      <c r="AK123" s="14">
        <f t="shared" si="89"/>
        <v>2.2708641912150958E-12</v>
      </c>
      <c r="AL123" s="22">
        <f t="shared" si="58"/>
        <v>4.2330868906469593E-12</v>
      </c>
      <c r="AM123" s="62">
        <f t="shared" si="59"/>
        <v>293.33333333333752</v>
      </c>
      <c r="AN123" s="62">
        <f ca="1">AVERAGE(OFFSET($AM$3,0,0,'Données projet'!$E$10+1,1))-AVERAGE(OFFSET($H$3,0,0,'Données projet'!$E$10+1,1))</f>
        <v>317.54276561627643</v>
      </c>
      <c r="AO123" s="62">
        <f t="shared" si="90"/>
        <v>238.92443174298893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439.06700232017681</v>
      </c>
      <c r="BJ123" s="62">
        <f t="shared" si="92"/>
        <v>278.21741231699929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>
        <f>BY123*VLOOKUP('Données projet'!$B$12,Paramètres!$A$1:$I$89,3,0)*VLOOKUP('Données projet'!$B$12,Paramètres!$A$1:$I$89,5,0)</f>
        <v>0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487.04124684635974</v>
      </c>
      <c r="CE123" s="62">
        <f t="shared" si="94"/>
        <v>306.61893266146666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>
        <f>VLOOKUP(A123,'Données projet'!$A$139:$I$159,2,0)</f>
        <v>284</v>
      </c>
      <c r="CR123" s="13">
        <f>VLOOKUP(A123,'Données projet'!$A$139:$I$159,9,0)</f>
        <v>3.6</v>
      </c>
      <c r="CS123" s="13">
        <f t="array" ref="CS123">INDEX(CR:CR,MIN(IF(ISNUMBER(CR123:CR319),ROW(CR123:CR319),"")))</f>
        <v>3.6</v>
      </c>
      <c r="CT123" s="13">
        <f>IF('Données projet'!$A$140&gt;35,CT122+CS123-DB122,IF(A123&lt;'Données projet'!$A$140,$CQ$205^A123,IF(A123='Données projet'!$A$140,'Données projet'!$B$140,CT122+CS123-DB122)))</f>
        <v>284.00000000000011</v>
      </c>
      <c r="CU123" s="18">
        <f>CT123*VLOOKUP('Données projet'!$B$13,Paramètres!$A$1:$I$89,3,0)*VLOOKUP('Données projet'!$B$13,Paramètres!$A$1:$I$89,5,0)</f>
        <v>323.41920000000016</v>
      </c>
      <c r="CV123" s="14">
        <f t="shared" si="95"/>
        <v>76.06434405252827</v>
      </c>
      <c r="CW123" s="22">
        <f t="shared" si="67"/>
        <v>695.76717255815367</v>
      </c>
      <c r="CX123" s="62">
        <f t="shared" si="68"/>
        <v>989.10050589148705</v>
      </c>
      <c r="CY123" s="62">
        <f ca="1">AVERAGE(OFFSET($CX$3,0,0,'Données projet'!$E$13+1,1))-AVERAGE(OFFSET($H$3,0,0,'Données projet'!$E$13+1,1))</f>
        <v>457.62828850677369</v>
      </c>
      <c r="CZ123" s="62">
        <f t="shared" si="96"/>
        <v>282.78263556175563</v>
      </c>
      <c r="DA123" s="16">
        <f>IF(ISNA(VLOOKUP(A123,'Données projet'!$A$139:$I$159,3,0)),0,VLOOKUP(A123,'Données projet'!$A$139:$I$159,3,0))</f>
        <v>20</v>
      </c>
      <c r="DB123" s="16">
        <f>IF(ISNA(VLOOKUP(A123,'Données projet'!$A$139:$I$159,4,0)),0,VLOOKUP(A123,'Données projet'!$A$139:$I$159,4,0))</f>
        <v>284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0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>
        <f>VLOOKUP(A123,'Données projet'!$A$165:$I$185,2,0)</f>
        <v>284</v>
      </c>
      <c r="DM123" s="13">
        <f>VLOOKUP(A123,'Données projet'!$A$165:$I$185,9,0)</f>
        <v>3.6</v>
      </c>
      <c r="DN123" s="13">
        <f t="array" ref="DN123">INDEX(DM:DM,MIN(IF(ISNUMBER(DM123:DM319),ROW(DM123:DM319),"")))</f>
        <v>3.6</v>
      </c>
      <c r="DO123" s="13">
        <f>IF('Données projet'!$A$166&gt;35,DO122+DN123-DW122,IF(A123&lt;'Données projet'!$A$166,$DL$205^A123,IF(A123='Données projet'!$A$166,'Données projet'!$B$166,DO122+DN123-DW122)))</f>
        <v>284.00000000000011</v>
      </c>
      <c r="DP123" s="18">
        <f>DO123*VLOOKUP('Données projet'!$B$14,Paramètres!$A$1:$I$89,3,0)*VLOOKUP('Données projet'!$B$14,Paramètres!$A$1:$I$89,5,0)</f>
        <v>270.25440000000009</v>
      </c>
      <c r="DQ123" s="14">
        <f t="shared" si="97"/>
        <v>64.903256428828314</v>
      </c>
      <c r="DR123" s="22">
        <f t="shared" si="70"/>
        <v>583.73291828020945</v>
      </c>
      <c r="DS123" s="62">
        <f t="shared" si="71"/>
        <v>877.06625161354282</v>
      </c>
      <c r="DT123" s="62">
        <f ca="1">AVERAGE(OFFSET($DS$3,0,0,'Données projet'!$E$14+1,1))-AVERAGE(OFFSET($H$3,0,0,'Données projet'!$E$14+1,1))</f>
        <v>389.12604446638119</v>
      </c>
      <c r="DU123" s="62">
        <f t="shared" si="98"/>
        <v>243.23852967152732</v>
      </c>
      <c r="DV123" s="16">
        <f>IF(ISNA(VLOOKUP(A123,'Données projet'!$A$165:$I$185,3,0)),0,VLOOKUP(A123,'Données projet'!$A$165:$I$185,3,0))</f>
        <v>20</v>
      </c>
      <c r="DW123" s="16">
        <f>IF(ISNA(VLOOKUP(A123,'Données projet'!$A$165:$I$185,4,0)),0,VLOOKUP(A123,'Données projet'!$A$165:$I$185,4,0))</f>
        <v>284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362.81292020448933</v>
      </c>
      <c r="T124" s="62">
        <f t="shared" si="88"/>
        <v>292.26503163353146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5.1714816314775949E-13</v>
      </c>
      <c r="AC124" s="24">
        <f t="shared" si="57"/>
        <v>5.1714816314775949E-13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3.4106051316484809E-13</v>
      </c>
      <c r="AJ124" s="14">
        <f>AI124*VLOOKUP('Données projet'!$B$10,Paramètres!$A$1:$I$89,3,0)*VLOOKUP('Données projet'!$B$10,Paramètres!$A$1:$I$89,5,0)</f>
        <v>1.5961632016114892E-13</v>
      </c>
      <c r="AK124" s="14">
        <f t="shared" si="89"/>
        <v>2.2708641912150958E-12</v>
      </c>
      <c r="AL124" s="22">
        <f t="shared" si="58"/>
        <v>4.2330868906469593E-12</v>
      </c>
      <c r="AM124" s="62">
        <f t="shared" si="59"/>
        <v>293.33333333333752</v>
      </c>
      <c r="AN124" s="62">
        <f ca="1">AVERAGE(OFFSET($AM$3,0,0,'Données projet'!$E$10+1,1))-AVERAGE(OFFSET($H$3,0,0,'Données projet'!$E$10+1,1))</f>
        <v>317.54276561627643</v>
      </c>
      <c r="AO124" s="62">
        <f t="shared" si="90"/>
        <v>238.92443174298893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439.06700232017681</v>
      </c>
      <c r="BJ124" s="62">
        <f t="shared" si="92"/>
        <v>278.21741231699929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>
        <f>BY124*VLOOKUP('Données projet'!$B$12,Paramètres!$A$1:$I$89,3,0)*VLOOKUP('Données projet'!$B$12,Paramètres!$A$1:$I$89,5,0)</f>
        <v>0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487.04124684635974</v>
      </c>
      <c r="CE124" s="62">
        <f t="shared" si="94"/>
        <v>306.61893266146666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1.2946657079737634E-13</v>
      </c>
      <c r="CV124" s="14">
        <f t="shared" si="95"/>
        <v>1.8873591890224769E-12</v>
      </c>
      <c r="CW124" s="22">
        <f t="shared" si="67"/>
        <v>3.5126381983529106E-12</v>
      </c>
      <c r="CX124" s="62">
        <f t="shared" si="68"/>
        <v>293.33333333333684</v>
      </c>
      <c r="CY124" s="62">
        <f ca="1">AVERAGE(OFFSET($CX$3,0,0,'Données projet'!$E$13+1,1))-AVERAGE(OFFSET($H$3,0,0,'Données projet'!$E$13+1,1))</f>
        <v>457.62828850677369</v>
      </c>
      <c r="CZ124" s="62">
        <f t="shared" si="96"/>
        <v>282.78263556175563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0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1.1368683772161603E-13</v>
      </c>
      <c r="DP124" s="18">
        <f>DO124*VLOOKUP('Données projet'!$B$14,Paramètres!$A$1:$I$89,3,0)*VLOOKUP('Données projet'!$B$14,Paramètres!$A$1:$I$89,5,0)</f>
        <v>1.0818439477588981E-13</v>
      </c>
      <c r="DQ124" s="14">
        <f t="shared" si="97"/>
        <v>1.6104228458716316E-12</v>
      </c>
      <c r="DR124" s="22">
        <f t="shared" si="70"/>
        <v>2.9932409441277661E-12</v>
      </c>
      <c r="DS124" s="62">
        <f t="shared" si="71"/>
        <v>293.33333333333633</v>
      </c>
      <c r="DT124" s="62">
        <f ca="1">AVERAGE(OFFSET($DS$3,0,0,'Données projet'!$E$14+1,1))-AVERAGE(OFFSET($H$3,0,0,'Données projet'!$E$14+1,1))</f>
        <v>389.12604446638119</v>
      </c>
      <c r="DU124" s="62">
        <f t="shared" si="98"/>
        <v>243.23852967152732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362.81292020448933</v>
      </c>
      <c r="T125" s="62">
        <f t="shared" si="88"/>
        <v>292.26503163353146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3.6567897303994775E-13</v>
      </c>
      <c r="AC125" s="24">
        <f t="shared" si="57"/>
        <v>3.6567897303994775E-13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3.4106051316484809E-13</v>
      </c>
      <c r="AJ125" s="14">
        <f>AI125*VLOOKUP('Données projet'!$B$10,Paramètres!$A$1:$I$89,3,0)*VLOOKUP('Données projet'!$B$10,Paramètres!$A$1:$I$89,5,0)</f>
        <v>1.5961632016114892E-13</v>
      </c>
      <c r="AK125" s="14">
        <f t="shared" si="89"/>
        <v>2.2708641912150958E-12</v>
      </c>
      <c r="AL125" s="22">
        <f t="shared" si="58"/>
        <v>4.2330868906469593E-12</v>
      </c>
      <c r="AM125" s="62">
        <f t="shared" si="59"/>
        <v>293.33333333333752</v>
      </c>
      <c r="AN125" s="62">
        <f ca="1">AVERAGE(OFFSET($AM$3,0,0,'Données projet'!$E$10+1,1))-AVERAGE(OFFSET($H$3,0,0,'Données projet'!$E$10+1,1))</f>
        <v>317.54276561627643</v>
      </c>
      <c r="AO125" s="62">
        <f t="shared" si="90"/>
        <v>238.92443174298893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439.06700232017681</v>
      </c>
      <c r="BJ125" s="62">
        <f t="shared" si="92"/>
        <v>278.21741231699929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>
        <f>BY125*VLOOKUP('Données projet'!$B$12,Paramètres!$A$1:$I$89,3,0)*VLOOKUP('Données projet'!$B$12,Paramètres!$A$1:$I$89,5,0)</f>
        <v>0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487.04124684635974</v>
      </c>
      <c r="CE125" s="62">
        <f t="shared" si="94"/>
        <v>306.61893266146666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1.2946657079737634E-13</v>
      </c>
      <c r="CV125" s="14">
        <f t="shared" si="95"/>
        <v>1.8873591890224769E-12</v>
      </c>
      <c r="CW125" s="22">
        <f t="shared" si="67"/>
        <v>3.5126381983529106E-12</v>
      </c>
      <c r="CX125" s="62">
        <f t="shared" si="68"/>
        <v>293.33333333333684</v>
      </c>
      <c r="CY125" s="62">
        <f ca="1">AVERAGE(OFFSET($CX$3,0,0,'Données projet'!$E$13+1,1))-AVERAGE(OFFSET($H$3,0,0,'Données projet'!$E$13+1,1))</f>
        <v>457.62828850677369</v>
      </c>
      <c r="CZ125" s="62">
        <f t="shared" si="96"/>
        <v>282.78263556175563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0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1.1368683772161603E-13</v>
      </c>
      <c r="DP125" s="18">
        <f>DO125*VLOOKUP('Données projet'!$B$14,Paramètres!$A$1:$I$89,3,0)*VLOOKUP('Données projet'!$B$14,Paramètres!$A$1:$I$89,5,0)</f>
        <v>1.0818439477588981E-13</v>
      </c>
      <c r="DQ125" s="14">
        <f t="shared" si="97"/>
        <v>1.6104228458716316E-12</v>
      </c>
      <c r="DR125" s="22">
        <f t="shared" si="70"/>
        <v>2.9932409441277661E-12</v>
      </c>
      <c r="DS125" s="62">
        <f t="shared" si="71"/>
        <v>293.33333333333633</v>
      </c>
      <c r="DT125" s="62">
        <f ca="1">AVERAGE(OFFSET($DS$3,0,0,'Données projet'!$E$14+1,1))-AVERAGE(OFFSET($H$3,0,0,'Données projet'!$E$14+1,1))</f>
        <v>389.12604446638119</v>
      </c>
      <c r="DU125" s="62">
        <f t="shared" si="98"/>
        <v>243.23852967152732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362.81292020448933</v>
      </c>
      <c r="T126" s="62">
        <f t="shared" si="88"/>
        <v>292.26503163353146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2.5857408157387974E-13</v>
      </c>
      <c r="AC126" s="24">
        <f t="shared" si="57"/>
        <v>2.5857408157387974E-13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3.4106051316484809E-13</v>
      </c>
      <c r="AJ126" s="14">
        <f>AI126*VLOOKUP('Données projet'!$B$10,Paramètres!$A$1:$I$89,3,0)*VLOOKUP('Données projet'!$B$10,Paramètres!$A$1:$I$89,5,0)</f>
        <v>1.5961632016114892E-13</v>
      </c>
      <c r="AK126" s="14">
        <f t="shared" si="89"/>
        <v>2.2708641912150958E-12</v>
      </c>
      <c r="AL126" s="22">
        <f t="shared" si="58"/>
        <v>4.2330868906469593E-12</v>
      </c>
      <c r="AM126" s="62">
        <f t="shared" si="59"/>
        <v>293.33333333333752</v>
      </c>
      <c r="AN126" s="62">
        <f ca="1">AVERAGE(OFFSET($AM$3,0,0,'Données projet'!$E$10+1,1))-AVERAGE(OFFSET($H$3,0,0,'Données projet'!$E$10+1,1))</f>
        <v>317.54276561627643</v>
      </c>
      <c r="AO126" s="62">
        <f t="shared" si="90"/>
        <v>238.92443174298893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439.06700232017681</v>
      </c>
      <c r="BJ126" s="62">
        <f t="shared" si="92"/>
        <v>278.21741231699929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>
        <f>BY126*VLOOKUP('Données projet'!$B$12,Paramètres!$A$1:$I$89,3,0)*VLOOKUP('Données projet'!$B$12,Paramètres!$A$1:$I$89,5,0)</f>
        <v>0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487.04124684635974</v>
      </c>
      <c r="CE126" s="62">
        <f t="shared" si="94"/>
        <v>306.61893266146666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1.2946657079737634E-13</v>
      </c>
      <c r="CV126" s="14">
        <f t="shared" si="95"/>
        <v>1.8873591890224769E-12</v>
      </c>
      <c r="CW126" s="22">
        <f t="shared" si="67"/>
        <v>3.5126381983529106E-12</v>
      </c>
      <c r="CX126" s="62">
        <f t="shared" si="68"/>
        <v>293.33333333333684</v>
      </c>
      <c r="CY126" s="62">
        <f ca="1">AVERAGE(OFFSET($CX$3,0,0,'Données projet'!$E$13+1,1))-AVERAGE(OFFSET($H$3,0,0,'Données projet'!$E$13+1,1))</f>
        <v>457.62828850677369</v>
      </c>
      <c r="CZ126" s="62">
        <f t="shared" si="96"/>
        <v>282.78263556175563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0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1.1368683772161603E-13</v>
      </c>
      <c r="DP126" s="18">
        <f>DO126*VLOOKUP('Données projet'!$B$14,Paramètres!$A$1:$I$89,3,0)*VLOOKUP('Données projet'!$B$14,Paramètres!$A$1:$I$89,5,0)</f>
        <v>1.0818439477588981E-13</v>
      </c>
      <c r="DQ126" s="14">
        <f t="shared" si="97"/>
        <v>1.6104228458716316E-12</v>
      </c>
      <c r="DR126" s="22">
        <f t="shared" si="70"/>
        <v>2.9932409441277661E-12</v>
      </c>
      <c r="DS126" s="62">
        <f t="shared" si="71"/>
        <v>293.33333333333633</v>
      </c>
      <c r="DT126" s="62">
        <f ca="1">AVERAGE(OFFSET($DS$3,0,0,'Données projet'!$E$14+1,1))-AVERAGE(OFFSET($H$3,0,0,'Données projet'!$E$14+1,1))</f>
        <v>389.12604446638119</v>
      </c>
      <c r="DU126" s="62">
        <f t="shared" si="98"/>
        <v>243.23852967152732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362.81292020448933</v>
      </c>
      <c r="T127" s="62">
        <f t="shared" si="88"/>
        <v>292.26503163353146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1.8283948651997388E-13</v>
      </c>
      <c r="AC127" s="24">
        <f t="shared" si="57"/>
        <v>1.8283948651997388E-13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3.4106051316484809E-13</v>
      </c>
      <c r="AJ127" s="14">
        <f>AI127*VLOOKUP('Données projet'!$B$10,Paramètres!$A$1:$I$89,3,0)*VLOOKUP('Données projet'!$B$10,Paramètres!$A$1:$I$89,5,0)</f>
        <v>1.5961632016114892E-13</v>
      </c>
      <c r="AK127" s="14">
        <f t="shared" si="89"/>
        <v>2.2708641912150958E-12</v>
      </c>
      <c r="AL127" s="22">
        <f t="shared" si="58"/>
        <v>4.2330868906469593E-12</v>
      </c>
      <c r="AM127" s="62">
        <f t="shared" si="59"/>
        <v>293.33333333333752</v>
      </c>
      <c r="AN127" s="62">
        <f ca="1">AVERAGE(OFFSET($AM$3,0,0,'Données projet'!$E$10+1,1))-AVERAGE(OFFSET($H$3,0,0,'Données projet'!$E$10+1,1))</f>
        <v>317.54276561627643</v>
      </c>
      <c r="AO127" s="62">
        <f t="shared" si="90"/>
        <v>238.92443174298893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439.06700232017681</v>
      </c>
      <c r="BJ127" s="62">
        <f t="shared" si="92"/>
        <v>278.21741231699929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>
        <f>BY127*VLOOKUP('Données projet'!$B$12,Paramètres!$A$1:$I$89,3,0)*VLOOKUP('Données projet'!$B$12,Paramètres!$A$1:$I$89,5,0)</f>
        <v>0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487.04124684635974</v>
      </c>
      <c r="CE127" s="62">
        <f t="shared" si="94"/>
        <v>306.61893266146666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1.2946657079737634E-13</v>
      </c>
      <c r="CV127" s="14">
        <f t="shared" si="95"/>
        <v>1.8873591890224769E-12</v>
      </c>
      <c r="CW127" s="22">
        <f t="shared" si="67"/>
        <v>3.5126381983529106E-12</v>
      </c>
      <c r="CX127" s="62">
        <f t="shared" si="68"/>
        <v>293.33333333333684</v>
      </c>
      <c r="CY127" s="62">
        <f ca="1">AVERAGE(OFFSET($CX$3,0,0,'Données projet'!$E$13+1,1))-AVERAGE(OFFSET($H$3,0,0,'Données projet'!$E$13+1,1))</f>
        <v>457.62828850677369</v>
      </c>
      <c r="CZ127" s="62">
        <f t="shared" si="96"/>
        <v>282.78263556175563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0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1.1368683772161603E-13</v>
      </c>
      <c r="DP127" s="18">
        <f>DO127*VLOOKUP('Données projet'!$B$14,Paramètres!$A$1:$I$89,3,0)*VLOOKUP('Données projet'!$B$14,Paramètres!$A$1:$I$89,5,0)</f>
        <v>1.0818439477588981E-13</v>
      </c>
      <c r="DQ127" s="14">
        <f t="shared" si="97"/>
        <v>1.6104228458716316E-12</v>
      </c>
      <c r="DR127" s="22">
        <f t="shared" si="70"/>
        <v>2.9932409441277661E-12</v>
      </c>
      <c r="DS127" s="62">
        <f t="shared" si="71"/>
        <v>293.33333333333633</v>
      </c>
      <c r="DT127" s="62">
        <f ca="1">AVERAGE(OFFSET($DS$3,0,0,'Données projet'!$E$14+1,1))-AVERAGE(OFFSET($H$3,0,0,'Données projet'!$E$14+1,1))</f>
        <v>389.12604446638119</v>
      </c>
      <c r="DU127" s="62">
        <f t="shared" si="98"/>
        <v>243.23852967152732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362.81292020448933</v>
      </c>
      <c r="T128" s="62">
        <f t="shared" si="88"/>
        <v>292.26503163353146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1.2928704078693987E-13</v>
      </c>
      <c r="AC128" s="24">
        <f t="shared" si="57"/>
        <v>1.2928704078693987E-13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3.4106051316484809E-13</v>
      </c>
      <c r="AJ128" s="14">
        <f>AI128*VLOOKUP('Données projet'!$B$10,Paramètres!$A$1:$I$89,3,0)*VLOOKUP('Données projet'!$B$10,Paramètres!$A$1:$I$89,5,0)</f>
        <v>1.5961632016114892E-13</v>
      </c>
      <c r="AK128" s="14">
        <f t="shared" si="89"/>
        <v>2.2708641912150958E-12</v>
      </c>
      <c r="AL128" s="22">
        <f t="shared" si="58"/>
        <v>4.2330868906469593E-12</v>
      </c>
      <c r="AM128" s="62">
        <f t="shared" si="59"/>
        <v>293.33333333333752</v>
      </c>
      <c r="AN128" s="62">
        <f ca="1">AVERAGE(OFFSET($AM$3,0,0,'Données projet'!$E$10+1,1))-AVERAGE(OFFSET($H$3,0,0,'Données projet'!$E$10+1,1))</f>
        <v>317.54276561627643</v>
      </c>
      <c r="AO128" s="62">
        <f t="shared" si="90"/>
        <v>238.92443174298893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439.06700232017681</v>
      </c>
      <c r="BJ128" s="62">
        <f t="shared" si="92"/>
        <v>278.21741231699929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>
        <f>BY128*VLOOKUP('Données projet'!$B$12,Paramètres!$A$1:$I$89,3,0)*VLOOKUP('Données projet'!$B$12,Paramètres!$A$1:$I$89,5,0)</f>
        <v>0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487.04124684635974</v>
      </c>
      <c r="CE128" s="62">
        <f t="shared" si="94"/>
        <v>306.61893266146666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1.2946657079737634E-13</v>
      </c>
      <c r="CV128" s="14">
        <f t="shared" si="95"/>
        <v>1.8873591890224769E-12</v>
      </c>
      <c r="CW128" s="22">
        <f t="shared" si="67"/>
        <v>3.5126381983529106E-12</v>
      </c>
      <c r="CX128" s="62">
        <f t="shared" si="68"/>
        <v>293.33333333333684</v>
      </c>
      <c r="CY128" s="62">
        <f ca="1">AVERAGE(OFFSET($CX$3,0,0,'Données projet'!$E$13+1,1))-AVERAGE(OFFSET($H$3,0,0,'Données projet'!$E$13+1,1))</f>
        <v>457.62828850677369</v>
      </c>
      <c r="CZ128" s="62">
        <f t="shared" si="96"/>
        <v>282.78263556175563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0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1.1368683772161603E-13</v>
      </c>
      <c r="DP128" s="18">
        <f>DO128*VLOOKUP('Données projet'!$B$14,Paramètres!$A$1:$I$89,3,0)*VLOOKUP('Données projet'!$B$14,Paramètres!$A$1:$I$89,5,0)</f>
        <v>1.0818439477588981E-13</v>
      </c>
      <c r="DQ128" s="14">
        <f t="shared" si="97"/>
        <v>1.6104228458716316E-12</v>
      </c>
      <c r="DR128" s="22">
        <f t="shared" si="70"/>
        <v>2.9932409441277661E-12</v>
      </c>
      <c r="DS128" s="62">
        <f t="shared" si="71"/>
        <v>293.33333333333633</v>
      </c>
      <c r="DT128" s="62">
        <f ca="1">AVERAGE(OFFSET($DS$3,0,0,'Données projet'!$E$14+1,1))-AVERAGE(OFFSET($H$3,0,0,'Données projet'!$E$14+1,1))</f>
        <v>389.12604446638119</v>
      </c>
      <c r="DU128" s="62">
        <f t="shared" si="98"/>
        <v>243.23852967152732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362.81292020448933</v>
      </c>
      <c r="T129" s="62">
        <f t="shared" si="88"/>
        <v>292.26503163353146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9.1419743259986939E-14</v>
      </c>
      <c r="AC129" s="24">
        <f t="shared" si="57"/>
        <v>9.1419743259986939E-14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3.4106051316484809E-13</v>
      </c>
      <c r="AJ129" s="14">
        <f>AI129*VLOOKUP('Données projet'!$B$10,Paramètres!$A$1:$I$89,3,0)*VLOOKUP('Données projet'!$B$10,Paramètres!$A$1:$I$89,5,0)</f>
        <v>1.5961632016114892E-13</v>
      </c>
      <c r="AK129" s="14">
        <f t="shared" si="89"/>
        <v>2.2708641912150958E-12</v>
      </c>
      <c r="AL129" s="22">
        <f t="shared" si="58"/>
        <v>4.2330868906469593E-12</v>
      </c>
      <c r="AM129" s="62">
        <f t="shared" si="59"/>
        <v>293.33333333333752</v>
      </c>
      <c r="AN129" s="62">
        <f ca="1">AVERAGE(OFFSET($AM$3,0,0,'Données projet'!$E$10+1,1))-AVERAGE(OFFSET($H$3,0,0,'Données projet'!$E$10+1,1))</f>
        <v>317.54276561627643</v>
      </c>
      <c r="AO129" s="62">
        <f t="shared" si="90"/>
        <v>238.92443174298893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439.06700232017681</v>
      </c>
      <c r="BJ129" s="62">
        <f t="shared" si="92"/>
        <v>278.21741231699929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>
        <f>BY129*VLOOKUP('Données projet'!$B$12,Paramètres!$A$1:$I$89,3,0)*VLOOKUP('Données projet'!$B$12,Paramètres!$A$1:$I$89,5,0)</f>
        <v>0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487.04124684635974</v>
      </c>
      <c r="CE129" s="62">
        <f t="shared" si="94"/>
        <v>306.61893266146666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1.2946657079737634E-13</v>
      </c>
      <c r="CV129" s="14">
        <f t="shared" si="95"/>
        <v>1.8873591890224769E-12</v>
      </c>
      <c r="CW129" s="22">
        <f t="shared" si="67"/>
        <v>3.5126381983529106E-12</v>
      </c>
      <c r="CX129" s="62">
        <f t="shared" si="68"/>
        <v>293.33333333333684</v>
      </c>
      <c r="CY129" s="62">
        <f ca="1">AVERAGE(OFFSET($CX$3,0,0,'Données projet'!$E$13+1,1))-AVERAGE(OFFSET($H$3,0,0,'Données projet'!$E$13+1,1))</f>
        <v>457.62828850677369</v>
      </c>
      <c r="CZ129" s="62">
        <f t="shared" si="96"/>
        <v>282.78263556175563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0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1.1368683772161603E-13</v>
      </c>
      <c r="DP129" s="18">
        <f>DO129*VLOOKUP('Données projet'!$B$14,Paramètres!$A$1:$I$89,3,0)*VLOOKUP('Données projet'!$B$14,Paramètres!$A$1:$I$89,5,0)</f>
        <v>1.0818439477588981E-13</v>
      </c>
      <c r="DQ129" s="14">
        <f t="shared" si="97"/>
        <v>1.6104228458716316E-12</v>
      </c>
      <c r="DR129" s="22">
        <f t="shared" si="70"/>
        <v>2.9932409441277661E-12</v>
      </c>
      <c r="DS129" s="62">
        <f t="shared" si="71"/>
        <v>293.33333333333633</v>
      </c>
      <c r="DT129" s="62">
        <f ca="1">AVERAGE(OFFSET($DS$3,0,0,'Données projet'!$E$14+1,1))-AVERAGE(OFFSET($H$3,0,0,'Données projet'!$E$14+1,1))</f>
        <v>389.12604446638119</v>
      </c>
      <c r="DU129" s="62">
        <f t="shared" si="98"/>
        <v>243.23852967152732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362.81292020448933</v>
      </c>
      <c r="T130" s="62">
        <f t="shared" si="88"/>
        <v>292.26503163353146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6.4643520393469936E-14</v>
      </c>
      <c r="AC130" s="24">
        <f t="shared" si="57"/>
        <v>6.4643520393469936E-14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3.4106051316484809E-13</v>
      </c>
      <c r="AJ130" s="14">
        <f>AI130*VLOOKUP('Données projet'!$B$10,Paramètres!$A$1:$I$89,3,0)*VLOOKUP('Données projet'!$B$10,Paramètres!$A$1:$I$89,5,0)</f>
        <v>1.5961632016114892E-13</v>
      </c>
      <c r="AK130" s="14">
        <f t="shared" si="89"/>
        <v>2.2708641912150958E-12</v>
      </c>
      <c r="AL130" s="22">
        <f t="shared" si="58"/>
        <v>4.2330868906469593E-12</v>
      </c>
      <c r="AM130" s="62">
        <f t="shared" si="59"/>
        <v>293.33333333333752</v>
      </c>
      <c r="AN130" s="62">
        <f ca="1">AVERAGE(OFFSET($AM$3,0,0,'Données projet'!$E$10+1,1))-AVERAGE(OFFSET($H$3,0,0,'Données projet'!$E$10+1,1))</f>
        <v>317.54276561627643</v>
      </c>
      <c r="AO130" s="62">
        <f t="shared" si="90"/>
        <v>238.92443174298893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439.06700232017681</v>
      </c>
      <c r="BJ130" s="62">
        <f t="shared" si="92"/>
        <v>278.21741231699929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>
        <f>BY130*VLOOKUP('Données projet'!$B$12,Paramètres!$A$1:$I$89,3,0)*VLOOKUP('Données projet'!$B$12,Paramètres!$A$1:$I$89,5,0)</f>
        <v>0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487.04124684635974</v>
      </c>
      <c r="CE130" s="62">
        <f t="shared" si="94"/>
        <v>306.61893266146666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1.2946657079737634E-13</v>
      </c>
      <c r="CV130" s="14">
        <f t="shared" si="95"/>
        <v>1.8873591890224769E-12</v>
      </c>
      <c r="CW130" s="22">
        <f t="shared" si="67"/>
        <v>3.5126381983529106E-12</v>
      </c>
      <c r="CX130" s="62">
        <f t="shared" si="68"/>
        <v>293.33333333333684</v>
      </c>
      <c r="CY130" s="62">
        <f ca="1">AVERAGE(OFFSET($CX$3,0,0,'Données projet'!$E$13+1,1))-AVERAGE(OFFSET($H$3,0,0,'Données projet'!$E$13+1,1))</f>
        <v>457.62828850677369</v>
      </c>
      <c r="CZ130" s="62">
        <f t="shared" si="96"/>
        <v>282.78263556175563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0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1.1368683772161603E-13</v>
      </c>
      <c r="DP130" s="18">
        <f>DO130*VLOOKUP('Données projet'!$B$14,Paramètres!$A$1:$I$89,3,0)*VLOOKUP('Données projet'!$B$14,Paramètres!$A$1:$I$89,5,0)</f>
        <v>1.0818439477588981E-13</v>
      </c>
      <c r="DQ130" s="14">
        <f t="shared" si="97"/>
        <v>1.6104228458716316E-12</v>
      </c>
      <c r="DR130" s="22">
        <f t="shared" si="70"/>
        <v>2.9932409441277661E-12</v>
      </c>
      <c r="DS130" s="62">
        <f t="shared" si="71"/>
        <v>293.33333333333633</v>
      </c>
      <c r="DT130" s="62">
        <f ca="1">AVERAGE(OFFSET($DS$3,0,0,'Données projet'!$E$14+1,1))-AVERAGE(OFFSET($H$3,0,0,'Données projet'!$E$14+1,1))</f>
        <v>389.12604446638119</v>
      </c>
      <c r="DU130" s="62">
        <f t="shared" si="98"/>
        <v>243.23852967152732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362.81292020448933</v>
      </c>
      <c r="T131" s="62">
        <f t="shared" si="88"/>
        <v>292.26503163353146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4.5709871629993469E-14</v>
      </c>
      <c r="AC131" s="24">
        <f t="shared" si="57"/>
        <v>4.5709871629993469E-14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3.4106051316484809E-13</v>
      </c>
      <c r="AJ131" s="14">
        <f>AI131*VLOOKUP('Données projet'!$B$10,Paramètres!$A$1:$I$89,3,0)*VLOOKUP('Données projet'!$B$10,Paramètres!$A$1:$I$89,5,0)</f>
        <v>1.5961632016114892E-13</v>
      </c>
      <c r="AK131" s="14">
        <f t="shared" si="89"/>
        <v>2.2708641912150958E-12</v>
      </c>
      <c r="AL131" s="22">
        <f t="shared" si="58"/>
        <v>4.2330868906469593E-12</v>
      </c>
      <c r="AM131" s="62">
        <f t="shared" si="59"/>
        <v>293.33333333333752</v>
      </c>
      <c r="AN131" s="62">
        <f ca="1">AVERAGE(OFFSET($AM$3,0,0,'Données projet'!$E$10+1,1))-AVERAGE(OFFSET($H$3,0,0,'Données projet'!$E$10+1,1))</f>
        <v>317.54276561627643</v>
      </c>
      <c r="AO131" s="62">
        <f t="shared" si="90"/>
        <v>238.92443174298893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439.06700232017681</v>
      </c>
      <c r="BJ131" s="62">
        <f t="shared" si="92"/>
        <v>278.21741231699929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>
        <f>BY131*VLOOKUP('Données projet'!$B$12,Paramètres!$A$1:$I$89,3,0)*VLOOKUP('Données projet'!$B$12,Paramètres!$A$1:$I$89,5,0)</f>
        <v>0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487.04124684635974</v>
      </c>
      <c r="CE131" s="62">
        <f t="shared" si="94"/>
        <v>306.61893266146666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1.2946657079737634E-13</v>
      </c>
      <c r="CV131" s="14">
        <f t="shared" si="95"/>
        <v>1.8873591890224769E-12</v>
      </c>
      <c r="CW131" s="22">
        <f t="shared" si="67"/>
        <v>3.5126381983529106E-12</v>
      </c>
      <c r="CX131" s="62">
        <f t="shared" si="68"/>
        <v>293.33333333333684</v>
      </c>
      <c r="CY131" s="62">
        <f ca="1">AVERAGE(OFFSET($CX$3,0,0,'Données projet'!$E$13+1,1))-AVERAGE(OFFSET($H$3,0,0,'Données projet'!$E$13+1,1))</f>
        <v>457.62828850677369</v>
      </c>
      <c r="CZ131" s="62">
        <f t="shared" si="96"/>
        <v>282.78263556175563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0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1.1368683772161603E-13</v>
      </c>
      <c r="DP131" s="18">
        <f>DO131*VLOOKUP('Données projet'!$B$14,Paramètres!$A$1:$I$89,3,0)*VLOOKUP('Données projet'!$B$14,Paramètres!$A$1:$I$89,5,0)</f>
        <v>1.0818439477588981E-13</v>
      </c>
      <c r="DQ131" s="14">
        <f t="shared" si="97"/>
        <v>1.6104228458716316E-12</v>
      </c>
      <c r="DR131" s="22">
        <f t="shared" si="70"/>
        <v>2.9932409441277661E-12</v>
      </c>
      <c r="DS131" s="62">
        <f t="shared" si="71"/>
        <v>293.33333333333633</v>
      </c>
      <c r="DT131" s="62">
        <f ca="1">AVERAGE(OFFSET($DS$3,0,0,'Données projet'!$E$14+1,1))-AVERAGE(OFFSET($H$3,0,0,'Données projet'!$E$14+1,1))</f>
        <v>389.12604446638119</v>
      </c>
      <c r="DU131" s="62">
        <f t="shared" si="98"/>
        <v>243.23852967152732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362.81292020448933</v>
      </c>
      <c r="T132" s="62">
        <f t="shared" si="88"/>
        <v>292.26503163353146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3.2321760196734968E-14</v>
      </c>
      <c r="AC132" s="24">
        <f t="shared" ref="AC132:AC153" si="111">SUM(Z132:AB132)</f>
        <v>3.2321760196734968E-14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3.4106051316484809E-13</v>
      </c>
      <c r="AJ132" s="14">
        <f>AI132*VLOOKUP('Données projet'!$B$10,Paramètres!$A$1:$I$89,3,0)*VLOOKUP('Données projet'!$B$10,Paramètres!$A$1:$I$89,5,0)</f>
        <v>1.5961632016114892E-13</v>
      </c>
      <c r="AK132" s="14">
        <f t="shared" si="89"/>
        <v>2.2708641912150958E-12</v>
      </c>
      <c r="AL132" s="22">
        <f t="shared" ref="AL132:AL153" si="112">(AJ132+AK132)*0.475*44/12</f>
        <v>4.2330868906469593E-12</v>
      </c>
      <c r="AM132" s="62">
        <f t="shared" ref="AM132:AM195" si="113">AL132+(AD132+AE132)*44/12</f>
        <v>293.33333333333752</v>
      </c>
      <c r="AN132" s="62">
        <f ca="1">AVERAGE(OFFSET($AM$3,0,0,'Données projet'!$E$10+1,1))-AVERAGE(OFFSET($H$3,0,0,'Données projet'!$E$10+1,1))</f>
        <v>317.54276561627643</v>
      </c>
      <c r="AO132" s="62">
        <f t="shared" si="90"/>
        <v>238.92443174298893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439.06700232017681</v>
      </c>
      <c r="BJ132" s="62">
        <f t="shared" si="92"/>
        <v>278.21741231699929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>
        <f>BY132*VLOOKUP('Données projet'!$B$12,Paramètres!$A$1:$I$89,3,0)*VLOOKUP('Données projet'!$B$12,Paramètres!$A$1:$I$89,5,0)</f>
        <v>0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487.04124684635974</v>
      </c>
      <c r="CE132" s="62">
        <f t="shared" si="94"/>
        <v>306.61893266146666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1.2946657079737634E-13</v>
      </c>
      <c r="CV132" s="14">
        <f t="shared" si="95"/>
        <v>1.8873591890224769E-12</v>
      </c>
      <c r="CW132" s="22">
        <f t="shared" ref="CW132:CW153" si="121">(CU132+CV132)*0.475*44/12</f>
        <v>3.5126381983529106E-12</v>
      </c>
      <c r="CX132" s="62">
        <f t="shared" ref="CX132:CX195" si="122">CW132+(CO132+CP132)*44/12</f>
        <v>293.33333333333684</v>
      </c>
      <c r="CY132" s="62">
        <f ca="1">AVERAGE(OFFSET($CX$3,0,0,'Données projet'!$E$13+1,1))-AVERAGE(OFFSET($H$3,0,0,'Données projet'!$E$13+1,1))</f>
        <v>457.62828850677369</v>
      </c>
      <c r="CZ132" s="62">
        <f t="shared" si="96"/>
        <v>282.78263556175563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0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1.1368683772161603E-13</v>
      </c>
      <c r="DP132" s="18">
        <f>DO132*VLOOKUP('Données projet'!$B$14,Paramètres!$A$1:$I$89,3,0)*VLOOKUP('Données projet'!$B$14,Paramètres!$A$1:$I$89,5,0)</f>
        <v>1.0818439477588981E-13</v>
      </c>
      <c r="DQ132" s="14">
        <f t="shared" si="97"/>
        <v>1.6104228458716316E-12</v>
      </c>
      <c r="DR132" s="22">
        <f t="shared" ref="DR132:DR153" si="124">(DP132+DQ132)*0.475*44/12</f>
        <v>2.9932409441277661E-12</v>
      </c>
      <c r="DS132" s="62">
        <f t="shared" ref="DS132:DS195" si="125">DR132+(DJ132+DK132)*44/12</f>
        <v>293.33333333333633</v>
      </c>
      <c r="DT132" s="62">
        <f ca="1">AVERAGE(OFFSET($DS$3,0,0,'Données projet'!$E$14+1,1))-AVERAGE(OFFSET($H$3,0,0,'Données projet'!$E$14+1,1))</f>
        <v>389.12604446638119</v>
      </c>
      <c r="DU132" s="62">
        <f t="shared" si="98"/>
        <v>243.23852967152732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362.81292020448933</v>
      </c>
      <c r="T133" s="62">
        <f t="shared" ref="T133:T196" si="142">$T$3</f>
        <v>292.26503163353146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2.2854935814996735E-14</v>
      </c>
      <c r="AC133" s="24">
        <f t="shared" si="111"/>
        <v>2.2854935814996735E-14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3.4106051316484809E-13</v>
      </c>
      <c r="AJ133" s="14">
        <f>AI133*VLOOKUP('Données projet'!$B$10,Paramètres!$A$1:$I$89,3,0)*VLOOKUP('Données projet'!$B$10,Paramètres!$A$1:$I$89,5,0)</f>
        <v>1.5961632016114892E-13</v>
      </c>
      <c r="AK133" s="14">
        <f t="shared" ref="AK133:AK153" si="143">EXP(-1.0587+0.8836*LN(AJ133)+0.284)</f>
        <v>2.2708641912150958E-12</v>
      </c>
      <c r="AL133" s="22">
        <f t="shared" si="112"/>
        <v>4.2330868906469593E-12</v>
      </c>
      <c r="AM133" s="62">
        <f t="shared" si="113"/>
        <v>293.33333333333752</v>
      </c>
      <c r="AN133" s="62">
        <f ca="1">AVERAGE(OFFSET($AM$3,0,0,'Données projet'!$E$10+1,1))-AVERAGE(OFFSET($H$3,0,0,'Données projet'!$E$10+1,1))</f>
        <v>317.54276561627643</v>
      </c>
      <c r="AO133" s="62">
        <f t="shared" ref="AO133:AO196" si="144">$AO$3</f>
        <v>238.92443174298893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439.06700232017681</v>
      </c>
      <c r="BJ133" s="62">
        <f t="shared" ref="BJ133:BJ196" si="146">$BJ$3</f>
        <v>278.21741231699929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>
        <f>BY133*VLOOKUP('Données projet'!$B$12,Paramètres!$A$1:$I$89,3,0)*VLOOKUP('Données projet'!$B$12,Paramètres!$A$1:$I$89,5,0)</f>
        <v>0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487.04124684635974</v>
      </c>
      <c r="CE133" s="62">
        <f t="shared" ref="CE133:CE196" si="148">$CE$3</f>
        <v>306.61893266146666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1.2946657079737634E-13</v>
      </c>
      <c r="CV133" s="14">
        <f t="shared" ref="CV133:CV153" si="149">EXP(-1.0587+0.8836*LN(CU133)+0.284)</f>
        <v>1.8873591890224769E-12</v>
      </c>
      <c r="CW133" s="22">
        <f t="shared" si="121"/>
        <v>3.5126381983529106E-12</v>
      </c>
      <c r="CX133" s="62">
        <f t="shared" si="122"/>
        <v>293.33333333333684</v>
      </c>
      <c r="CY133" s="62">
        <f ca="1">AVERAGE(OFFSET($CX$3,0,0,'Données projet'!$E$13+1,1))-AVERAGE(OFFSET($H$3,0,0,'Données projet'!$E$13+1,1))</f>
        <v>457.62828850677369</v>
      </c>
      <c r="CZ133" s="62">
        <f t="shared" ref="CZ133:CZ196" si="150">$CZ$3</f>
        <v>282.78263556175563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0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1.1368683772161603E-13</v>
      </c>
      <c r="DP133" s="18">
        <f>DO133*VLOOKUP('Données projet'!$B$14,Paramètres!$A$1:$I$89,3,0)*VLOOKUP('Données projet'!$B$14,Paramètres!$A$1:$I$89,5,0)</f>
        <v>1.0818439477588981E-13</v>
      </c>
      <c r="DQ133" s="14">
        <f t="shared" ref="DQ133:DQ153" si="151">EXP(-1.0587+0.8836*LN(DP133)+0.284)</f>
        <v>1.6104228458716316E-12</v>
      </c>
      <c r="DR133" s="22">
        <f t="shared" si="124"/>
        <v>2.9932409441277661E-12</v>
      </c>
      <c r="DS133" s="62">
        <f t="shared" si="125"/>
        <v>293.33333333333633</v>
      </c>
      <c r="DT133" s="62">
        <f ca="1">AVERAGE(OFFSET($DS$3,0,0,'Données projet'!$E$14+1,1))-AVERAGE(OFFSET($H$3,0,0,'Données projet'!$E$14+1,1))</f>
        <v>389.12604446638119</v>
      </c>
      <c r="DU133" s="62">
        <f t="shared" ref="DU133:DU196" si="152">$DU$3</f>
        <v>243.23852967152732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362.81292020448933</v>
      </c>
      <c r="T134" s="62">
        <f t="shared" si="142"/>
        <v>292.26503163353146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1.6160880098367484E-14</v>
      </c>
      <c r="AC134" s="24">
        <f t="shared" si="111"/>
        <v>1.6160880098367484E-14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3.4106051316484809E-13</v>
      </c>
      <c r="AJ134" s="14">
        <f>AI134*VLOOKUP('Données projet'!$B$10,Paramètres!$A$1:$I$89,3,0)*VLOOKUP('Données projet'!$B$10,Paramètres!$A$1:$I$89,5,0)</f>
        <v>1.5961632016114892E-13</v>
      </c>
      <c r="AK134" s="14">
        <f t="shared" si="143"/>
        <v>2.2708641912150958E-12</v>
      </c>
      <c r="AL134" s="22">
        <f t="shared" si="112"/>
        <v>4.2330868906469593E-12</v>
      </c>
      <c r="AM134" s="62">
        <f t="shared" si="113"/>
        <v>293.33333333333752</v>
      </c>
      <c r="AN134" s="62">
        <f ca="1">AVERAGE(OFFSET($AM$3,0,0,'Données projet'!$E$10+1,1))-AVERAGE(OFFSET($H$3,0,0,'Données projet'!$E$10+1,1))</f>
        <v>317.54276561627643</v>
      </c>
      <c r="AO134" s="62">
        <f t="shared" si="144"/>
        <v>238.92443174298893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439.06700232017681</v>
      </c>
      <c r="BJ134" s="62">
        <f t="shared" si="146"/>
        <v>278.21741231699929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>
        <f>BY134*VLOOKUP('Données projet'!$B$12,Paramètres!$A$1:$I$89,3,0)*VLOOKUP('Données projet'!$B$12,Paramètres!$A$1:$I$89,5,0)</f>
        <v>0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487.04124684635974</v>
      </c>
      <c r="CE134" s="62">
        <f t="shared" si="148"/>
        <v>306.61893266146666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1.2946657079737634E-13</v>
      </c>
      <c r="CV134" s="14">
        <f t="shared" si="149"/>
        <v>1.8873591890224769E-12</v>
      </c>
      <c r="CW134" s="22">
        <f t="shared" si="121"/>
        <v>3.5126381983529106E-12</v>
      </c>
      <c r="CX134" s="62">
        <f t="shared" si="122"/>
        <v>293.33333333333684</v>
      </c>
      <c r="CY134" s="62">
        <f ca="1">AVERAGE(OFFSET($CX$3,0,0,'Données projet'!$E$13+1,1))-AVERAGE(OFFSET($H$3,0,0,'Données projet'!$E$13+1,1))</f>
        <v>457.62828850677369</v>
      </c>
      <c r="CZ134" s="62">
        <f t="shared" si="150"/>
        <v>282.78263556175563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0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1.1368683772161603E-13</v>
      </c>
      <c r="DP134" s="18">
        <f>DO134*VLOOKUP('Données projet'!$B$14,Paramètres!$A$1:$I$89,3,0)*VLOOKUP('Données projet'!$B$14,Paramètres!$A$1:$I$89,5,0)</f>
        <v>1.0818439477588981E-13</v>
      </c>
      <c r="DQ134" s="14">
        <f t="shared" si="151"/>
        <v>1.6104228458716316E-12</v>
      </c>
      <c r="DR134" s="22">
        <f t="shared" si="124"/>
        <v>2.9932409441277661E-12</v>
      </c>
      <c r="DS134" s="62">
        <f t="shared" si="125"/>
        <v>293.33333333333633</v>
      </c>
      <c r="DT134" s="62">
        <f ca="1">AVERAGE(OFFSET($DS$3,0,0,'Données projet'!$E$14+1,1))-AVERAGE(OFFSET($H$3,0,0,'Données projet'!$E$14+1,1))</f>
        <v>389.12604446638119</v>
      </c>
      <c r="DU134" s="62">
        <f t="shared" si="152"/>
        <v>243.23852967152732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362.81292020448933</v>
      </c>
      <c r="T135" s="62">
        <f t="shared" si="142"/>
        <v>292.26503163353146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1.1427467907498367E-14</v>
      </c>
      <c r="AC135" s="24">
        <f t="shared" si="111"/>
        <v>1.1427467907498367E-14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3.4106051316484809E-13</v>
      </c>
      <c r="AJ135" s="14">
        <f>AI135*VLOOKUP('Données projet'!$B$10,Paramètres!$A$1:$I$89,3,0)*VLOOKUP('Données projet'!$B$10,Paramètres!$A$1:$I$89,5,0)</f>
        <v>1.5961632016114892E-13</v>
      </c>
      <c r="AK135" s="14">
        <f t="shared" si="143"/>
        <v>2.2708641912150958E-12</v>
      </c>
      <c r="AL135" s="22">
        <f t="shared" si="112"/>
        <v>4.2330868906469593E-12</v>
      </c>
      <c r="AM135" s="62">
        <f t="shared" si="113"/>
        <v>293.33333333333752</v>
      </c>
      <c r="AN135" s="62">
        <f ca="1">AVERAGE(OFFSET($AM$3,0,0,'Données projet'!$E$10+1,1))-AVERAGE(OFFSET($H$3,0,0,'Données projet'!$E$10+1,1))</f>
        <v>317.54276561627643</v>
      </c>
      <c r="AO135" s="62">
        <f t="shared" si="144"/>
        <v>238.92443174298893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439.06700232017681</v>
      </c>
      <c r="BJ135" s="62">
        <f t="shared" si="146"/>
        <v>278.21741231699929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>
        <f>BY135*VLOOKUP('Données projet'!$B$12,Paramètres!$A$1:$I$89,3,0)*VLOOKUP('Données projet'!$B$12,Paramètres!$A$1:$I$89,5,0)</f>
        <v>0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487.04124684635974</v>
      </c>
      <c r="CE135" s="62">
        <f t="shared" si="148"/>
        <v>306.61893266146666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1.2946657079737634E-13</v>
      </c>
      <c r="CV135" s="14">
        <f t="shared" si="149"/>
        <v>1.8873591890224769E-12</v>
      </c>
      <c r="CW135" s="22">
        <f t="shared" si="121"/>
        <v>3.5126381983529106E-12</v>
      </c>
      <c r="CX135" s="62">
        <f t="shared" si="122"/>
        <v>293.33333333333684</v>
      </c>
      <c r="CY135" s="62">
        <f ca="1">AVERAGE(OFFSET($CX$3,0,0,'Données projet'!$E$13+1,1))-AVERAGE(OFFSET($H$3,0,0,'Données projet'!$E$13+1,1))</f>
        <v>457.62828850677369</v>
      </c>
      <c r="CZ135" s="62">
        <f t="shared" si="150"/>
        <v>282.78263556175563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0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1.1368683772161603E-13</v>
      </c>
      <c r="DP135" s="18">
        <f>DO135*VLOOKUP('Données projet'!$B$14,Paramètres!$A$1:$I$89,3,0)*VLOOKUP('Données projet'!$B$14,Paramètres!$A$1:$I$89,5,0)</f>
        <v>1.0818439477588981E-13</v>
      </c>
      <c r="DQ135" s="14">
        <f t="shared" si="151"/>
        <v>1.6104228458716316E-12</v>
      </c>
      <c r="DR135" s="22">
        <f t="shared" si="124"/>
        <v>2.9932409441277661E-12</v>
      </c>
      <c r="DS135" s="62">
        <f t="shared" si="125"/>
        <v>293.33333333333633</v>
      </c>
      <c r="DT135" s="62">
        <f ca="1">AVERAGE(OFFSET($DS$3,0,0,'Données projet'!$E$14+1,1))-AVERAGE(OFFSET($H$3,0,0,'Données projet'!$E$14+1,1))</f>
        <v>389.12604446638119</v>
      </c>
      <c r="DU135" s="62">
        <f t="shared" si="152"/>
        <v>243.23852967152732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362.81292020448933</v>
      </c>
      <c r="T136" s="62">
        <f t="shared" si="142"/>
        <v>292.26503163353146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8.080440049183742E-15</v>
      </c>
      <c r="AC136" s="24">
        <f t="shared" si="111"/>
        <v>8.080440049183742E-15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3.4106051316484809E-13</v>
      </c>
      <c r="AJ136" s="14">
        <f>AI136*VLOOKUP('Données projet'!$B$10,Paramètres!$A$1:$I$89,3,0)*VLOOKUP('Données projet'!$B$10,Paramètres!$A$1:$I$89,5,0)</f>
        <v>1.5961632016114892E-13</v>
      </c>
      <c r="AK136" s="14">
        <f t="shared" si="143"/>
        <v>2.2708641912150958E-12</v>
      </c>
      <c r="AL136" s="22">
        <f t="shared" si="112"/>
        <v>4.2330868906469593E-12</v>
      </c>
      <c r="AM136" s="62">
        <f t="shared" si="113"/>
        <v>293.33333333333752</v>
      </c>
      <c r="AN136" s="62">
        <f ca="1">AVERAGE(OFFSET($AM$3,0,0,'Données projet'!$E$10+1,1))-AVERAGE(OFFSET($H$3,0,0,'Données projet'!$E$10+1,1))</f>
        <v>317.54276561627643</v>
      </c>
      <c r="AO136" s="62">
        <f t="shared" si="144"/>
        <v>238.92443174298893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439.06700232017681</v>
      </c>
      <c r="BJ136" s="62">
        <f t="shared" si="146"/>
        <v>278.21741231699929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>
        <f>BY136*VLOOKUP('Données projet'!$B$12,Paramètres!$A$1:$I$89,3,0)*VLOOKUP('Données projet'!$B$12,Paramètres!$A$1:$I$89,5,0)</f>
        <v>0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487.04124684635974</v>
      </c>
      <c r="CE136" s="62">
        <f t="shared" si="148"/>
        <v>306.61893266146666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1.2946657079737634E-13</v>
      </c>
      <c r="CV136" s="14">
        <f t="shared" si="149"/>
        <v>1.8873591890224769E-12</v>
      </c>
      <c r="CW136" s="22">
        <f t="shared" si="121"/>
        <v>3.5126381983529106E-12</v>
      </c>
      <c r="CX136" s="62">
        <f t="shared" si="122"/>
        <v>293.33333333333684</v>
      </c>
      <c r="CY136" s="62">
        <f ca="1">AVERAGE(OFFSET($CX$3,0,0,'Données projet'!$E$13+1,1))-AVERAGE(OFFSET($H$3,0,0,'Données projet'!$E$13+1,1))</f>
        <v>457.62828850677369</v>
      </c>
      <c r="CZ136" s="62">
        <f t="shared" si="150"/>
        <v>282.78263556175563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0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1.1368683772161603E-13</v>
      </c>
      <c r="DP136" s="18">
        <f>DO136*VLOOKUP('Données projet'!$B$14,Paramètres!$A$1:$I$89,3,0)*VLOOKUP('Données projet'!$B$14,Paramètres!$A$1:$I$89,5,0)</f>
        <v>1.0818439477588981E-13</v>
      </c>
      <c r="DQ136" s="14">
        <f t="shared" si="151"/>
        <v>1.6104228458716316E-12</v>
      </c>
      <c r="DR136" s="22">
        <f t="shared" si="124"/>
        <v>2.9932409441277661E-12</v>
      </c>
      <c r="DS136" s="62">
        <f t="shared" si="125"/>
        <v>293.33333333333633</v>
      </c>
      <c r="DT136" s="62">
        <f ca="1">AVERAGE(OFFSET($DS$3,0,0,'Données projet'!$E$14+1,1))-AVERAGE(OFFSET($H$3,0,0,'Données projet'!$E$14+1,1))</f>
        <v>389.12604446638119</v>
      </c>
      <c r="DU136" s="62">
        <f t="shared" si="152"/>
        <v>243.23852967152732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362.81292020448933</v>
      </c>
      <c r="T137" s="62">
        <f t="shared" si="142"/>
        <v>292.26503163353146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5.7137339537491837E-15</v>
      </c>
      <c r="AC137" s="24">
        <f t="shared" si="111"/>
        <v>5.7137339537491837E-15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3.4106051316484809E-13</v>
      </c>
      <c r="AJ137" s="14">
        <f>AI137*VLOOKUP('Données projet'!$B$10,Paramètres!$A$1:$I$89,3,0)*VLOOKUP('Données projet'!$B$10,Paramètres!$A$1:$I$89,5,0)</f>
        <v>1.5961632016114892E-13</v>
      </c>
      <c r="AK137" s="14">
        <f t="shared" si="143"/>
        <v>2.2708641912150958E-12</v>
      </c>
      <c r="AL137" s="22">
        <f t="shared" si="112"/>
        <v>4.2330868906469593E-12</v>
      </c>
      <c r="AM137" s="62">
        <f t="shared" si="113"/>
        <v>293.33333333333752</v>
      </c>
      <c r="AN137" s="62">
        <f ca="1">AVERAGE(OFFSET($AM$3,0,0,'Données projet'!$E$10+1,1))-AVERAGE(OFFSET($H$3,0,0,'Données projet'!$E$10+1,1))</f>
        <v>317.54276561627643</v>
      </c>
      <c r="AO137" s="62">
        <f t="shared" si="144"/>
        <v>238.92443174298893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439.06700232017681</v>
      </c>
      <c r="BJ137" s="62">
        <f t="shared" si="146"/>
        <v>278.21741231699929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>
        <f>BY137*VLOOKUP('Données projet'!$B$12,Paramètres!$A$1:$I$89,3,0)*VLOOKUP('Données projet'!$B$12,Paramètres!$A$1:$I$89,5,0)</f>
        <v>0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487.04124684635974</v>
      </c>
      <c r="CE137" s="62">
        <f t="shared" si="148"/>
        <v>306.61893266146666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1.2946657079737634E-13</v>
      </c>
      <c r="CV137" s="14">
        <f t="shared" si="149"/>
        <v>1.8873591890224769E-12</v>
      </c>
      <c r="CW137" s="22">
        <f t="shared" si="121"/>
        <v>3.5126381983529106E-12</v>
      </c>
      <c r="CX137" s="62">
        <f t="shared" si="122"/>
        <v>293.33333333333684</v>
      </c>
      <c r="CY137" s="62">
        <f ca="1">AVERAGE(OFFSET($CX$3,0,0,'Données projet'!$E$13+1,1))-AVERAGE(OFFSET($H$3,0,0,'Données projet'!$E$13+1,1))</f>
        <v>457.62828850677369</v>
      </c>
      <c r="CZ137" s="62">
        <f t="shared" si="150"/>
        <v>282.78263556175563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0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1.1368683772161603E-13</v>
      </c>
      <c r="DP137" s="18">
        <f>DO137*VLOOKUP('Données projet'!$B$14,Paramètres!$A$1:$I$89,3,0)*VLOOKUP('Données projet'!$B$14,Paramètres!$A$1:$I$89,5,0)</f>
        <v>1.0818439477588981E-13</v>
      </c>
      <c r="DQ137" s="14">
        <f t="shared" si="151"/>
        <v>1.6104228458716316E-12</v>
      </c>
      <c r="DR137" s="22">
        <f t="shared" si="124"/>
        <v>2.9932409441277661E-12</v>
      </c>
      <c r="DS137" s="62">
        <f t="shared" si="125"/>
        <v>293.33333333333633</v>
      </c>
      <c r="DT137" s="62">
        <f ca="1">AVERAGE(OFFSET($DS$3,0,0,'Données projet'!$E$14+1,1))-AVERAGE(OFFSET($H$3,0,0,'Données projet'!$E$14+1,1))</f>
        <v>389.12604446638119</v>
      </c>
      <c r="DU137" s="62">
        <f t="shared" si="152"/>
        <v>243.23852967152732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362.81292020448933</v>
      </c>
      <c r="T138" s="62">
        <f t="shared" si="142"/>
        <v>292.26503163353146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4.040220024591871E-15</v>
      </c>
      <c r="AC138" s="24">
        <f t="shared" si="111"/>
        <v>4.040220024591871E-15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3.4106051316484809E-13</v>
      </c>
      <c r="AJ138" s="14">
        <f>AI138*VLOOKUP('Données projet'!$B$10,Paramètres!$A$1:$I$89,3,0)*VLOOKUP('Données projet'!$B$10,Paramètres!$A$1:$I$89,5,0)</f>
        <v>1.5961632016114892E-13</v>
      </c>
      <c r="AK138" s="14">
        <f t="shared" si="143"/>
        <v>2.2708641912150958E-12</v>
      </c>
      <c r="AL138" s="22">
        <f t="shared" si="112"/>
        <v>4.2330868906469593E-12</v>
      </c>
      <c r="AM138" s="62">
        <f t="shared" si="113"/>
        <v>293.33333333333752</v>
      </c>
      <c r="AN138" s="62">
        <f ca="1">AVERAGE(OFFSET($AM$3,0,0,'Données projet'!$E$10+1,1))-AVERAGE(OFFSET($H$3,0,0,'Données projet'!$E$10+1,1))</f>
        <v>317.54276561627643</v>
      </c>
      <c r="AO138" s="62">
        <f t="shared" si="144"/>
        <v>238.92443174298893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439.06700232017681</v>
      </c>
      <c r="BJ138" s="62">
        <f t="shared" si="146"/>
        <v>278.21741231699929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>
        <f>BY138*VLOOKUP('Données projet'!$B$12,Paramètres!$A$1:$I$89,3,0)*VLOOKUP('Données projet'!$B$12,Paramètres!$A$1:$I$89,5,0)</f>
        <v>0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487.04124684635974</v>
      </c>
      <c r="CE138" s="62">
        <f t="shared" si="148"/>
        <v>306.61893266146666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1.2946657079737634E-13</v>
      </c>
      <c r="CV138" s="14">
        <f t="shared" si="149"/>
        <v>1.8873591890224769E-12</v>
      </c>
      <c r="CW138" s="22">
        <f t="shared" si="121"/>
        <v>3.5126381983529106E-12</v>
      </c>
      <c r="CX138" s="62">
        <f t="shared" si="122"/>
        <v>293.33333333333684</v>
      </c>
      <c r="CY138" s="62">
        <f ca="1">AVERAGE(OFFSET($CX$3,0,0,'Données projet'!$E$13+1,1))-AVERAGE(OFFSET($H$3,0,0,'Données projet'!$E$13+1,1))</f>
        <v>457.62828850677369</v>
      </c>
      <c r="CZ138" s="62">
        <f t="shared" si="150"/>
        <v>282.78263556175563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0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1.1368683772161603E-13</v>
      </c>
      <c r="DP138" s="18">
        <f>DO138*VLOOKUP('Données projet'!$B$14,Paramètres!$A$1:$I$89,3,0)*VLOOKUP('Données projet'!$B$14,Paramètres!$A$1:$I$89,5,0)</f>
        <v>1.0818439477588981E-13</v>
      </c>
      <c r="DQ138" s="14">
        <f t="shared" si="151"/>
        <v>1.6104228458716316E-12</v>
      </c>
      <c r="DR138" s="22">
        <f t="shared" si="124"/>
        <v>2.9932409441277661E-12</v>
      </c>
      <c r="DS138" s="62">
        <f t="shared" si="125"/>
        <v>293.33333333333633</v>
      </c>
      <c r="DT138" s="62">
        <f ca="1">AVERAGE(OFFSET($DS$3,0,0,'Données projet'!$E$14+1,1))-AVERAGE(OFFSET($H$3,0,0,'Données projet'!$E$14+1,1))</f>
        <v>389.12604446638119</v>
      </c>
      <c r="DU138" s="62">
        <f t="shared" si="152"/>
        <v>243.23852967152732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362.81292020448933</v>
      </c>
      <c r="T139" s="62">
        <f t="shared" si="142"/>
        <v>292.26503163353146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2.8568669768745918E-15</v>
      </c>
      <c r="AC139" s="24">
        <f t="shared" si="111"/>
        <v>2.8568669768745918E-15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3.4106051316484809E-13</v>
      </c>
      <c r="AJ139" s="14">
        <f>AI139*VLOOKUP('Données projet'!$B$10,Paramètres!$A$1:$I$89,3,0)*VLOOKUP('Données projet'!$B$10,Paramètres!$A$1:$I$89,5,0)</f>
        <v>1.5961632016114892E-13</v>
      </c>
      <c r="AK139" s="14">
        <f t="shared" si="143"/>
        <v>2.2708641912150958E-12</v>
      </c>
      <c r="AL139" s="22">
        <f t="shared" si="112"/>
        <v>4.2330868906469593E-12</v>
      </c>
      <c r="AM139" s="62">
        <f t="shared" si="113"/>
        <v>293.33333333333752</v>
      </c>
      <c r="AN139" s="62">
        <f ca="1">AVERAGE(OFFSET($AM$3,0,0,'Données projet'!$E$10+1,1))-AVERAGE(OFFSET($H$3,0,0,'Données projet'!$E$10+1,1))</f>
        <v>317.54276561627643</v>
      </c>
      <c r="AO139" s="62">
        <f t="shared" si="144"/>
        <v>238.92443174298893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439.06700232017681</v>
      </c>
      <c r="BJ139" s="62">
        <f t="shared" si="146"/>
        <v>278.21741231699929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>
        <f>BY139*VLOOKUP('Données projet'!$B$12,Paramètres!$A$1:$I$89,3,0)*VLOOKUP('Données projet'!$B$12,Paramètres!$A$1:$I$89,5,0)</f>
        <v>0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487.04124684635974</v>
      </c>
      <c r="CE139" s="62">
        <f t="shared" si="148"/>
        <v>306.61893266146666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1.2946657079737634E-13</v>
      </c>
      <c r="CV139" s="14">
        <f t="shared" si="149"/>
        <v>1.8873591890224769E-12</v>
      </c>
      <c r="CW139" s="22">
        <f t="shared" si="121"/>
        <v>3.5126381983529106E-12</v>
      </c>
      <c r="CX139" s="62">
        <f t="shared" si="122"/>
        <v>293.33333333333684</v>
      </c>
      <c r="CY139" s="62">
        <f ca="1">AVERAGE(OFFSET($CX$3,0,0,'Données projet'!$E$13+1,1))-AVERAGE(OFFSET($H$3,0,0,'Données projet'!$E$13+1,1))</f>
        <v>457.62828850677369</v>
      </c>
      <c r="CZ139" s="62">
        <f t="shared" si="150"/>
        <v>282.78263556175563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0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1.1368683772161603E-13</v>
      </c>
      <c r="DP139" s="18">
        <f>DO139*VLOOKUP('Données projet'!$B$14,Paramètres!$A$1:$I$89,3,0)*VLOOKUP('Données projet'!$B$14,Paramètres!$A$1:$I$89,5,0)</f>
        <v>1.0818439477588981E-13</v>
      </c>
      <c r="DQ139" s="14">
        <f t="shared" si="151"/>
        <v>1.6104228458716316E-12</v>
      </c>
      <c r="DR139" s="22">
        <f t="shared" si="124"/>
        <v>2.9932409441277661E-12</v>
      </c>
      <c r="DS139" s="62">
        <f t="shared" si="125"/>
        <v>293.33333333333633</v>
      </c>
      <c r="DT139" s="62">
        <f ca="1">AVERAGE(OFFSET($DS$3,0,0,'Données projet'!$E$14+1,1))-AVERAGE(OFFSET($H$3,0,0,'Données projet'!$E$14+1,1))</f>
        <v>389.12604446638119</v>
      </c>
      <c r="DU139" s="62">
        <f t="shared" si="152"/>
        <v>243.23852967152732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362.81292020448933</v>
      </c>
      <c r="T140" s="62">
        <f t="shared" si="142"/>
        <v>292.26503163353146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2.0201100122959355E-15</v>
      </c>
      <c r="AC140" s="24">
        <f t="shared" si="111"/>
        <v>2.0201100122959355E-15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3.4106051316484809E-13</v>
      </c>
      <c r="AJ140" s="14">
        <f>AI140*VLOOKUP('Données projet'!$B$10,Paramètres!$A$1:$I$89,3,0)*VLOOKUP('Données projet'!$B$10,Paramètres!$A$1:$I$89,5,0)</f>
        <v>1.5961632016114892E-13</v>
      </c>
      <c r="AK140" s="14">
        <f t="shared" si="143"/>
        <v>2.2708641912150958E-12</v>
      </c>
      <c r="AL140" s="22">
        <f t="shared" si="112"/>
        <v>4.2330868906469593E-12</v>
      </c>
      <c r="AM140" s="62">
        <f t="shared" si="113"/>
        <v>293.33333333333752</v>
      </c>
      <c r="AN140" s="62">
        <f ca="1">AVERAGE(OFFSET($AM$3,0,0,'Données projet'!$E$10+1,1))-AVERAGE(OFFSET($H$3,0,0,'Données projet'!$E$10+1,1))</f>
        <v>317.54276561627643</v>
      </c>
      <c r="AO140" s="62">
        <f t="shared" si="144"/>
        <v>238.92443174298893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439.06700232017681</v>
      </c>
      <c r="BJ140" s="62">
        <f t="shared" si="146"/>
        <v>278.21741231699929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>
        <f>BY140*VLOOKUP('Données projet'!$B$12,Paramètres!$A$1:$I$89,3,0)*VLOOKUP('Données projet'!$B$12,Paramètres!$A$1:$I$89,5,0)</f>
        <v>0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487.04124684635974</v>
      </c>
      <c r="CE140" s="62">
        <f t="shared" si="148"/>
        <v>306.61893266146666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1.2946657079737634E-13</v>
      </c>
      <c r="CV140" s="14">
        <f t="shared" si="149"/>
        <v>1.8873591890224769E-12</v>
      </c>
      <c r="CW140" s="22">
        <f t="shared" si="121"/>
        <v>3.5126381983529106E-12</v>
      </c>
      <c r="CX140" s="62">
        <f t="shared" si="122"/>
        <v>293.33333333333684</v>
      </c>
      <c r="CY140" s="62">
        <f ca="1">AVERAGE(OFFSET($CX$3,0,0,'Données projet'!$E$13+1,1))-AVERAGE(OFFSET($H$3,0,0,'Données projet'!$E$13+1,1))</f>
        <v>457.62828850677369</v>
      </c>
      <c r="CZ140" s="62">
        <f t="shared" si="150"/>
        <v>282.78263556175563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0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1.1368683772161603E-13</v>
      </c>
      <c r="DP140" s="18">
        <f>DO140*VLOOKUP('Données projet'!$B$14,Paramètres!$A$1:$I$89,3,0)*VLOOKUP('Données projet'!$B$14,Paramètres!$A$1:$I$89,5,0)</f>
        <v>1.0818439477588981E-13</v>
      </c>
      <c r="DQ140" s="14">
        <f t="shared" si="151"/>
        <v>1.6104228458716316E-12</v>
      </c>
      <c r="DR140" s="22">
        <f t="shared" si="124"/>
        <v>2.9932409441277661E-12</v>
      </c>
      <c r="DS140" s="62">
        <f t="shared" si="125"/>
        <v>293.33333333333633</v>
      </c>
      <c r="DT140" s="62">
        <f ca="1">AVERAGE(OFFSET($DS$3,0,0,'Données projet'!$E$14+1,1))-AVERAGE(OFFSET($H$3,0,0,'Données projet'!$E$14+1,1))</f>
        <v>389.12604446638119</v>
      </c>
      <c r="DU140" s="62">
        <f t="shared" si="152"/>
        <v>243.23852967152732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362.81292020448933</v>
      </c>
      <c r="T141" s="62">
        <f t="shared" si="142"/>
        <v>292.26503163353146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1.4284334884372959E-15</v>
      </c>
      <c r="AC141" s="24">
        <f t="shared" si="111"/>
        <v>1.4284334884372959E-15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3.4106051316484809E-13</v>
      </c>
      <c r="AJ141" s="14">
        <f>AI141*VLOOKUP('Données projet'!$B$10,Paramètres!$A$1:$I$89,3,0)*VLOOKUP('Données projet'!$B$10,Paramètres!$A$1:$I$89,5,0)</f>
        <v>1.5961632016114892E-13</v>
      </c>
      <c r="AK141" s="14">
        <f t="shared" si="143"/>
        <v>2.2708641912150958E-12</v>
      </c>
      <c r="AL141" s="22">
        <f t="shared" si="112"/>
        <v>4.2330868906469593E-12</v>
      </c>
      <c r="AM141" s="62">
        <f t="shared" si="113"/>
        <v>293.33333333333752</v>
      </c>
      <c r="AN141" s="62">
        <f ca="1">AVERAGE(OFFSET($AM$3,0,0,'Données projet'!$E$10+1,1))-AVERAGE(OFFSET($H$3,0,0,'Données projet'!$E$10+1,1))</f>
        <v>317.54276561627643</v>
      </c>
      <c r="AO141" s="62">
        <f t="shared" si="144"/>
        <v>238.92443174298893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439.06700232017681</v>
      </c>
      <c r="BJ141" s="62">
        <f t="shared" si="146"/>
        <v>278.21741231699929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>
        <f>BY141*VLOOKUP('Données projet'!$B$12,Paramètres!$A$1:$I$89,3,0)*VLOOKUP('Données projet'!$B$12,Paramètres!$A$1:$I$89,5,0)</f>
        <v>0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487.04124684635974</v>
      </c>
      <c r="CE141" s="62">
        <f t="shared" si="148"/>
        <v>306.61893266146666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1.2946657079737634E-13</v>
      </c>
      <c r="CV141" s="14">
        <f t="shared" si="149"/>
        <v>1.8873591890224769E-12</v>
      </c>
      <c r="CW141" s="22">
        <f t="shared" si="121"/>
        <v>3.5126381983529106E-12</v>
      </c>
      <c r="CX141" s="62">
        <f t="shared" si="122"/>
        <v>293.33333333333684</v>
      </c>
      <c r="CY141" s="62">
        <f ca="1">AVERAGE(OFFSET($CX$3,0,0,'Données projet'!$E$13+1,1))-AVERAGE(OFFSET($H$3,0,0,'Données projet'!$E$13+1,1))</f>
        <v>457.62828850677369</v>
      </c>
      <c r="CZ141" s="62">
        <f t="shared" si="150"/>
        <v>282.78263556175563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0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1.1368683772161603E-13</v>
      </c>
      <c r="DP141" s="18">
        <f>DO141*VLOOKUP('Données projet'!$B$14,Paramètres!$A$1:$I$89,3,0)*VLOOKUP('Données projet'!$B$14,Paramètres!$A$1:$I$89,5,0)</f>
        <v>1.0818439477588981E-13</v>
      </c>
      <c r="DQ141" s="14">
        <f t="shared" si="151"/>
        <v>1.6104228458716316E-12</v>
      </c>
      <c r="DR141" s="22">
        <f t="shared" si="124"/>
        <v>2.9932409441277661E-12</v>
      </c>
      <c r="DS141" s="62">
        <f t="shared" si="125"/>
        <v>293.33333333333633</v>
      </c>
      <c r="DT141" s="62">
        <f ca="1">AVERAGE(OFFSET($DS$3,0,0,'Données projet'!$E$14+1,1))-AVERAGE(OFFSET($H$3,0,0,'Données projet'!$E$14+1,1))</f>
        <v>389.12604446638119</v>
      </c>
      <c r="DU141" s="62">
        <f t="shared" si="152"/>
        <v>243.23852967152732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362.81292020448933</v>
      </c>
      <c r="T142" s="62">
        <f t="shared" si="142"/>
        <v>292.26503163353146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1.0100550061479677E-15</v>
      </c>
      <c r="AC142" s="24">
        <f t="shared" si="111"/>
        <v>1.0100550061479677E-15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3.4106051316484809E-13</v>
      </c>
      <c r="AJ142" s="14">
        <f>AI142*VLOOKUP('Données projet'!$B$10,Paramètres!$A$1:$I$89,3,0)*VLOOKUP('Données projet'!$B$10,Paramètres!$A$1:$I$89,5,0)</f>
        <v>1.5961632016114892E-13</v>
      </c>
      <c r="AK142" s="14">
        <f t="shared" si="143"/>
        <v>2.2708641912150958E-12</v>
      </c>
      <c r="AL142" s="22">
        <f t="shared" si="112"/>
        <v>4.2330868906469593E-12</v>
      </c>
      <c r="AM142" s="62">
        <f t="shared" si="113"/>
        <v>293.33333333333752</v>
      </c>
      <c r="AN142" s="62">
        <f ca="1">AVERAGE(OFFSET($AM$3,0,0,'Données projet'!$E$10+1,1))-AVERAGE(OFFSET($H$3,0,0,'Données projet'!$E$10+1,1))</f>
        <v>317.54276561627643</v>
      </c>
      <c r="AO142" s="62">
        <f t="shared" si="144"/>
        <v>238.92443174298893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439.06700232017681</v>
      </c>
      <c r="BJ142" s="62">
        <f t="shared" si="146"/>
        <v>278.21741231699929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>
        <f>BY142*VLOOKUP('Données projet'!$B$12,Paramètres!$A$1:$I$89,3,0)*VLOOKUP('Données projet'!$B$12,Paramètres!$A$1:$I$89,5,0)</f>
        <v>0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487.04124684635974</v>
      </c>
      <c r="CE142" s="62">
        <f t="shared" si="148"/>
        <v>306.61893266146666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1.2946657079737634E-13</v>
      </c>
      <c r="CV142" s="14">
        <f t="shared" si="149"/>
        <v>1.8873591890224769E-12</v>
      </c>
      <c r="CW142" s="22">
        <f t="shared" si="121"/>
        <v>3.5126381983529106E-12</v>
      </c>
      <c r="CX142" s="62">
        <f t="shared" si="122"/>
        <v>293.33333333333684</v>
      </c>
      <c r="CY142" s="62">
        <f ca="1">AVERAGE(OFFSET($CX$3,0,0,'Données projet'!$E$13+1,1))-AVERAGE(OFFSET($H$3,0,0,'Données projet'!$E$13+1,1))</f>
        <v>457.62828850677369</v>
      </c>
      <c r="CZ142" s="62">
        <f t="shared" si="150"/>
        <v>282.78263556175563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0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1.1368683772161603E-13</v>
      </c>
      <c r="DP142" s="18">
        <f>DO142*VLOOKUP('Données projet'!$B$14,Paramètres!$A$1:$I$89,3,0)*VLOOKUP('Données projet'!$B$14,Paramètres!$A$1:$I$89,5,0)</f>
        <v>1.0818439477588981E-13</v>
      </c>
      <c r="DQ142" s="14">
        <f t="shared" si="151"/>
        <v>1.6104228458716316E-12</v>
      </c>
      <c r="DR142" s="22">
        <f t="shared" si="124"/>
        <v>2.9932409441277661E-12</v>
      </c>
      <c r="DS142" s="62">
        <f t="shared" si="125"/>
        <v>293.33333333333633</v>
      </c>
      <c r="DT142" s="62">
        <f ca="1">AVERAGE(OFFSET($DS$3,0,0,'Données projet'!$E$14+1,1))-AVERAGE(OFFSET($H$3,0,0,'Données projet'!$E$14+1,1))</f>
        <v>389.12604446638119</v>
      </c>
      <c r="DU142" s="62">
        <f t="shared" si="152"/>
        <v>243.23852967152732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362.81292020448933</v>
      </c>
      <c r="T143" s="62">
        <f t="shared" si="142"/>
        <v>292.26503163353146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7.1421674421864796E-16</v>
      </c>
      <c r="AC143" s="24">
        <f t="shared" si="111"/>
        <v>7.1421674421864796E-16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3.4106051316484809E-13</v>
      </c>
      <c r="AJ143" s="14">
        <f>AI143*VLOOKUP('Données projet'!$B$10,Paramètres!$A$1:$I$89,3,0)*VLOOKUP('Données projet'!$B$10,Paramètres!$A$1:$I$89,5,0)</f>
        <v>1.5961632016114892E-13</v>
      </c>
      <c r="AK143" s="14">
        <f t="shared" si="143"/>
        <v>2.2708641912150958E-12</v>
      </c>
      <c r="AL143" s="22">
        <f t="shared" si="112"/>
        <v>4.2330868906469593E-12</v>
      </c>
      <c r="AM143" s="62">
        <f t="shared" si="113"/>
        <v>293.33333333333752</v>
      </c>
      <c r="AN143" s="62">
        <f ca="1">AVERAGE(OFFSET($AM$3,0,0,'Données projet'!$E$10+1,1))-AVERAGE(OFFSET($H$3,0,0,'Données projet'!$E$10+1,1))</f>
        <v>317.54276561627643</v>
      </c>
      <c r="AO143" s="62">
        <f t="shared" si="144"/>
        <v>238.92443174298893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439.06700232017681</v>
      </c>
      <c r="BJ143" s="62">
        <f t="shared" si="146"/>
        <v>278.21741231699929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>
        <f>BY143*VLOOKUP('Données projet'!$B$12,Paramètres!$A$1:$I$89,3,0)*VLOOKUP('Données projet'!$B$12,Paramètres!$A$1:$I$89,5,0)</f>
        <v>0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487.04124684635974</v>
      </c>
      <c r="CE143" s="62">
        <f t="shared" si="148"/>
        <v>306.61893266146666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1.2946657079737634E-13</v>
      </c>
      <c r="CV143" s="14">
        <f t="shared" si="149"/>
        <v>1.8873591890224769E-12</v>
      </c>
      <c r="CW143" s="22">
        <f t="shared" si="121"/>
        <v>3.5126381983529106E-12</v>
      </c>
      <c r="CX143" s="62">
        <f t="shared" si="122"/>
        <v>293.33333333333684</v>
      </c>
      <c r="CY143" s="62">
        <f ca="1">AVERAGE(OFFSET($CX$3,0,0,'Données projet'!$E$13+1,1))-AVERAGE(OFFSET($H$3,0,0,'Données projet'!$E$13+1,1))</f>
        <v>457.62828850677369</v>
      </c>
      <c r="CZ143" s="62">
        <f t="shared" si="150"/>
        <v>282.78263556175563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0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1.1368683772161603E-13</v>
      </c>
      <c r="DP143" s="18">
        <f>DO143*VLOOKUP('Données projet'!$B$14,Paramètres!$A$1:$I$89,3,0)*VLOOKUP('Données projet'!$B$14,Paramètres!$A$1:$I$89,5,0)</f>
        <v>1.0818439477588981E-13</v>
      </c>
      <c r="DQ143" s="14">
        <f t="shared" si="151"/>
        <v>1.6104228458716316E-12</v>
      </c>
      <c r="DR143" s="22">
        <f t="shared" si="124"/>
        <v>2.9932409441277661E-12</v>
      </c>
      <c r="DS143" s="62">
        <f t="shared" si="125"/>
        <v>293.33333333333633</v>
      </c>
      <c r="DT143" s="62">
        <f ca="1">AVERAGE(OFFSET($DS$3,0,0,'Données projet'!$E$14+1,1))-AVERAGE(OFFSET($H$3,0,0,'Données projet'!$E$14+1,1))</f>
        <v>389.12604446638119</v>
      </c>
      <c r="DU143" s="62">
        <f t="shared" si="152"/>
        <v>243.23852967152732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362.81292020448933</v>
      </c>
      <c r="T144" s="62">
        <f t="shared" si="142"/>
        <v>292.26503163353146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5.0502750307398387E-16</v>
      </c>
      <c r="AC144" s="24">
        <f t="shared" si="111"/>
        <v>5.0502750307398387E-16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3.4106051316484809E-13</v>
      </c>
      <c r="AJ144" s="14">
        <f>AI144*VLOOKUP('Données projet'!$B$10,Paramètres!$A$1:$I$89,3,0)*VLOOKUP('Données projet'!$B$10,Paramètres!$A$1:$I$89,5,0)</f>
        <v>1.5961632016114892E-13</v>
      </c>
      <c r="AK144" s="14">
        <f t="shared" si="143"/>
        <v>2.2708641912150958E-12</v>
      </c>
      <c r="AL144" s="22">
        <f t="shared" si="112"/>
        <v>4.2330868906469593E-12</v>
      </c>
      <c r="AM144" s="62">
        <f t="shared" si="113"/>
        <v>293.33333333333752</v>
      </c>
      <c r="AN144" s="62">
        <f ca="1">AVERAGE(OFFSET($AM$3,0,0,'Données projet'!$E$10+1,1))-AVERAGE(OFFSET($H$3,0,0,'Données projet'!$E$10+1,1))</f>
        <v>317.54276561627643</v>
      </c>
      <c r="AO144" s="62">
        <f t="shared" si="144"/>
        <v>238.92443174298893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439.06700232017681</v>
      </c>
      <c r="BJ144" s="62">
        <f t="shared" si="146"/>
        <v>278.21741231699929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>
        <f>BY144*VLOOKUP('Données projet'!$B$12,Paramètres!$A$1:$I$89,3,0)*VLOOKUP('Données projet'!$B$12,Paramètres!$A$1:$I$89,5,0)</f>
        <v>0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487.04124684635974</v>
      </c>
      <c r="CE144" s="62">
        <f t="shared" si="148"/>
        <v>306.61893266146666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1.2946657079737634E-13</v>
      </c>
      <c r="CV144" s="14">
        <f t="shared" si="149"/>
        <v>1.8873591890224769E-12</v>
      </c>
      <c r="CW144" s="22">
        <f t="shared" si="121"/>
        <v>3.5126381983529106E-12</v>
      </c>
      <c r="CX144" s="62">
        <f t="shared" si="122"/>
        <v>293.33333333333684</v>
      </c>
      <c r="CY144" s="62">
        <f ca="1">AVERAGE(OFFSET($CX$3,0,0,'Données projet'!$E$13+1,1))-AVERAGE(OFFSET($H$3,0,0,'Données projet'!$E$13+1,1))</f>
        <v>457.62828850677369</v>
      </c>
      <c r="CZ144" s="62">
        <f t="shared" si="150"/>
        <v>282.78263556175563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0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1.1368683772161603E-13</v>
      </c>
      <c r="DP144" s="18">
        <f>DO144*VLOOKUP('Données projet'!$B$14,Paramètres!$A$1:$I$89,3,0)*VLOOKUP('Données projet'!$B$14,Paramètres!$A$1:$I$89,5,0)</f>
        <v>1.0818439477588981E-13</v>
      </c>
      <c r="DQ144" s="14">
        <f t="shared" si="151"/>
        <v>1.6104228458716316E-12</v>
      </c>
      <c r="DR144" s="22">
        <f t="shared" si="124"/>
        <v>2.9932409441277661E-12</v>
      </c>
      <c r="DS144" s="62">
        <f t="shared" si="125"/>
        <v>293.33333333333633</v>
      </c>
      <c r="DT144" s="62">
        <f ca="1">AVERAGE(OFFSET($DS$3,0,0,'Données projet'!$E$14+1,1))-AVERAGE(OFFSET($H$3,0,0,'Données projet'!$E$14+1,1))</f>
        <v>389.12604446638119</v>
      </c>
      <c r="DU144" s="62">
        <f t="shared" si="152"/>
        <v>243.23852967152732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362.81292020448933</v>
      </c>
      <c r="T145" s="62">
        <f t="shared" si="142"/>
        <v>292.26503163353146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3.5710837210932398E-16</v>
      </c>
      <c r="AC145" s="24">
        <f t="shared" si="111"/>
        <v>3.5710837210932398E-16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3.4106051316484809E-13</v>
      </c>
      <c r="AJ145" s="14">
        <f>AI145*VLOOKUP('Données projet'!$B$10,Paramètres!$A$1:$I$89,3,0)*VLOOKUP('Données projet'!$B$10,Paramètres!$A$1:$I$89,5,0)</f>
        <v>1.5961632016114892E-13</v>
      </c>
      <c r="AK145" s="14">
        <f t="shared" si="143"/>
        <v>2.2708641912150958E-12</v>
      </c>
      <c r="AL145" s="22">
        <f t="shared" si="112"/>
        <v>4.2330868906469593E-12</v>
      </c>
      <c r="AM145" s="62">
        <f t="shared" si="113"/>
        <v>293.33333333333752</v>
      </c>
      <c r="AN145" s="62">
        <f ca="1">AVERAGE(OFFSET($AM$3,0,0,'Données projet'!$E$10+1,1))-AVERAGE(OFFSET($H$3,0,0,'Données projet'!$E$10+1,1))</f>
        <v>317.54276561627643</v>
      </c>
      <c r="AO145" s="62">
        <f t="shared" si="144"/>
        <v>238.92443174298893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439.06700232017681</v>
      </c>
      <c r="BJ145" s="62">
        <f t="shared" si="146"/>
        <v>278.21741231699929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>
        <f>BY145*VLOOKUP('Données projet'!$B$12,Paramètres!$A$1:$I$89,3,0)*VLOOKUP('Données projet'!$B$12,Paramètres!$A$1:$I$89,5,0)</f>
        <v>0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487.04124684635974</v>
      </c>
      <c r="CE145" s="62">
        <f t="shared" si="148"/>
        <v>306.61893266146666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1.2946657079737634E-13</v>
      </c>
      <c r="CV145" s="14">
        <f t="shared" si="149"/>
        <v>1.8873591890224769E-12</v>
      </c>
      <c r="CW145" s="22">
        <f t="shared" si="121"/>
        <v>3.5126381983529106E-12</v>
      </c>
      <c r="CX145" s="62">
        <f t="shared" si="122"/>
        <v>293.33333333333684</v>
      </c>
      <c r="CY145" s="62">
        <f ca="1">AVERAGE(OFFSET($CX$3,0,0,'Données projet'!$E$13+1,1))-AVERAGE(OFFSET($H$3,0,0,'Données projet'!$E$13+1,1))</f>
        <v>457.62828850677369</v>
      </c>
      <c r="CZ145" s="62">
        <f t="shared" si="150"/>
        <v>282.78263556175563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0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1.1368683772161603E-13</v>
      </c>
      <c r="DP145" s="18">
        <f>DO145*VLOOKUP('Données projet'!$B$14,Paramètres!$A$1:$I$89,3,0)*VLOOKUP('Données projet'!$B$14,Paramètres!$A$1:$I$89,5,0)</f>
        <v>1.0818439477588981E-13</v>
      </c>
      <c r="DQ145" s="14">
        <f t="shared" si="151"/>
        <v>1.6104228458716316E-12</v>
      </c>
      <c r="DR145" s="22">
        <f t="shared" si="124"/>
        <v>2.9932409441277661E-12</v>
      </c>
      <c r="DS145" s="62">
        <f t="shared" si="125"/>
        <v>293.33333333333633</v>
      </c>
      <c r="DT145" s="62">
        <f ca="1">AVERAGE(OFFSET($DS$3,0,0,'Données projet'!$E$14+1,1))-AVERAGE(OFFSET($H$3,0,0,'Données projet'!$E$14+1,1))</f>
        <v>389.12604446638119</v>
      </c>
      <c r="DU145" s="62">
        <f t="shared" si="152"/>
        <v>243.23852967152732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362.81292020448933</v>
      </c>
      <c r="T146" s="62">
        <f t="shared" si="142"/>
        <v>292.26503163353146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2.5251375153699194E-16</v>
      </c>
      <c r="AC146" s="24">
        <f t="shared" si="111"/>
        <v>2.5251375153699194E-16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3.4106051316484809E-13</v>
      </c>
      <c r="AJ146" s="14">
        <f>AI146*VLOOKUP('Données projet'!$B$10,Paramètres!$A$1:$I$89,3,0)*VLOOKUP('Données projet'!$B$10,Paramètres!$A$1:$I$89,5,0)</f>
        <v>1.5961632016114892E-13</v>
      </c>
      <c r="AK146" s="14">
        <f t="shared" si="143"/>
        <v>2.2708641912150958E-12</v>
      </c>
      <c r="AL146" s="22">
        <f t="shared" si="112"/>
        <v>4.2330868906469593E-12</v>
      </c>
      <c r="AM146" s="62">
        <f t="shared" si="113"/>
        <v>293.33333333333752</v>
      </c>
      <c r="AN146" s="62">
        <f ca="1">AVERAGE(OFFSET($AM$3,0,0,'Données projet'!$E$10+1,1))-AVERAGE(OFFSET($H$3,0,0,'Données projet'!$E$10+1,1))</f>
        <v>317.54276561627643</v>
      </c>
      <c r="AO146" s="62">
        <f t="shared" si="144"/>
        <v>238.92443174298893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439.06700232017681</v>
      </c>
      <c r="BJ146" s="62">
        <f t="shared" si="146"/>
        <v>278.21741231699929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>
        <f>BY146*VLOOKUP('Données projet'!$B$12,Paramètres!$A$1:$I$89,3,0)*VLOOKUP('Données projet'!$B$12,Paramètres!$A$1:$I$89,5,0)</f>
        <v>0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487.04124684635974</v>
      </c>
      <c r="CE146" s="62">
        <f t="shared" si="148"/>
        <v>306.61893266146666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1.2946657079737634E-13</v>
      </c>
      <c r="CV146" s="14">
        <f t="shared" si="149"/>
        <v>1.8873591890224769E-12</v>
      </c>
      <c r="CW146" s="22">
        <f t="shared" si="121"/>
        <v>3.5126381983529106E-12</v>
      </c>
      <c r="CX146" s="62">
        <f t="shared" si="122"/>
        <v>293.33333333333684</v>
      </c>
      <c r="CY146" s="62">
        <f ca="1">AVERAGE(OFFSET($CX$3,0,0,'Données projet'!$E$13+1,1))-AVERAGE(OFFSET($H$3,0,0,'Données projet'!$E$13+1,1))</f>
        <v>457.62828850677369</v>
      </c>
      <c r="CZ146" s="62">
        <f t="shared" si="150"/>
        <v>282.78263556175563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0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1.1368683772161603E-13</v>
      </c>
      <c r="DP146" s="18">
        <f>DO146*VLOOKUP('Données projet'!$B$14,Paramètres!$A$1:$I$89,3,0)*VLOOKUP('Données projet'!$B$14,Paramètres!$A$1:$I$89,5,0)</f>
        <v>1.0818439477588981E-13</v>
      </c>
      <c r="DQ146" s="14">
        <f t="shared" si="151"/>
        <v>1.6104228458716316E-12</v>
      </c>
      <c r="DR146" s="22">
        <f t="shared" si="124"/>
        <v>2.9932409441277661E-12</v>
      </c>
      <c r="DS146" s="62">
        <f t="shared" si="125"/>
        <v>293.33333333333633</v>
      </c>
      <c r="DT146" s="62">
        <f ca="1">AVERAGE(OFFSET($DS$3,0,0,'Données projet'!$E$14+1,1))-AVERAGE(OFFSET($H$3,0,0,'Données projet'!$E$14+1,1))</f>
        <v>389.12604446638119</v>
      </c>
      <c r="DU146" s="62">
        <f t="shared" si="152"/>
        <v>243.23852967152732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362.81292020448933</v>
      </c>
      <c r="T147" s="62">
        <f t="shared" si="142"/>
        <v>292.26503163353146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1.7855418605466199E-16</v>
      </c>
      <c r="AC147" s="24">
        <f t="shared" si="111"/>
        <v>1.7855418605466199E-16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3.4106051316484809E-13</v>
      </c>
      <c r="AJ147" s="14">
        <f>AI147*VLOOKUP('Données projet'!$B$10,Paramètres!$A$1:$I$89,3,0)*VLOOKUP('Données projet'!$B$10,Paramètres!$A$1:$I$89,5,0)</f>
        <v>1.5961632016114892E-13</v>
      </c>
      <c r="AK147" s="14">
        <f t="shared" si="143"/>
        <v>2.2708641912150958E-12</v>
      </c>
      <c r="AL147" s="22">
        <f t="shared" si="112"/>
        <v>4.2330868906469593E-12</v>
      </c>
      <c r="AM147" s="62">
        <f t="shared" si="113"/>
        <v>293.33333333333752</v>
      </c>
      <c r="AN147" s="62">
        <f ca="1">AVERAGE(OFFSET($AM$3,0,0,'Données projet'!$E$10+1,1))-AVERAGE(OFFSET($H$3,0,0,'Données projet'!$E$10+1,1))</f>
        <v>317.54276561627643</v>
      </c>
      <c r="AO147" s="62">
        <f t="shared" si="144"/>
        <v>238.92443174298893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439.06700232017681</v>
      </c>
      <c r="BJ147" s="62">
        <f t="shared" si="146"/>
        <v>278.21741231699929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>
        <f>BY147*VLOOKUP('Données projet'!$B$12,Paramètres!$A$1:$I$89,3,0)*VLOOKUP('Données projet'!$B$12,Paramètres!$A$1:$I$89,5,0)</f>
        <v>0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487.04124684635974</v>
      </c>
      <c r="CE147" s="62">
        <f t="shared" si="148"/>
        <v>306.61893266146666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1.2946657079737634E-13</v>
      </c>
      <c r="CV147" s="14">
        <f t="shared" si="149"/>
        <v>1.8873591890224769E-12</v>
      </c>
      <c r="CW147" s="22">
        <f t="shared" si="121"/>
        <v>3.5126381983529106E-12</v>
      </c>
      <c r="CX147" s="62">
        <f t="shared" si="122"/>
        <v>293.33333333333684</v>
      </c>
      <c r="CY147" s="62">
        <f ca="1">AVERAGE(OFFSET($CX$3,0,0,'Données projet'!$E$13+1,1))-AVERAGE(OFFSET($H$3,0,0,'Données projet'!$E$13+1,1))</f>
        <v>457.62828850677369</v>
      </c>
      <c r="CZ147" s="62">
        <f t="shared" si="150"/>
        <v>282.78263556175563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0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1.1368683772161603E-13</v>
      </c>
      <c r="DP147" s="18">
        <f>DO147*VLOOKUP('Données projet'!$B$14,Paramètres!$A$1:$I$89,3,0)*VLOOKUP('Données projet'!$B$14,Paramètres!$A$1:$I$89,5,0)</f>
        <v>1.0818439477588981E-13</v>
      </c>
      <c r="DQ147" s="14">
        <f t="shared" si="151"/>
        <v>1.6104228458716316E-12</v>
      </c>
      <c r="DR147" s="22">
        <f t="shared" si="124"/>
        <v>2.9932409441277661E-12</v>
      </c>
      <c r="DS147" s="62">
        <f t="shared" si="125"/>
        <v>293.33333333333633</v>
      </c>
      <c r="DT147" s="62">
        <f ca="1">AVERAGE(OFFSET($DS$3,0,0,'Données projet'!$E$14+1,1))-AVERAGE(OFFSET($H$3,0,0,'Données projet'!$E$14+1,1))</f>
        <v>389.12604446638119</v>
      </c>
      <c r="DU147" s="62">
        <f t="shared" si="152"/>
        <v>243.23852967152732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362.81292020448933</v>
      </c>
      <c r="T148" s="62">
        <f t="shared" si="142"/>
        <v>292.26503163353146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1.2625687576849597E-16</v>
      </c>
      <c r="AC148" s="24">
        <f t="shared" si="111"/>
        <v>1.2625687576849597E-16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3.4106051316484809E-13</v>
      </c>
      <c r="AJ148" s="14">
        <f>AI148*VLOOKUP('Données projet'!$B$10,Paramètres!$A$1:$I$89,3,0)*VLOOKUP('Données projet'!$B$10,Paramètres!$A$1:$I$89,5,0)</f>
        <v>1.5961632016114892E-13</v>
      </c>
      <c r="AK148" s="14">
        <f t="shared" si="143"/>
        <v>2.2708641912150958E-12</v>
      </c>
      <c r="AL148" s="22">
        <f t="shared" si="112"/>
        <v>4.2330868906469593E-12</v>
      </c>
      <c r="AM148" s="62">
        <f t="shared" si="113"/>
        <v>293.33333333333752</v>
      </c>
      <c r="AN148" s="62">
        <f ca="1">AVERAGE(OFFSET($AM$3,0,0,'Données projet'!$E$10+1,1))-AVERAGE(OFFSET($H$3,0,0,'Données projet'!$E$10+1,1))</f>
        <v>317.54276561627643</v>
      </c>
      <c r="AO148" s="62">
        <f t="shared" si="144"/>
        <v>238.92443174298893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439.06700232017681</v>
      </c>
      <c r="BJ148" s="62">
        <f t="shared" si="146"/>
        <v>278.21741231699929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>
        <f>BY148*VLOOKUP('Données projet'!$B$12,Paramètres!$A$1:$I$89,3,0)*VLOOKUP('Données projet'!$B$12,Paramètres!$A$1:$I$89,5,0)</f>
        <v>0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487.04124684635974</v>
      </c>
      <c r="CE148" s="62">
        <f t="shared" si="148"/>
        <v>306.61893266146666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1.2946657079737634E-13</v>
      </c>
      <c r="CV148" s="14">
        <f t="shared" si="149"/>
        <v>1.8873591890224769E-12</v>
      </c>
      <c r="CW148" s="22">
        <f t="shared" si="121"/>
        <v>3.5126381983529106E-12</v>
      </c>
      <c r="CX148" s="62">
        <f t="shared" si="122"/>
        <v>293.33333333333684</v>
      </c>
      <c r="CY148" s="62">
        <f ca="1">AVERAGE(OFFSET($CX$3,0,0,'Données projet'!$E$13+1,1))-AVERAGE(OFFSET($H$3,0,0,'Données projet'!$E$13+1,1))</f>
        <v>457.62828850677369</v>
      </c>
      <c r="CZ148" s="62">
        <f t="shared" si="150"/>
        <v>282.78263556175563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0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1.1368683772161603E-13</v>
      </c>
      <c r="DP148" s="18">
        <f>DO148*VLOOKUP('Données projet'!$B$14,Paramètres!$A$1:$I$89,3,0)*VLOOKUP('Données projet'!$B$14,Paramètres!$A$1:$I$89,5,0)</f>
        <v>1.0818439477588981E-13</v>
      </c>
      <c r="DQ148" s="14">
        <f t="shared" si="151"/>
        <v>1.6104228458716316E-12</v>
      </c>
      <c r="DR148" s="22">
        <f t="shared" si="124"/>
        <v>2.9932409441277661E-12</v>
      </c>
      <c r="DS148" s="62">
        <f t="shared" si="125"/>
        <v>293.33333333333633</v>
      </c>
      <c r="DT148" s="62">
        <f ca="1">AVERAGE(OFFSET($DS$3,0,0,'Données projet'!$E$14+1,1))-AVERAGE(OFFSET($H$3,0,0,'Données projet'!$E$14+1,1))</f>
        <v>389.12604446638119</v>
      </c>
      <c r="DU148" s="62">
        <f t="shared" si="152"/>
        <v>243.23852967152732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362.81292020448933</v>
      </c>
      <c r="T149" s="62">
        <f t="shared" si="142"/>
        <v>292.26503163353146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8.9277093027330995E-17</v>
      </c>
      <c r="AC149" s="24">
        <f t="shared" si="111"/>
        <v>8.9277093027330995E-17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3.4106051316484809E-13</v>
      </c>
      <c r="AJ149" s="14">
        <f>AI149*VLOOKUP('Données projet'!$B$10,Paramètres!$A$1:$I$89,3,0)*VLOOKUP('Données projet'!$B$10,Paramètres!$A$1:$I$89,5,0)</f>
        <v>1.5961632016114892E-13</v>
      </c>
      <c r="AK149" s="14">
        <f t="shared" si="143"/>
        <v>2.2708641912150958E-12</v>
      </c>
      <c r="AL149" s="22">
        <f t="shared" si="112"/>
        <v>4.2330868906469593E-12</v>
      </c>
      <c r="AM149" s="62">
        <f t="shared" si="113"/>
        <v>293.33333333333752</v>
      </c>
      <c r="AN149" s="62">
        <f ca="1">AVERAGE(OFFSET($AM$3,0,0,'Données projet'!$E$10+1,1))-AVERAGE(OFFSET($H$3,0,0,'Données projet'!$E$10+1,1))</f>
        <v>317.54276561627643</v>
      </c>
      <c r="AO149" s="62">
        <f t="shared" si="144"/>
        <v>238.92443174298893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439.06700232017681</v>
      </c>
      <c r="BJ149" s="62">
        <f t="shared" si="146"/>
        <v>278.21741231699929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>
        <f>BY149*VLOOKUP('Données projet'!$B$12,Paramètres!$A$1:$I$89,3,0)*VLOOKUP('Données projet'!$B$12,Paramètres!$A$1:$I$89,5,0)</f>
        <v>0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487.04124684635974</v>
      </c>
      <c r="CE149" s="62">
        <f t="shared" si="148"/>
        <v>306.61893266146666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1.2946657079737634E-13</v>
      </c>
      <c r="CV149" s="14">
        <f t="shared" si="149"/>
        <v>1.8873591890224769E-12</v>
      </c>
      <c r="CW149" s="22">
        <f t="shared" si="121"/>
        <v>3.5126381983529106E-12</v>
      </c>
      <c r="CX149" s="62">
        <f t="shared" si="122"/>
        <v>293.33333333333684</v>
      </c>
      <c r="CY149" s="62">
        <f ca="1">AVERAGE(OFFSET($CX$3,0,0,'Données projet'!$E$13+1,1))-AVERAGE(OFFSET($H$3,0,0,'Données projet'!$E$13+1,1))</f>
        <v>457.62828850677369</v>
      </c>
      <c r="CZ149" s="62">
        <f t="shared" si="150"/>
        <v>282.78263556175563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0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1.1368683772161603E-13</v>
      </c>
      <c r="DP149" s="18">
        <f>DO149*VLOOKUP('Données projet'!$B$14,Paramètres!$A$1:$I$89,3,0)*VLOOKUP('Données projet'!$B$14,Paramètres!$A$1:$I$89,5,0)</f>
        <v>1.0818439477588981E-13</v>
      </c>
      <c r="DQ149" s="14">
        <f t="shared" si="151"/>
        <v>1.6104228458716316E-12</v>
      </c>
      <c r="DR149" s="22">
        <f t="shared" si="124"/>
        <v>2.9932409441277661E-12</v>
      </c>
      <c r="DS149" s="62">
        <f t="shared" si="125"/>
        <v>293.33333333333633</v>
      </c>
      <c r="DT149" s="62">
        <f ca="1">AVERAGE(OFFSET($DS$3,0,0,'Données projet'!$E$14+1,1))-AVERAGE(OFFSET($H$3,0,0,'Données projet'!$E$14+1,1))</f>
        <v>389.12604446638119</v>
      </c>
      <c r="DU149" s="62">
        <f t="shared" si="152"/>
        <v>243.23852967152732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362.81292020448933</v>
      </c>
      <c r="T150" s="62">
        <f t="shared" si="142"/>
        <v>292.26503163353146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6.3128437884247984E-17</v>
      </c>
      <c r="AC150" s="24">
        <f t="shared" si="111"/>
        <v>6.3128437884247984E-17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3.4106051316484809E-13</v>
      </c>
      <c r="AJ150" s="14">
        <f>AI150*VLOOKUP('Données projet'!$B$10,Paramètres!$A$1:$I$89,3,0)*VLOOKUP('Données projet'!$B$10,Paramètres!$A$1:$I$89,5,0)</f>
        <v>1.5961632016114892E-13</v>
      </c>
      <c r="AK150" s="14">
        <f t="shared" si="143"/>
        <v>2.2708641912150958E-12</v>
      </c>
      <c r="AL150" s="22">
        <f t="shared" si="112"/>
        <v>4.2330868906469593E-12</v>
      </c>
      <c r="AM150" s="62">
        <f t="shared" si="113"/>
        <v>293.33333333333752</v>
      </c>
      <c r="AN150" s="62">
        <f ca="1">AVERAGE(OFFSET($AM$3,0,0,'Données projet'!$E$10+1,1))-AVERAGE(OFFSET($H$3,0,0,'Données projet'!$E$10+1,1))</f>
        <v>317.54276561627643</v>
      </c>
      <c r="AO150" s="62">
        <f t="shared" si="144"/>
        <v>238.92443174298893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439.06700232017681</v>
      </c>
      <c r="BJ150" s="62">
        <f t="shared" si="146"/>
        <v>278.21741231699929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>
        <f>BY150*VLOOKUP('Données projet'!$B$12,Paramètres!$A$1:$I$89,3,0)*VLOOKUP('Données projet'!$B$12,Paramètres!$A$1:$I$89,5,0)</f>
        <v>0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487.04124684635974</v>
      </c>
      <c r="CE150" s="62">
        <f t="shared" si="148"/>
        <v>306.61893266146666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1.2946657079737634E-13</v>
      </c>
      <c r="CV150" s="14">
        <f t="shared" si="149"/>
        <v>1.8873591890224769E-12</v>
      </c>
      <c r="CW150" s="22">
        <f t="shared" si="121"/>
        <v>3.5126381983529106E-12</v>
      </c>
      <c r="CX150" s="62">
        <f t="shared" si="122"/>
        <v>293.33333333333684</v>
      </c>
      <c r="CY150" s="62">
        <f ca="1">AVERAGE(OFFSET($CX$3,0,0,'Données projet'!$E$13+1,1))-AVERAGE(OFFSET($H$3,0,0,'Données projet'!$E$13+1,1))</f>
        <v>457.62828850677369</v>
      </c>
      <c r="CZ150" s="62">
        <f t="shared" si="150"/>
        <v>282.78263556175563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0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1.1368683772161603E-13</v>
      </c>
      <c r="DP150" s="18">
        <f>DO150*VLOOKUP('Données projet'!$B$14,Paramètres!$A$1:$I$89,3,0)*VLOOKUP('Données projet'!$B$14,Paramètres!$A$1:$I$89,5,0)</f>
        <v>1.0818439477588981E-13</v>
      </c>
      <c r="DQ150" s="14">
        <f t="shared" si="151"/>
        <v>1.6104228458716316E-12</v>
      </c>
      <c r="DR150" s="22">
        <f t="shared" si="124"/>
        <v>2.9932409441277661E-12</v>
      </c>
      <c r="DS150" s="62">
        <f t="shared" si="125"/>
        <v>293.33333333333633</v>
      </c>
      <c r="DT150" s="62">
        <f ca="1">AVERAGE(OFFSET($DS$3,0,0,'Données projet'!$E$14+1,1))-AVERAGE(OFFSET($H$3,0,0,'Données projet'!$E$14+1,1))</f>
        <v>389.12604446638119</v>
      </c>
      <c r="DU150" s="62">
        <f t="shared" si="152"/>
        <v>243.23852967152732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362.81292020448933</v>
      </c>
      <c r="T151" s="62">
        <f t="shared" si="142"/>
        <v>292.26503163353146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4.4638546513665497E-17</v>
      </c>
      <c r="AC151" s="24">
        <f t="shared" si="111"/>
        <v>4.4638546513665497E-17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3.4106051316484809E-13</v>
      </c>
      <c r="AJ151" s="14">
        <f>AI151*VLOOKUP('Données projet'!$B$10,Paramètres!$A$1:$I$89,3,0)*VLOOKUP('Données projet'!$B$10,Paramètres!$A$1:$I$89,5,0)</f>
        <v>1.5961632016114892E-13</v>
      </c>
      <c r="AK151" s="14">
        <f t="shared" si="143"/>
        <v>2.2708641912150958E-12</v>
      </c>
      <c r="AL151" s="22">
        <f t="shared" si="112"/>
        <v>4.2330868906469593E-12</v>
      </c>
      <c r="AM151" s="62">
        <f t="shared" si="113"/>
        <v>293.33333333333752</v>
      </c>
      <c r="AN151" s="62">
        <f ca="1">AVERAGE(OFFSET($AM$3,0,0,'Données projet'!$E$10+1,1))-AVERAGE(OFFSET($H$3,0,0,'Données projet'!$E$10+1,1))</f>
        <v>317.54276561627643</v>
      </c>
      <c r="AO151" s="62">
        <f t="shared" si="144"/>
        <v>238.92443174298893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439.06700232017681</v>
      </c>
      <c r="BJ151" s="62">
        <f t="shared" si="146"/>
        <v>278.21741231699929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>
        <f>BY151*VLOOKUP('Données projet'!$B$12,Paramètres!$A$1:$I$89,3,0)*VLOOKUP('Données projet'!$B$12,Paramètres!$A$1:$I$89,5,0)</f>
        <v>0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487.04124684635974</v>
      </c>
      <c r="CE151" s="62">
        <f t="shared" si="148"/>
        <v>306.61893266146666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1.2946657079737634E-13</v>
      </c>
      <c r="CV151" s="14">
        <f t="shared" si="149"/>
        <v>1.8873591890224769E-12</v>
      </c>
      <c r="CW151" s="22">
        <f t="shared" si="121"/>
        <v>3.5126381983529106E-12</v>
      </c>
      <c r="CX151" s="62">
        <f t="shared" si="122"/>
        <v>293.33333333333684</v>
      </c>
      <c r="CY151" s="62">
        <f ca="1">AVERAGE(OFFSET($CX$3,0,0,'Données projet'!$E$13+1,1))-AVERAGE(OFFSET($H$3,0,0,'Données projet'!$E$13+1,1))</f>
        <v>457.62828850677369</v>
      </c>
      <c r="CZ151" s="62">
        <f t="shared" si="150"/>
        <v>282.78263556175563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0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1.1368683772161603E-13</v>
      </c>
      <c r="DP151" s="18">
        <f>DO151*VLOOKUP('Données projet'!$B$14,Paramètres!$A$1:$I$89,3,0)*VLOOKUP('Données projet'!$B$14,Paramètres!$A$1:$I$89,5,0)</f>
        <v>1.0818439477588981E-13</v>
      </c>
      <c r="DQ151" s="14">
        <f t="shared" si="151"/>
        <v>1.6104228458716316E-12</v>
      </c>
      <c r="DR151" s="22">
        <f t="shared" si="124"/>
        <v>2.9932409441277661E-12</v>
      </c>
      <c r="DS151" s="62">
        <f t="shared" si="125"/>
        <v>293.33333333333633</v>
      </c>
      <c r="DT151" s="62">
        <f ca="1">AVERAGE(OFFSET($DS$3,0,0,'Données projet'!$E$14+1,1))-AVERAGE(OFFSET($H$3,0,0,'Données projet'!$E$14+1,1))</f>
        <v>389.12604446638119</v>
      </c>
      <c r="DU151" s="62">
        <f t="shared" si="152"/>
        <v>243.23852967152732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362.81292020448933</v>
      </c>
      <c r="T152" s="62">
        <f t="shared" si="142"/>
        <v>292.26503163353146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3.1564218942123992E-17</v>
      </c>
      <c r="AC152" s="24">
        <f t="shared" si="111"/>
        <v>3.1564218942123992E-17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3.4106051316484809E-13</v>
      </c>
      <c r="AJ152" s="14">
        <f>AI152*VLOOKUP('Données projet'!$B$10,Paramètres!$A$1:$I$89,3,0)*VLOOKUP('Données projet'!$B$10,Paramètres!$A$1:$I$89,5,0)</f>
        <v>1.5961632016114892E-13</v>
      </c>
      <c r="AK152" s="14">
        <f t="shared" si="143"/>
        <v>2.2708641912150958E-12</v>
      </c>
      <c r="AL152" s="22">
        <f t="shared" si="112"/>
        <v>4.2330868906469593E-12</v>
      </c>
      <c r="AM152" s="62">
        <f t="shared" si="113"/>
        <v>293.33333333333752</v>
      </c>
      <c r="AN152" s="62">
        <f ca="1">AVERAGE(OFFSET($AM$3,0,0,'Données projet'!$E$10+1,1))-AVERAGE(OFFSET($H$3,0,0,'Données projet'!$E$10+1,1))</f>
        <v>317.54276561627643</v>
      </c>
      <c r="AO152" s="62">
        <f t="shared" si="144"/>
        <v>238.92443174298893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439.06700232017681</v>
      </c>
      <c r="BJ152" s="62">
        <f t="shared" si="146"/>
        <v>278.21741231699929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>
        <f>BY152*VLOOKUP('Données projet'!$B$12,Paramètres!$A$1:$I$89,3,0)*VLOOKUP('Données projet'!$B$12,Paramètres!$A$1:$I$89,5,0)</f>
        <v>0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487.04124684635974</v>
      </c>
      <c r="CE152" s="62">
        <f t="shared" si="148"/>
        <v>306.61893266146666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1.2946657079737634E-13</v>
      </c>
      <c r="CV152" s="14">
        <f t="shared" si="149"/>
        <v>1.8873591890224769E-12</v>
      </c>
      <c r="CW152" s="22">
        <f t="shared" si="121"/>
        <v>3.5126381983529106E-12</v>
      </c>
      <c r="CX152" s="62">
        <f t="shared" si="122"/>
        <v>293.33333333333684</v>
      </c>
      <c r="CY152" s="62">
        <f ca="1">AVERAGE(OFFSET($CX$3,0,0,'Données projet'!$E$13+1,1))-AVERAGE(OFFSET($H$3,0,0,'Données projet'!$E$13+1,1))</f>
        <v>457.62828850677369</v>
      </c>
      <c r="CZ152" s="62">
        <f t="shared" si="150"/>
        <v>282.78263556175563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0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1.1368683772161603E-13</v>
      </c>
      <c r="DP152" s="18">
        <f>DO152*VLOOKUP('Données projet'!$B$14,Paramètres!$A$1:$I$89,3,0)*VLOOKUP('Données projet'!$B$14,Paramètres!$A$1:$I$89,5,0)</f>
        <v>1.0818439477588981E-13</v>
      </c>
      <c r="DQ152" s="14">
        <f t="shared" si="151"/>
        <v>1.6104228458716316E-12</v>
      </c>
      <c r="DR152" s="22">
        <f t="shared" si="124"/>
        <v>2.9932409441277661E-12</v>
      </c>
      <c r="DS152" s="62">
        <f t="shared" si="125"/>
        <v>293.33333333333633</v>
      </c>
      <c r="DT152" s="62">
        <f ca="1">AVERAGE(OFFSET($DS$3,0,0,'Données projet'!$E$14+1,1))-AVERAGE(OFFSET($H$3,0,0,'Données projet'!$E$14+1,1))</f>
        <v>389.12604446638119</v>
      </c>
      <c r="DU152" s="62">
        <f t="shared" si="152"/>
        <v>243.23852967152732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362.81292020448933</v>
      </c>
      <c r="T153" s="62">
        <f t="shared" si="142"/>
        <v>292.26503163353146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2.2319273256832749E-17</v>
      </c>
      <c r="AC153" s="24">
        <f t="shared" si="111"/>
        <v>2.2319273256832749E-17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3.4106051316484809E-13</v>
      </c>
      <c r="AJ153" s="14">
        <f>AI153*VLOOKUP('Données projet'!$B$10,Paramètres!$A$1:$I$89,3,0)*VLOOKUP('Données projet'!$B$10,Paramètres!$A$1:$I$89,5,0)</f>
        <v>1.5961632016114892E-13</v>
      </c>
      <c r="AK153" s="14">
        <f t="shared" si="143"/>
        <v>2.2708641912150958E-12</v>
      </c>
      <c r="AL153" s="22">
        <f t="shared" si="112"/>
        <v>4.2330868906469593E-12</v>
      </c>
      <c r="AM153" s="62">
        <f t="shared" si="113"/>
        <v>293.33333333333752</v>
      </c>
      <c r="AN153" s="62">
        <f ca="1">AVERAGE(OFFSET($AM$3,0,0,'Données projet'!$E$10+1,1))-AVERAGE(OFFSET($H$3,0,0,'Données projet'!$E$10+1,1))</f>
        <v>317.54276561627643</v>
      </c>
      <c r="AO153" s="62">
        <f t="shared" si="144"/>
        <v>238.92443174298893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439.06700232017681</v>
      </c>
      <c r="BJ153" s="62">
        <f t="shared" si="146"/>
        <v>278.21741231699929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>
        <f>BY153*VLOOKUP('Données projet'!$B$12,Paramètres!$A$1:$I$89,3,0)*VLOOKUP('Données projet'!$B$12,Paramètres!$A$1:$I$89,5,0)</f>
        <v>0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487.04124684635974</v>
      </c>
      <c r="CE153" s="62">
        <f t="shared" si="148"/>
        <v>306.61893266146666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1.2946657079737634E-13</v>
      </c>
      <c r="CV153" s="14">
        <f t="shared" si="149"/>
        <v>1.8873591890224769E-12</v>
      </c>
      <c r="CW153" s="22">
        <f t="shared" si="121"/>
        <v>3.5126381983529106E-12</v>
      </c>
      <c r="CX153" s="62">
        <f t="shared" si="122"/>
        <v>293.33333333333684</v>
      </c>
      <c r="CY153" s="62">
        <f ca="1">AVERAGE(OFFSET($CX$3,0,0,'Données projet'!$E$13+1,1))-AVERAGE(OFFSET($H$3,0,0,'Données projet'!$E$13+1,1))</f>
        <v>457.62828850677369</v>
      </c>
      <c r="CZ153" s="62">
        <f t="shared" si="150"/>
        <v>282.78263556175563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0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1.1368683772161603E-13</v>
      </c>
      <c r="DP153" s="18">
        <f>DO153*VLOOKUP('Données projet'!$B$14,Paramètres!$A$1:$I$89,3,0)*VLOOKUP('Données projet'!$B$14,Paramètres!$A$1:$I$89,5,0)</f>
        <v>1.0818439477588981E-13</v>
      </c>
      <c r="DQ153" s="14">
        <f t="shared" si="151"/>
        <v>1.6104228458716316E-12</v>
      </c>
      <c r="DR153" s="22">
        <f t="shared" si="124"/>
        <v>2.9932409441277661E-12</v>
      </c>
      <c r="DS153" s="62">
        <f t="shared" si="125"/>
        <v>293.33333333333633</v>
      </c>
      <c r="DT153" s="62">
        <f ca="1">AVERAGE(OFFSET($DS$3,0,0,'Données projet'!$E$14+1,1))-AVERAGE(OFFSET($H$3,0,0,'Données projet'!$E$14+1,1))</f>
        <v>389.12604446638119</v>
      </c>
      <c r="DU153" s="62">
        <f t="shared" si="152"/>
        <v>243.23852967152732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362.81292020448933</v>
      </c>
      <c r="T154" s="62">
        <f t="shared" si="142"/>
        <v>292.26503163353146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1.5782109471061996E-17</v>
      </c>
      <c r="AC154" s="24">
        <f t="shared" ref="AC154:AC203" si="163">SUM(Z154:AB154)</f>
        <v>1.5782109471061996E-17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3.4106051316484809E-13</v>
      </c>
      <c r="AJ154" s="14">
        <f>AI154*VLOOKUP('Données projet'!$B$10,Paramètres!$A$1:$I$89,3,0)*VLOOKUP('Données projet'!$B$10,Paramètres!$A$1:$I$89,5,0)</f>
        <v>1.5961632016114892E-13</v>
      </c>
      <c r="AK154" s="14">
        <f t="shared" ref="AK154:AK203" si="164">EXP(-1.0587+0.8836*LN(AJ154)+0.284)</f>
        <v>2.2708641912150958E-12</v>
      </c>
      <c r="AL154" s="22">
        <f t="shared" ref="AL154:AL203" si="165">(AJ154+AK154)*0.475*44/12</f>
        <v>4.2330868906469593E-12</v>
      </c>
      <c r="AM154" s="62">
        <f t="shared" si="113"/>
        <v>293.33333333333752</v>
      </c>
      <c r="AN154" s="62">
        <f ca="1">AVERAGE(OFFSET($AM$3,0,0,'Données projet'!$E$10+1,1))-AVERAGE(OFFSET($H$3,0,0,'Données projet'!$E$10+1,1))</f>
        <v>317.54276561627643</v>
      </c>
      <c r="AO154" s="62">
        <f t="shared" si="144"/>
        <v>238.92443174298893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439.06700232017681</v>
      </c>
      <c r="BJ154" s="62">
        <f t="shared" si="146"/>
        <v>278.21741231699929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>
        <f>BY154*VLOOKUP('Données projet'!$B$12,Paramètres!$A$1:$I$89,3,0)*VLOOKUP('Données projet'!$B$12,Paramètres!$A$1:$I$89,5,0)</f>
        <v>0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487.04124684635974</v>
      </c>
      <c r="CE154" s="62">
        <f t="shared" si="148"/>
        <v>306.61893266146666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1.2946657079737634E-13</v>
      </c>
      <c r="CV154" s="14">
        <f t="shared" ref="CV154:CV203" si="173">EXP(-1.0587+0.8836*LN(CU154)+0.284)</f>
        <v>1.8873591890224769E-12</v>
      </c>
      <c r="CW154" s="22">
        <f t="shared" ref="CW154:CW203" si="174">(CU154+CV154)*0.475*44/12</f>
        <v>3.5126381983529106E-12</v>
      </c>
      <c r="CX154" s="62">
        <f t="shared" si="122"/>
        <v>293.33333333333684</v>
      </c>
      <c r="CY154" s="62">
        <f ca="1">AVERAGE(OFFSET($CX$3,0,0,'Données projet'!$E$13+1,1))-AVERAGE(OFFSET($H$3,0,0,'Données projet'!$E$13+1,1))</f>
        <v>457.62828850677369</v>
      </c>
      <c r="CZ154" s="62">
        <f t="shared" si="150"/>
        <v>282.78263556175563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0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1.1368683772161603E-13</v>
      </c>
      <c r="DP154" s="18">
        <f>DO154*VLOOKUP('Données projet'!$B$14,Paramètres!$A$1:$I$89,3,0)*VLOOKUP('Données projet'!$B$14,Paramètres!$A$1:$I$89,5,0)</f>
        <v>1.0818439477588981E-13</v>
      </c>
      <c r="DQ154" s="14">
        <f t="shared" ref="DQ154:DQ203" si="176">EXP(-1.0587+0.8836*LN(DP154)+0.284)</f>
        <v>1.6104228458716316E-12</v>
      </c>
      <c r="DR154" s="22">
        <f t="shared" ref="DR154:DR203" si="177">(DP154+DQ154)*0.475*44/12</f>
        <v>2.9932409441277661E-12</v>
      </c>
      <c r="DS154" s="62">
        <f t="shared" si="125"/>
        <v>293.33333333333633</v>
      </c>
      <c r="DT154" s="62">
        <f ca="1">AVERAGE(OFFSET($DS$3,0,0,'Données projet'!$E$14+1,1))-AVERAGE(OFFSET($H$3,0,0,'Données projet'!$E$14+1,1))</f>
        <v>389.12604446638119</v>
      </c>
      <c r="DU154" s="62">
        <f t="shared" si="152"/>
        <v>243.23852967152732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362.81292020448933</v>
      </c>
      <c r="T155" s="62">
        <f t="shared" si="142"/>
        <v>292.26503163353146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1.1159636628416374E-17</v>
      </c>
      <c r="AC155" s="24">
        <f t="shared" si="163"/>
        <v>1.1159636628416374E-17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3.4106051316484809E-13</v>
      </c>
      <c r="AJ155" s="14">
        <f>AI155*VLOOKUP('Données projet'!$B$10,Paramètres!$A$1:$I$89,3,0)*VLOOKUP('Données projet'!$B$10,Paramètres!$A$1:$I$89,5,0)</f>
        <v>1.5961632016114892E-13</v>
      </c>
      <c r="AK155" s="14">
        <f t="shared" si="164"/>
        <v>2.2708641912150958E-12</v>
      </c>
      <c r="AL155" s="22">
        <f t="shared" si="165"/>
        <v>4.2330868906469593E-12</v>
      </c>
      <c r="AM155" s="62">
        <f t="shared" si="113"/>
        <v>293.33333333333752</v>
      </c>
      <c r="AN155" s="62">
        <f ca="1">AVERAGE(OFFSET($AM$3,0,0,'Données projet'!$E$10+1,1))-AVERAGE(OFFSET($H$3,0,0,'Données projet'!$E$10+1,1))</f>
        <v>317.54276561627643</v>
      </c>
      <c r="AO155" s="62">
        <f t="shared" si="144"/>
        <v>238.92443174298893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439.06700232017681</v>
      </c>
      <c r="BJ155" s="62">
        <f t="shared" si="146"/>
        <v>278.21741231699929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>
        <f>BY155*VLOOKUP('Données projet'!$B$12,Paramètres!$A$1:$I$89,3,0)*VLOOKUP('Données projet'!$B$12,Paramètres!$A$1:$I$89,5,0)</f>
        <v>0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487.04124684635974</v>
      </c>
      <c r="CE155" s="62">
        <f t="shared" si="148"/>
        <v>306.61893266146666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1.2946657079737634E-13</v>
      </c>
      <c r="CV155" s="14">
        <f t="shared" si="173"/>
        <v>1.8873591890224769E-12</v>
      </c>
      <c r="CW155" s="22">
        <f t="shared" si="174"/>
        <v>3.5126381983529106E-12</v>
      </c>
      <c r="CX155" s="62">
        <f t="shared" si="122"/>
        <v>293.33333333333684</v>
      </c>
      <c r="CY155" s="62">
        <f ca="1">AVERAGE(OFFSET($CX$3,0,0,'Données projet'!$E$13+1,1))-AVERAGE(OFFSET($H$3,0,0,'Données projet'!$E$13+1,1))</f>
        <v>457.62828850677369</v>
      </c>
      <c r="CZ155" s="62">
        <f t="shared" si="150"/>
        <v>282.78263556175563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0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1.1368683772161603E-13</v>
      </c>
      <c r="DP155" s="18">
        <f>DO155*VLOOKUP('Données projet'!$B$14,Paramètres!$A$1:$I$89,3,0)*VLOOKUP('Données projet'!$B$14,Paramètres!$A$1:$I$89,5,0)</f>
        <v>1.0818439477588981E-13</v>
      </c>
      <c r="DQ155" s="14">
        <f t="shared" si="176"/>
        <v>1.6104228458716316E-12</v>
      </c>
      <c r="DR155" s="22">
        <f t="shared" si="177"/>
        <v>2.9932409441277661E-12</v>
      </c>
      <c r="DS155" s="62">
        <f t="shared" si="125"/>
        <v>293.33333333333633</v>
      </c>
      <c r="DT155" s="62">
        <f ca="1">AVERAGE(OFFSET($DS$3,0,0,'Données projet'!$E$14+1,1))-AVERAGE(OFFSET($H$3,0,0,'Données projet'!$E$14+1,1))</f>
        <v>389.12604446638119</v>
      </c>
      <c r="DU155" s="62">
        <f t="shared" si="152"/>
        <v>243.23852967152732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362.81292020448933</v>
      </c>
      <c r="T156" s="62">
        <f t="shared" si="142"/>
        <v>292.26503163353146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7.891054735530998E-18</v>
      </c>
      <c r="AC156" s="24">
        <f t="shared" si="163"/>
        <v>7.891054735530998E-18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3.4106051316484809E-13</v>
      </c>
      <c r="AJ156" s="14">
        <f>AI156*VLOOKUP('Données projet'!$B$10,Paramètres!$A$1:$I$89,3,0)*VLOOKUP('Données projet'!$B$10,Paramètres!$A$1:$I$89,5,0)</f>
        <v>1.5961632016114892E-13</v>
      </c>
      <c r="AK156" s="14">
        <f t="shared" si="164"/>
        <v>2.2708641912150958E-12</v>
      </c>
      <c r="AL156" s="22">
        <f t="shared" si="165"/>
        <v>4.2330868906469593E-12</v>
      </c>
      <c r="AM156" s="62">
        <f t="shared" si="113"/>
        <v>293.33333333333752</v>
      </c>
      <c r="AN156" s="62">
        <f ca="1">AVERAGE(OFFSET($AM$3,0,0,'Données projet'!$E$10+1,1))-AVERAGE(OFFSET($H$3,0,0,'Données projet'!$E$10+1,1))</f>
        <v>317.54276561627643</v>
      </c>
      <c r="AO156" s="62">
        <f t="shared" si="144"/>
        <v>238.92443174298893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439.06700232017681</v>
      </c>
      <c r="BJ156" s="62">
        <f t="shared" si="146"/>
        <v>278.21741231699929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>
        <f>BY156*VLOOKUP('Données projet'!$B$12,Paramètres!$A$1:$I$89,3,0)*VLOOKUP('Données projet'!$B$12,Paramètres!$A$1:$I$89,5,0)</f>
        <v>0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487.04124684635974</v>
      </c>
      <c r="CE156" s="62">
        <f t="shared" si="148"/>
        <v>306.61893266146666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1.2946657079737634E-13</v>
      </c>
      <c r="CV156" s="14">
        <f t="shared" si="173"/>
        <v>1.8873591890224769E-12</v>
      </c>
      <c r="CW156" s="22">
        <f t="shared" si="174"/>
        <v>3.5126381983529106E-12</v>
      </c>
      <c r="CX156" s="62">
        <f t="shared" si="122"/>
        <v>293.33333333333684</v>
      </c>
      <c r="CY156" s="62">
        <f ca="1">AVERAGE(OFFSET($CX$3,0,0,'Données projet'!$E$13+1,1))-AVERAGE(OFFSET($H$3,0,0,'Données projet'!$E$13+1,1))</f>
        <v>457.62828850677369</v>
      </c>
      <c r="CZ156" s="62">
        <f t="shared" si="150"/>
        <v>282.78263556175563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0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1.1368683772161603E-13</v>
      </c>
      <c r="DP156" s="18">
        <f>DO156*VLOOKUP('Données projet'!$B$14,Paramètres!$A$1:$I$89,3,0)*VLOOKUP('Données projet'!$B$14,Paramètres!$A$1:$I$89,5,0)</f>
        <v>1.0818439477588981E-13</v>
      </c>
      <c r="DQ156" s="14">
        <f t="shared" si="176"/>
        <v>1.6104228458716316E-12</v>
      </c>
      <c r="DR156" s="22">
        <f t="shared" si="177"/>
        <v>2.9932409441277661E-12</v>
      </c>
      <c r="DS156" s="62">
        <f t="shared" si="125"/>
        <v>293.33333333333633</v>
      </c>
      <c r="DT156" s="62">
        <f ca="1">AVERAGE(OFFSET($DS$3,0,0,'Données projet'!$E$14+1,1))-AVERAGE(OFFSET($H$3,0,0,'Données projet'!$E$14+1,1))</f>
        <v>389.12604446638119</v>
      </c>
      <c r="DU156" s="62">
        <f t="shared" si="152"/>
        <v>243.23852967152732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362.81292020448933</v>
      </c>
      <c r="T157" s="62">
        <f t="shared" si="142"/>
        <v>292.26503163353146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5.5798183142081872E-18</v>
      </c>
      <c r="AC157" s="24">
        <f t="shared" si="163"/>
        <v>5.5798183142081872E-18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3.4106051316484809E-13</v>
      </c>
      <c r="AJ157" s="14">
        <f>AI157*VLOOKUP('Données projet'!$B$10,Paramètres!$A$1:$I$89,3,0)*VLOOKUP('Données projet'!$B$10,Paramètres!$A$1:$I$89,5,0)</f>
        <v>1.5961632016114892E-13</v>
      </c>
      <c r="AK157" s="14">
        <f t="shared" si="164"/>
        <v>2.2708641912150958E-12</v>
      </c>
      <c r="AL157" s="22">
        <f t="shared" si="165"/>
        <v>4.2330868906469593E-12</v>
      </c>
      <c r="AM157" s="62">
        <f t="shared" si="113"/>
        <v>293.33333333333752</v>
      </c>
      <c r="AN157" s="62">
        <f ca="1">AVERAGE(OFFSET($AM$3,0,0,'Données projet'!$E$10+1,1))-AVERAGE(OFFSET($H$3,0,0,'Données projet'!$E$10+1,1))</f>
        <v>317.54276561627643</v>
      </c>
      <c r="AO157" s="62">
        <f t="shared" si="144"/>
        <v>238.92443174298893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439.06700232017681</v>
      </c>
      <c r="BJ157" s="62">
        <f t="shared" si="146"/>
        <v>278.21741231699929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>
        <f>BY157*VLOOKUP('Données projet'!$B$12,Paramètres!$A$1:$I$89,3,0)*VLOOKUP('Données projet'!$B$12,Paramètres!$A$1:$I$89,5,0)</f>
        <v>0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487.04124684635974</v>
      </c>
      <c r="CE157" s="62">
        <f t="shared" si="148"/>
        <v>306.61893266146666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1.2946657079737634E-13</v>
      </c>
      <c r="CV157" s="14">
        <f t="shared" si="173"/>
        <v>1.8873591890224769E-12</v>
      </c>
      <c r="CW157" s="22">
        <f t="shared" si="174"/>
        <v>3.5126381983529106E-12</v>
      </c>
      <c r="CX157" s="62">
        <f t="shared" si="122"/>
        <v>293.33333333333684</v>
      </c>
      <c r="CY157" s="62">
        <f ca="1">AVERAGE(OFFSET($CX$3,0,0,'Données projet'!$E$13+1,1))-AVERAGE(OFFSET($H$3,0,0,'Données projet'!$E$13+1,1))</f>
        <v>457.62828850677369</v>
      </c>
      <c r="CZ157" s="62">
        <f t="shared" si="150"/>
        <v>282.78263556175563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0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1.1368683772161603E-13</v>
      </c>
      <c r="DP157" s="18">
        <f>DO157*VLOOKUP('Données projet'!$B$14,Paramètres!$A$1:$I$89,3,0)*VLOOKUP('Données projet'!$B$14,Paramètres!$A$1:$I$89,5,0)</f>
        <v>1.0818439477588981E-13</v>
      </c>
      <c r="DQ157" s="14">
        <f t="shared" si="176"/>
        <v>1.6104228458716316E-12</v>
      </c>
      <c r="DR157" s="22">
        <f t="shared" si="177"/>
        <v>2.9932409441277661E-12</v>
      </c>
      <c r="DS157" s="62">
        <f t="shared" si="125"/>
        <v>293.33333333333633</v>
      </c>
      <c r="DT157" s="62">
        <f ca="1">AVERAGE(OFFSET($DS$3,0,0,'Données projet'!$E$14+1,1))-AVERAGE(OFFSET($H$3,0,0,'Données projet'!$E$14+1,1))</f>
        <v>389.12604446638119</v>
      </c>
      <c r="DU157" s="62">
        <f t="shared" si="152"/>
        <v>243.23852967152732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362.81292020448933</v>
      </c>
      <c r="T158" s="62">
        <f t="shared" si="142"/>
        <v>292.26503163353146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3.945527367765499E-18</v>
      </c>
      <c r="AC158" s="24">
        <f t="shared" si="163"/>
        <v>3.945527367765499E-18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3.4106051316484809E-13</v>
      </c>
      <c r="AJ158" s="14">
        <f>AI158*VLOOKUP('Données projet'!$B$10,Paramètres!$A$1:$I$89,3,0)*VLOOKUP('Données projet'!$B$10,Paramètres!$A$1:$I$89,5,0)</f>
        <v>1.5961632016114892E-13</v>
      </c>
      <c r="AK158" s="14">
        <f t="shared" si="164"/>
        <v>2.2708641912150958E-12</v>
      </c>
      <c r="AL158" s="22">
        <f t="shared" si="165"/>
        <v>4.2330868906469593E-12</v>
      </c>
      <c r="AM158" s="62">
        <f t="shared" si="113"/>
        <v>293.33333333333752</v>
      </c>
      <c r="AN158" s="62">
        <f ca="1">AVERAGE(OFFSET($AM$3,0,0,'Données projet'!$E$10+1,1))-AVERAGE(OFFSET($H$3,0,0,'Données projet'!$E$10+1,1))</f>
        <v>317.54276561627643</v>
      </c>
      <c r="AO158" s="62">
        <f t="shared" si="144"/>
        <v>238.92443174298893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439.06700232017681</v>
      </c>
      <c r="BJ158" s="62">
        <f t="shared" si="146"/>
        <v>278.21741231699929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>
        <f>BY158*VLOOKUP('Données projet'!$B$12,Paramètres!$A$1:$I$89,3,0)*VLOOKUP('Données projet'!$B$12,Paramètres!$A$1:$I$89,5,0)</f>
        <v>0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487.04124684635974</v>
      </c>
      <c r="CE158" s="62">
        <f t="shared" si="148"/>
        <v>306.61893266146666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1.2946657079737634E-13</v>
      </c>
      <c r="CV158" s="14">
        <f t="shared" si="173"/>
        <v>1.8873591890224769E-12</v>
      </c>
      <c r="CW158" s="22">
        <f t="shared" si="174"/>
        <v>3.5126381983529106E-12</v>
      </c>
      <c r="CX158" s="62">
        <f t="shared" si="122"/>
        <v>293.33333333333684</v>
      </c>
      <c r="CY158" s="62">
        <f ca="1">AVERAGE(OFFSET($CX$3,0,0,'Données projet'!$E$13+1,1))-AVERAGE(OFFSET($H$3,0,0,'Données projet'!$E$13+1,1))</f>
        <v>457.62828850677369</v>
      </c>
      <c r="CZ158" s="62">
        <f t="shared" si="150"/>
        <v>282.78263556175563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0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1.1368683772161603E-13</v>
      </c>
      <c r="DP158" s="18">
        <f>DO158*VLOOKUP('Données projet'!$B$14,Paramètres!$A$1:$I$89,3,0)*VLOOKUP('Données projet'!$B$14,Paramètres!$A$1:$I$89,5,0)</f>
        <v>1.0818439477588981E-13</v>
      </c>
      <c r="DQ158" s="14">
        <f t="shared" si="176"/>
        <v>1.6104228458716316E-12</v>
      </c>
      <c r="DR158" s="22">
        <f t="shared" si="177"/>
        <v>2.9932409441277661E-12</v>
      </c>
      <c r="DS158" s="62">
        <f t="shared" si="125"/>
        <v>293.33333333333633</v>
      </c>
      <c r="DT158" s="62">
        <f ca="1">AVERAGE(OFFSET($DS$3,0,0,'Données projet'!$E$14+1,1))-AVERAGE(OFFSET($H$3,0,0,'Données projet'!$E$14+1,1))</f>
        <v>389.12604446638119</v>
      </c>
      <c r="DU158" s="62">
        <f t="shared" si="152"/>
        <v>243.23852967152732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362.81292020448933</v>
      </c>
      <c r="T159" s="62">
        <f t="shared" si="142"/>
        <v>292.26503163353146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2.7899091571040936E-18</v>
      </c>
      <c r="AC159" s="24">
        <f t="shared" si="163"/>
        <v>2.7899091571040936E-18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3.4106051316484809E-13</v>
      </c>
      <c r="AJ159" s="14">
        <f>AI159*VLOOKUP('Données projet'!$B$10,Paramètres!$A$1:$I$89,3,0)*VLOOKUP('Données projet'!$B$10,Paramètres!$A$1:$I$89,5,0)</f>
        <v>1.5961632016114892E-13</v>
      </c>
      <c r="AK159" s="14">
        <f t="shared" si="164"/>
        <v>2.2708641912150958E-12</v>
      </c>
      <c r="AL159" s="22">
        <f t="shared" si="165"/>
        <v>4.2330868906469593E-12</v>
      </c>
      <c r="AM159" s="62">
        <f t="shared" si="113"/>
        <v>293.33333333333752</v>
      </c>
      <c r="AN159" s="62">
        <f ca="1">AVERAGE(OFFSET($AM$3,0,0,'Données projet'!$E$10+1,1))-AVERAGE(OFFSET($H$3,0,0,'Données projet'!$E$10+1,1))</f>
        <v>317.54276561627643</v>
      </c>
      <c r="AO159" s="62">
        <f t="shared" si="144"/>
        <v>238.92443174298893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439.06700232017681</v>
      </c>
      <c r="BJ159" s="62">
        <f t="shared" si="146"/>
        <v>278.21741231699929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>
        <f>BY159*VLOOKUP('Données projet'!$B$12,Paramètres!$A$1:$I$89,3,0)*VLOOKUP('Données projet'!$B$12,Paramètres!$A$1:$I$89,5,0)</f>
        <v>0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487.04124684635974</v>
      </c>
      <c r="CE159" s="62">
        <f t="shared" si="148"/>
        <v>306.61893266146666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1.2946657079737634E-13</v>
      </c>
      <c r="CV159" s="14">
        <f t="shared" si="173"/>
        <v>1.8873591890224769E-12</v>
      </c>
      <c r="CW159" s="22">
        <f t="shared" si="174"/>
        <v>3.5126381983529106E-12</v>
      </c>
      <c r="CX159" s="62">
        <f t="shared" si="122"/>
        <v>293.33333333333684</v>
      </c>
      <c r="CY159" s="62">
        <f ca="1">AVERAGE(OFFSET($CX$3,0,0,'Données projet'!$E$13+1,1))-AVERAGE(OFFSET($H$3,0,0,'Données projet'!$E$13+1,1))</f>
        <v>457.62828850677369</v>
      </c>
      <c r="CZ159" s="62">
        <f t="shared" si="150"/>
        <v>282.78263556175563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0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1.1368683772161603E-13</v>
      </c>
      <c r="DP159" s="18">
        <f>DO159*VLOOKUP('Données projet'!$B$14,Paramètres!$A$1:$I$89,3,0)*VLOOKUP('Données projet'!$B$14,Paramètres!$A$1:$I$89,5,0)</f>
        <v>1.0818439477588981E-13</v>
      </c>
      <c r="DQ159" s="14">
        <f t="shared" si="176"/>
        <v>1.6104228458716316E-12</v>
      </c>
      <c r="DR159" s="22">
        <f t="shared" si="177"/>
        <v>2.9932409441277661E-12</v>
      </c>
      <c r="DS159" s="62">
        <f t="shared" si="125"/>
        <v>293.33333333333633</v>
      </c>
      <c r="DT159" s="62">
        <f ca="1">AVERAGE(OFFSET($DS$3,0,0,'Données projet'!$E$14+1,1))-AVERAGE(OFFSET($H$3,0,0,'Données projet'!$E$14+1,1))</f>
        <v>389.12604446638119</v>
      </c>
      <c r="DU159" s="62">
        <f t="shared" si="152"/>
        <v>243.23852967152732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362.81292020448933</v>
      </c>
      <c r="T160" s="62">
        <f t="shared" si="142"/>
        <v>292.26503163353146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1.9727636838827495E-18</v>
      </c>
      <c r="AC160" s="24">
        <f t="shared" si="163"/>
        <v>1.9727636838827495E-18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3.4106051316484809E-13</v>
      </c>
      <c r="AJ160" s="14">
        <f>AI160*VLOOKUP('Données projet'!$B$10,Paramètres!$A$1:$I$89,3,0)*VLOOKUP('Données projet'!$B$10,Paramètres!$A$1:$I$89,5,0)</f>
        <v>1.5961632016114892E-13</v>
      </c>
      <c r="AK160" s="14">
        <f t="shared" si="164"/>
        <v>2.2708641912150958E-12</v>
      </c>
      <c r="AL160" s="22">
        <f t="shared" si="165"/>
        <v>4.2330868906469593E-12</v>
      </c>
      <c r="AM160" s="62">
        <f t="shared" si="113"/>
        <v>293.33333333333752</v>
      </c>
      <c r="AN160" s="62">
        <f ca="1">AVERAGE(OFFSET($AM$3,0,0,'Données projet'!$E$10+1,1))-AVERAGE(OFFSET($H$3,0,0,'Données projet'!$E$10+1,1))</f>
        <v>317.54276561627643</v>
      </c>
      <c r="AO160" s="62">
        <f t="shared" si="144"/>
        <v>238.92443174298893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439.06700232017681</v>
      </c>
      <c r="BJ160" s="62">
        <f t="shared" si="146"/>
        <v>278.21741231699929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>
        <f>BY160*VLOOKUP('Données projet'!$B$12,Paramètres!$A$1:$I$89,3,0)*VLOOKUP('Données projet'!$B$12,Paramètres!$A$1:$I$89,5,0)</f>
        <v>0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487.04124684635974</v>
      </c>
      <c r="CE160" s="62">
        <f t="shared" si="148"/>
        <v>306.61893266146666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1.2946657079737634E-13</v>
      </c>
      <c r="CV160" s="14">
        <f t="shared" si="173"/>
        <v>1.8873591890224769E-12</v>
      </c>
      <c r="CW160" s="22">
        <f t="shared" si="174"/>
        <v>3.5126381983529106E-12</v>
      </c>
      <c r="CX160" s="62">
        <f t="shared" si="122"/>
        <v>293.33333333333684</v>
      </c>
      <c r="CY160" s="62">
        <f ca="1">AVERAGE(OFFSET($CX$3,0,0,'Données projet'!$E$13+1,1))-AVERAGE(OFFSET($H$3,0,0,'Données projet'!$E$13+1,1))</f>
        <v>457.62828850677369</v>
      </c>
      <c r="CZ160" s="62">
        <f t="shared" si="150"/>
        <v>282.78263556175563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0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1.1368683772161603E-13</v>
      </c>
      <c r="DP160" s="18">
        <f>DO160*VLOOKUP('Données projet'!$B$14,Paramètres!$A$1:$I$89,3,0)*VLOOKUP('Données projet'!$B$14,Paramètres!$A$1:$I$89,5,0)</f>
        <v>1.0818439477588981E-13</v>
      </c>
      <c r="DQ160" s="14">
        <f t="shared" si="176"/>
        <v>1.6104228458716316E-12</v>
      </c>
      <c r="DR160" s="22">
        <f t="shared" si="177"/>
        <v>2.9932409441277661E-12</v>
      </c>
      <c r="DS160" s="62">
        <f t="shared" si="125"/>
        <v>293.33333333333633</v>
      </c>
      <c r="DT160" s="62">
        <f ca="1">AVERAGE(OFFSET($DS$3,0,0,'Données projet'!$E$14+1,1))-AVERAGE(OFFSET($H$3,0,0,'Données projet'!$E$14+1,1))</f>
        <v>389.12604446638119</v>
      </c>
      <c r="DU160" s="62">
        <f t="shared" si="152"/>
        <v>243.23852967152732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362.81292020448933</v>
      </c>
      <c r="T161" s="62">
        <f t="shared" si="142"/>
        <v>292.26503163353146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1.3949545785520468E-18</v>
      </c>
      <c r="AC161" s="24">
        <f t="shared" si="163"/>
        <v>1.3949545785520468E-18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3.4106051316484809E-13</v>
      </c>
      <c r="AJ161" s="14">
        <f>AI161*VLOOKUP('Données projet'!$B$10,Paramètres!$A$1:$I$89,3,0)*VLOOKUP('Données projet'!$B$10,Paramètres!$A$1:$I$89,5,0)</f>
        <v>1.5961632016114892E-13</v>
      </c>
      <c r="AK161" s="14">
        <f t="shared" si="164"/>
        <v>2.2708641912150958E-12</v>
      </c>
      <c r="AL161" s="22">
        <f t="shared" si="165"/>
        <v>4.2330868906469593E-12</v>
      </c>
      <c r="AM161" s="62">
        <f t="shared" si="113"/>
        <v>293.33333333333752</v>
      </c>
      <c r="AN161" s="62">
        <f ca="1">AVERAGE(OFFSET($AM$3,0,0,'Données projet'!$E$10+1,1))-AVERAGE(OFFSET($H$3,0,0,'Données projet'!$E$10+1,1))</f>
        <v>317.54276561627643</v>
      </c>
      <c r="AO161" s="62">
        <f t="shared" si="144"/>
        <v>238.92443174298893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439.06700232017681</v>
      </c>
      <c r="BJ161" s="62">
        <f t="shared" si="146"/>
        <v>278.21741231699929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>
        <f>BY161*VLOOKUP('Données projet'!$B$12,Paramètres!$A$1:$I$89,3,0)*VLOOKUP('Données projet'!$B$12,Paramètres!$A$1:$I$89,5,0)</f>
        <v>0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487.04124684635974</v>
      </c>
      <c r="CE161" s="62">
        <f t="shared" si="148"/>
        <v>306.61893266146666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1.2946657079737634E-13</v>
      </c>
      <c r="CV161" s="14">
        <f t="shared" si="173"/>
        <v>1.8873591890224769E-12</v>
      </c>
      <c r="CW161" s="22">
        <f t="shared" si="174"/>
        <v>3.5126381983529106E-12</v>
      </c>
      <c r="CX161" s="62">
        <f t="shared" si="122"/>
        <v>293.33333333333684</v>
      </c>
      <c r="CY161" s="62">
        <f ca="1">AVERAGE(OFFSET($CX$3,0,0,'Données projet'!$E$13+1,1))-AVERAGE(OFFSET($H$3,0,0,'Données projet'!$E$13+1,1))</f>
        <v>457.62828850677369</v>
      </c>
      <c r="CZ161" s="62">
        <f t="shared" si="150"/>
        <v>282.78263556175563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0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1.1368683772161603E-13</v>
      </c>
      <c r="DP161" s="18">
        <f>DO161*VLOOKUP('Données projet'!$B$14,Paramètres!$A$1:$I$89,3,0)*VLOOKUP('Données projet'!$B$14,Paramètres!$A$1:$I$89,5,0)</f>
        <v>1.0818439477588981E-13</v>
      </c>
      <c r="DQ161" s="14">
        <f t="shared" si="176"/>
        <v>1.6104228458716316E-12</v>
      </c>
      <c r="DR161" s="22">
        <f t="shared" si="177"/>
        <v>2.9932409441277661E-12</v>
      </c>
      <c r="DS161" s="62">
        <f t="shared" si="125"/>
        <v>293.33333333333633</v>
      </c>
      <c r="DT161" s="62">
        <f ca="1">AVERAGE(OFFSET($DS$3,0,0,'Données projet'!$E$14+1,1))-AVERAGE(OFFSET($H$3,0,0,'Données projet'!$E$14+1,1))</f>
        <v>389.12604446638119</v>
      </c>
      <c r="DU161" s="62">
        <f t="shared" si="152"/>
        <v>243.23852967152732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362.81292020448933</v>
      </c>
      <c r="T162" s="62">
        <f t="shared" si="142"/>
        <v>292.26503163353146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9.8638184194137475E-19</v>
      </c>
      <c r="AC162" s="24">
        <f t="shared" si="163"/>
        <v>9.8638184194137475E-19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3.4106051316484809E-13</v>
      </c>
      <c r="AJ162" s="14">
        <f>AI162*VLOOKUP('Données projet'!$B$10,Paramètres!$A$1:$I$89,3,0)*VLOOKUP('Données projet'!$B$10,Paramètres!$A$1:$I$89,5,0)</f>
        <v>1.5961632016114892E-13</v>
      </c>
      <c r="AK162" s="14">
        <f t="shared" si="164"/>
        <v>2.2708641912150958E-12</v>
      </c>
      <c r="AL162" s="22">
        <f t="shared" si="165"/>
        <v>4.2330868906469593E-12</v>
      </c>
      <c r="AM162" s="62">
        <f t="shared" si="113"/>
        <v>293.33333333333752</v>
      </c>
      <c r="AN162" s="62">
        <f ca="1">AVERAGE(OFFSET($AM$3,0,0,'Données projet'!$E$10+1,1))-AVERAGE(OFFSET($H$3,0,0,'Données projet'!$E$10+1,1))</f>
        <v>317.54276561627643</v>
      </c>
      <c r="AO162" s="62">
        <f t="shared" si="144"/>
        <v>238.92443174298893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439.06700232017681</v>
      </c>
      <c r="BJ162" s="62">
        <f t="shared" si="146"/>
        <v>278.21741231699929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>
        <f>BY162*VLOOKUP('Données projet'!$B$12,Paramètres!$A$1:$I$89,3,0)*VLOOKUP('Données projet'!$B$12,Paramètres!$A$1:$I$89,5,0)</f>
        <v>0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487.04124684635974</v>
      </c>
      <c r="CE162" s="62">
        <f t="shared" si="148"/>
        <v>306.61893266146666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1.2946657079737634E-13</v>
      </c>
      <c r="CV162" s="14">
        <f t="shared" si="173"/>
        <v>1.8873591890224769E-12</v>
      </c>
      <c r="CW162" s="22">
        <f t="shared" si="174"/>
        <v>3.5126381983529106E-12</v>
      </c>
      <c r="CX162" s="62">
        <f t="shared" si="122"/>
        <v>293.33333333333684</v>
      </c>
      <c r="CY162" s="62">
        <f ca="1">AVERAGE(OFFSET($CX$3,0,0,'Données projet'!$E$13+1,1))-AVERAGE(OFFSET($H$3,0,0,'Données projet'!$E$13+1,1))</f>
        <v>457.62828850677369</v>
      </c>
      <c r="CZ162" s="62">
        <f t="shared" si="150"/>
        <v>282.78263556175563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0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1.1368683772161603E-13</v>
      </c>
      <c r="DP162" s="18">
        <f>DO162*VLOOKUP('Données projet'!$B$14,Paramètres!$A$1:$I$89,3,0)*VLOOKUP('Données projet'!$B$14,Paramètres!$A$1:$I$89,5,0)</f>
        <v>1.0818439477588981E-13</v>
      </c>
      <c r="DQ162" s="14">
        <f t="shared" si="176"/>
        <v>1.6104228458716316E-12</v>
      </c>
      <c r="DR162" s="22">
        <f t="shared" si="177"/>
        <v>2.9932409441277661E-12</v>
      </c>
      <c r="DS162" s="62">
        <f t="shared" si="125"/>
        <v>293.33333333333633</v>
      </c>
      <c r="DT162" s="62">
        <f ca="1">AVERAGE(OFFSET($DS$3,0,0,'Données projet'!$E$14+1,1))-AVERAGE(OFFSET($H$3,0,0,'Données projet'!$E$14+1,1))</f>
        <v>389.12604446638119</v>
      </c>
      <c r="DU162" s="62">
        <f t="shared" si="152"/>
        <v>243.23852967152732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362.81292020448933</v>
      </c>
      <c r="T163" s="62">
        <f t="shared" si="142"/>
        <v>292.26503163353146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6.974772892760234E-19</v>
      </c>
      <c r="AC163" s="24">
        <f t="shared" si="163"/>
        <v>6.974772892760234E-19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3.4106051316484809E-13</v>
      </c>
      <c r="AJ163" s="14">
        <f>AI163*VLOOKUP('Données projet'!$B$10,Paramètres!$A$1:$I$89,3,0)*VLOOKUP('Données projet'!$B$10,Paramètres!$A$1:$I$89,5,0)</f>
        <v>1.5961632016114892E-13</v>
      </c>
      <c r="AK163" s="14">
        <f t="shared" si="164"/>
        <v>2.2708641912150958E-12</v>
      </c>
      <c r="AL163" s="22">
        <f t="shared" si="165"/>
        <v>4.2330868906469593E-12</v>
      </c>
      <c r="AM163" s="62">
        <f t="shared" si="113"/>
        <v>293.33333333333752</v>
      </c>
      <c r="AN163" s="62">
        <f ca="1">AVERAGE(OFFSET($AM$3,0,0,'Données projet'!$E$10+1,1))-AVERAGE(OFFSET($H$3,0,0,'Données projet'!$E$10+1,1))</f>
        <v>317.54276561627643</v>
      </c>
      <c r="AO163" s="62">
        <f t="shared" si="144"/>
        <v>238.92443174298893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439.06700232017681</v>
      </c>
      <c r="BJ163" s="62">
        <f t="shared" si="146"/>
        <v>278.21741231699929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>
        <f>BY163*VLOOKUP('Données projet'!$B$12,Paramètres!$A$1:$I$89,3,0)*VLOOKUP('Données projet'!$B$12,Paramètres!$A$1:$I$89,5,0)</f>
        <v>0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487.04124684635974</v>
      </c>
      <c r="CE163" s="62">
        <f t="shared" si="148"/>
        <v>306.61893266146666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1.2946657079737634E-13</v>
      </c>
      <c r="CV163" s="14">
        <f t="shared" si="173"/>
        <v>1.8873591890224769E-12</v>
      </c>
      <c r="CW163" s="22">
        <f t="shared" si="174"/>
        <v>3.5126381983529106E-12</v>
      </c>
      <c r="CX163" s="62">
        <f t="shared" si="122"/>
        <v>293.33333333333684</v>
      </c>
      <c r="CY163" s="62">
        <f ca="1">AVERAGE(OFFSET($CX$3,0,0,'Données projet'!$E$13+1,1))-AVERAGE(OFFSET($H$3,0,0,'Données projet'!$E$13+1,1))</f>
        <v>457.62828850677369</v>
      </c>
      <c r="CZ163" s="62">
        <f t="shared" si="150"/>
        <v>282.78263556175563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0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1.1368683772161603E-13</v>
      </c>
      <c r="DP163" s="18">
        <f>DO163*VLOOKUP('Données projet'!$B$14,Paramètres!$A$1:$I$89,3,0)*VLOOKUP('Données projet'!$B$14,Paramètres!$A$1:$I$89,5,0)</f>
        <v>1.0818439477588981E-13</v>
      </c>
      <c r="DQ163" s="14">
        <f t="shared" si="176"/>
        <v>1.6104228458716316E-12</v>
      </c>
      <c r="DR163" s="22">
        <f t="shared" si="177"/>
        <v>2.9932409441277661E-12</v>
      </c>
      <c r="DS163" s="62">
        <f t="shared" si="125"/>
        <v>293.33333333333633</v>
      </c>
      <c r="DT163" s="62">
        <f ca="1">AVERAGE(OFFSET($DS$3,0,0,'Données projet'!$E$14+1,1))-AVERAGE(OFFSET($H$3,0,0,'Données projet'!$E$14+1,1))</f>
        <v>389.12604446638119</v>
      </c>
      <c r="DU163" s="62">
        <f t="shared" si="152"/>
        <v>243.23852967152732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362.81292020448933</v>
      </c>
      <c r="T164" s="62">
        <f t="shared" si="142"/>
        <v>292.26503163353146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4.9319092097068738E-19</v>
      </c>
      <c r="AC164" s="24">
        <f t="shared" si="163"/>
        <v>4.9319092097068738E-19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3.4106051316484809E-13</v>
      </c>
      <c r="AJ164" s="14">
        <f>AI164*VLOOKUP('Données projet'!$B$10,Paramètres!$A$1:$I$89,3,0)*VLOOKUP('Données projet'!$B$10,Paramètres!$A$1:$I$89,5,0)</f>
        <v>1.5961632016114892E-13</v>
      </c>
      <c r="AK164" s="14">
        <f t="shared" si="164"/>
        <v>2.2708641912150958E-12</v>
      </c>
      <c r="AL164" s="22">
        <f t="shared" si="165"/>
        <v>4.2330868906469593E-12</v>
      </c>
      <c r="AM164" s="62">
        <f t="shared" si="113"/>
        <v>293.33333333333752</v>
      </c>
      <c r="AN164" s="62">
        <f ca="1">AVERAGE(OFFSET($AM$3,0,0,'Données projet'!$E$10+1,1))-AVERAGE(OFFSET($H$3,0,0,'Données projet'!$E$10+1,1))</f>
        <v>317.54276561627643</v>
      </c>
      <c r="AO164" s="62">
        <f t="shared" si="144"/>
        <v>238.92443174298893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439.06700232017681</v>
      </c>
      <c r="BJ164" s="62">
        <f t="shared" si="146"/>
        <v>278.21741231699929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>
        <f>BY164*VLOOKUP('Données projet'!$B$12,Paramètres!$A$1:$I$89,3,0)*VLOOKUP('Données projet'!$B$12,Paramètres!$A$1:$I$89,5,0)</f>
        <v>0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487.04124684635974</v>
      </c>
      <c r="CE164" s="62">
        <f t="shared" si="148"/>
        <v>306.61893266146666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1.2946657079737634E-13</v>
      </c>
      <c r="CV164" s="14">
        <f t="shared" si="173"/>
        <v>1.8873591890224769E-12</v>
      </c>
      <c r="CW164" s="22">
        <f t="shared" si="174"/>
        <v>3.5126381983529106E-12</v>
      </c>
      <c r="CX164" s="62">
        <f t="shared" si="122"/>
        <v>293.33333333333684</v>
      </c>
      <c r="CY164" s="62">
        <f ca="1">AVERAGE(OFFSET($CX$3,0,0,'Données projet'!$E$13+1,1))-AVERAGE(OFFSET($H$3,0,0,'Données projet'!$E$13+1,1))</f>
        <v>457.62828850677369</v>
      </c>
      <c r="CZ164" s="62">
        <f t="shared" si="150"/>
        <v>282.78263556175563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0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1.1368683772161603E-13</v>
      </c>
      <c r="DP164" s="18">
        <f>DO164*VLOOKUP('Données projet'!$B$14,Paramètres!$A$1:$I$89,3,0)*VLOOKUP('Données projet'!$B$14,Paramètres!$A$1:$I$89,5,0)</f>
        <v>1.0818439477588981E-13</v>
      </c>
      <c r="DQ164" s="14">
        <f t="shared" si="176"/>
        <v>1.6104228458716316E-12</v>
      </c>
      <c r="DR164" s="22">
        <f t="shared" si="177"/>
        <v>2.9932409441277661E-12</v>
      </c>
      <c r="DS164" s="62">
        <f t="shared" si="125"/>
        <v>293.33333333333633</v>
      </c>
      <c r="DT164" s="62">
        <f ca="1">AVERAGE(OFFSET($DS$3,0,0,'Données projet'!$E$14+1,1))-AVERAGE(OFFSET($H$3,0,0,'Données projet'!$E$14+1,1))</f>
        <v>389.12604446638119</v>
      </c>
      <c r="DU164" s="62">
        <f t="shared" si="152"/>
        <v>243.23852967152732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362.81292020448933</v>
      </c>
      <c r="T165" s="62">
        <f t="shared" si="142"/>
        <v>292.26503163353146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3.487386446380117E-19</v>
      </c>
      <c r="AC165" s="24">
        <f t="shared" si="163"/>
        <v>3.487386446380117E-19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3.4106051316484809E-13</v>
      </c>
      <c r="AJ165" s="14">
        <f>AI165*VLOOKUP('Données projet'!$B$10,Paramètres!$A$1:$I$89,3,0)*VLOOKUP('Données projet'!$B$10,Paramètres!$A$1:$I$89,5,0)</f>
        <v>1.5961632016114892E-13</v>
      </c>
      <c r="AK165" s="14">
        <f t="shared" si="164"/>
        <v>2.2708641912150958E-12</v>
      </c>
      <c r="AL165" s="22">
        <f t="shared" si="165"/>
        <v>4.2330868906469593E-12</v>
      </c>
      <c r="AM165" s="62">
        <f t="shared" si="113"/>
        <v>293.33333333333752</v>
      </c>
      <c r="AN165" s="62">
        <f ca="1">AVERAGE(OFFSET($AM$3,0,0,'Données projet'!$E$10+1,1))-AVERAGE(OFFSET($H$3,0,0,'Données projet'!$E$10+1,1))</f>
        <v>317.54276561627643</v>
      </c>
      <c r="AO165" s="62">
        <f t="shared" si="144"/>
        <v>238.92443174298893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439.06700232017681</v>
      </c>
      <c r="BJ165" s="62">
        <f t="shared" si="146"/>
        <v>278.21741231699929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>
        <f>BY165*VLOOKUP('Données projet'!$B$12,Paramètres!$A$1:$I$89,3,0)*VLOOKUP('Données projet'!$B$12,Paramètres!$A$1:$I$89,5,0)</f>
        <v>0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487.04124684635974</v>
      </c>
      <c r="CE165" s="62">
        <f t="shared" si="148"/>
        <v>306.61893266146666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1.2946657079737634E-13</v>
      </c>
      <c r="CV165" s="14">
        <f t="shared" si="173"/>
        <v>1.8873591890224769E-12</v>
      </c>
      <c r="CW165" s="22">
        <f t="shared" si="174"/>
        <v>3.5126381983529106E-12</v>
      </c>
      <c r="CX165" s="62">
        <f t="shared" si="122"/>
        <v>293.33333333333684</v>
      </c>
      <c r="CY165" s="62">
        <f ca="1">AVERAGE(OFFSET($CX$3,0,0,'Données projet'!$E$13+1,1))-AVERAGE(OFFSET($H$3,0,0,'Données projet'!$E$13+1,1))</f>
        <v>457.62828850677369</v>
      </c>
      <c r="CZ165" s="62">
        <f t="shared" si="150"/>
        <v>282.78263556175563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0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1.1368683772161603E-13</v>
      </c>
      <c r="DP165" s="18">
        <f>DO165*VLOOKUP('Données projet'!$B$14,Paramètres!$A$1:$I$89,3,0)*VLOOKUP('Données projet'!$B$14,Paramètres!$A$1:$I$89,5,0)</f>
        <v>1.0818439477588981E-13</v>
      </c>
      <c r="DQ165" s="14">
        <f t="shared" si="176"/>
        <v>1.6104228458716316E-12</v>
      </c>
      <c r="DR165" s="22">
        <f t="shared" si="177"/>
        <v>2.9932409441277661E-12</v>
      </c>
      <c r="DS165" s="62">
        <f t="shared" si="125"/>
        <v>293.33333333333633</v>
      </c>
      <c r="DT165" s="62">
        <f ca="1">AVERAGE(OFFSET($DS$3,0,0,'Données projet'!$E$14+1,1))-AVERAGE(OFFSET($H$3,0,0,'Données projet'!$E$14+1,1))</f>
        <v>389.12604446638119</v>
      </c>
      <c r="DU165" s="62">
        <f t="shared" si="152"/>
        <v>243.23852967152732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362.81292020448933</v>
      </c>
      <c r="T166" s="62">
        <f t="shared" si="142"/>
        <v>292.26503163353146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2.4659546048534369E-19</v>
      </c>
      <c r="AC166" s="24">
        <f t="shared" si="163"/>
        <v>2.4659546048534369E-19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3.4106051316484809E-13</v>
      </c>
      <c r="AJ166" s="14">
        <f>AI166*VLOOKUP('Données projet'!$B$10,Paramètres!$A$1:$I$89,3,0)*VLOOKUP('Données projet'!$B$10,Paramètres!$A$1:$I$89,5,0)</f>
        <v>1.5961632016114892E-13</v>
      </c>
      <c r="AK166" s="14">
        <f t="shared" si="164"/>
        <v>2.2708641912150958E-12</v>
      </c>
      <c r="AL166" s="22">
        <f t="shared" si="165"/>
        <v>4.2330868906469593E-12</v>
      </c>
      <c r="AM166" s="62">
        <f t="shared" si="113"/>
        <v>293.33333333333752</v>
      </c>
      <c r="AN166" s="62">
        <f ca="1">AVERAGE(OFFSET($AM$3,0,0,'Données projet'!$E$10+1,1))-AVERAGE(OFFSET($H$3,0,0,'Données projet'!$E$10+1,1))</f>
        <v>317.54276561627643</v>
      </c>
      <c r="AO166" s="62">
        <f t="shared" si="144"/>
        <v>238.92443174298893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439.06700232017681</v>
      </c>
      <c r="BJ166" s="62">
        <f t="shared" si="146"/>
        <v>278.21741231699929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>
        <f>BY166*VLOOKUP('Données projet'!$B$12,Paramètres!$A$1:$I$89,3,0)*VLOOKUP('Données projet'!$B$12,Paramètres!$A$1:$I$89,5,0)</f>
        <v>0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487.04124684635974</v>
      </c>
      <c r="CE166" s="62">
        <f t="shared" si="148"/>
        <v>306.61893266146666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1.2946657079737634E-13</v>
      </c>
      <c r="CV166" s="14">
        <f t="shared" si="173"/>
        <v>1.8873591890224769E-12</v>
      </c>
      <c r="CW166" s="22">
        <f t="shared" si="174"/>
        <v>3.5126381983529106E-12</v>
      </c>
      <c r="CX166" s="62">
        <f t="shared" si="122"/>
        <v>293.33333333333684</v>
      </c>
      <c r="CY166" s="62">
        <f ca="1">AVERAGE(OFFSET($CX$3,0,0,'Données projet'!$E$13+1,1))-AVERAGE(OFFSET($H$3,0,0,'Données projet'!$E$13+1,1))</f>
        <v>457.62828850677369</v>
      </c>
      <c r="CZ166" s="62">
        <f t="shared" si="150"/>
        <v>282.78263556175563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1.1368683772161603E-13</v>
      </c>
      <c r="DP166" s="18">
        <f>DO166*VLOOKUP('Données projet'!$B$14,Paramètres!$A$1:$I$89,3,0)*VLOOKUP('Données projet'!$B$14,Paramètres!$A$1:$I$89,5,0)</f>
        <v>1.0818439477588981E-13</v>
      </c>
      <c r="DQ166" s="14">
        <f t="shared" si="176"/>
        <v>1.6104228458716316E-12</v>
      </c>
      <c r="DR166" s="22">
        <f t="shared" si="177"/>
        <v>2.9932409441277661E-12</v>
      </c>
      <c r="DS166" s="62">
        <f t="shared" si="125"/>
        <v>293.33333333333633</v>
      </c>
      <c r="DT166" s="62">
        <f ca="1">AVERAGE(OFFSET($DS$3,0,0,'Données projet'!$E$14+1,1))-AVERAGE(OFFSET($H$3,0,0,'Données projet'!$E$14+1,1))</f>
        <v>389.12604446638119</v>
      </c>
      <c r="DU166" s="62">
        <f t="shared" si="152"/>
        <v>243.23852967152732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362.81292020448933</v>
      </c>
      <c r="T167" s="62">
        <f t="shared" si="142"/>
        <v>292.26503163353146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1.7436932231900585E-19</v>
      </c>
      <c r="AC167" s="24">
        <f t="shared" si="163"/>
        <v>1.7436932231900585E-19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3.4106051316484809E-13</v>
      </c>
      <c r="AJ167" s="14">
        <f>AI167*VLOOKUP('Données projet'!$B$10,Paramètres!$A$1:$I$89,3,0)*VLOOKUP('Données projet'!$B$10,Paramètres!$A$1:$I$89,5,0)</f>
        <v>1.5961632016114892E-13</v>
      </c>
      <c r="AK167" s="14">
        <f t="shared" si="164"/>
        <v>2.2708641912150958E-12</v>
      </c>
      <c r="AL167" s="22">
        <f t="shared" si="165"/>
        <v>4.2330868906469593E-12</v>
      </c>
      <c r="AM167" s="62">
        <f t="shared" si="113"/>
        <v>293.33333333333752</v>
      </c>
      <c r="AN167" s="62">
        <f ca="1">AVERAGE(OFFSET($AM$3,0,0,'Données projet'!$E$10+1,1))-AVERAGE(OFFSET($H$3,0,0,'Données projet'!$E$10+1,1))</f>
        <v>317.54276561627643</v>
      </c>
      <c r="AO167" s="62">
        <f t="shared" si="144"/>
        <v>238.92443174298893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439.06700232017681</v>
      </c>
      <c r="BJ167" s="62">
        <f t="shared" si="146"/>
        <v>278.21741231699929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>
        <f>BY167*VLOOKUP('Données projet'!$B$12,Paramètres!$A$1:$I$89,3,0)*VLOOKUP('Données projet'!$B$12,Paramètres!$A$1:$I$89,5,0)</f>
        <v>0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487.04124684635974</v>
      </c>
      <c r="CE167" s="62">
        <f t="shared" si="148"/>
        <v>306.61893266146666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1.2946657079737634E-13</v>
      </c>
      <c r="CV167" s="14">
        <f t="shared" si="173"/>
        <v>1.8873591890224769E-12</v>
      </c>
      <c r="CW167" s="22">
        <f t="shared" si="174"/>
        <v>3.5126381983529106E-12</v>
      </c>
      <c r="CX167" s="62">
        <f t="shared" si="122"/>
        <v>293.33333333333684</v>
      </c>
      <c r="CY167" s="62">
        <f ca="1">AVERAGE(OFFSET($CX$3,0,0,'Données projet'!$E$13+1,1))-AVERAGE(OFFSET($H$3,0,0,'Données projet'!$E$13+1,1))</f>
        <v>457.62828850677369</v>
      </c>
      <c r="CZ167" s="62">
        <f t="shared" si="150"/>
        <v>282.78263556175563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1.1368683772161603E-13</v>
      </c>
      <c r="DP167" s="18">
        <f>DO167*VLOOKUP('Données projet'!$B$14,Paramètres!$A$1:$I$89,3,0)*VLOOKUP('Données projet'!$B$14,Paramètres!$A$1:$I$89,5,0)</f>
        <v>1.0818439477588981E-13</v>
      </c>
      <c r="DQ167" s="14">
        <f t="shared" si="176"/>
        <v>1.6104228458716316E-12</v>
      </c>
      <c r="DR167" s="22">
        <f t="shared" si="177"/>
        <v>2.9932409441277661E-12</v>
      </c>
      <c r="DS167" s="62">
        <f t="shared" si="125"/>
        <v>293.33333333333633</v>
      </c>
      <c r="DT167" s="62">
        <f ca="1">AVERAGE(OFFSET($DS$3,0,0,'Données projet'!$E$14+1,1))-AVERAGE(OFFSET($H$3,0,0,'Données projet'!$E$14+1,1))</f>
        <v>389.12604446638119</v>
      </c>
      <c r="DU167" s="62">
        <f t="shared" si="152"/>
        <v>243.23852967152732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362.81292020448933</v>
      </c>
      <c r="T168" s="62">
        <f t="shared" si="142"/>
        <v>292.26503163353146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1.2329773024267184E-19</v>
      </c>
      <c r="AC168" s="24">
        <f t="shared" si="163"/>
        <v>1.2329773024267184E-19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3.4106051316484809E-13</v>
      </c>
      <c r="AJ168" s="14">
        <f>AI168*VLOOKUP('Données projet'!$B$10,Paramètres!$A$1:$I$89,3,0)*VLOOKUP('Données projet'!$B$10,Paramètres!$A$1:$I$89,5,0)</f>
        <v>1.5961632016114892E-13</v>
      </c>
      <c r="AK168" s="14">
        <f t="shared" si="164"/>
        <v>2.2708641912150958E-12</v>
      </c>
      <c r="AL168" s="22">
        <f t="shared" si="165"/>
        <v>4.2330868906469593E-12</v>
      </c>
      <c r="AM168" s="62">
        <f t="shared" si="113"/>
        <v>293.33333333333752</v>
      </c>
      <c r="AN168" s="62">
        <f ca="1">AVERAGE(OFFSET($AM$3,0,0,'Données projet'!$E$10+1,1))-AVERAGE(OFFSET($H$3,0,0,'Données projet'!$E$10+1,1))</f>
        <v>317.54276561627643</v>
      </c>
      <c r="AO168" s="62">
        <f t="shared" si="144"/>
        <v>238.92443174298893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439.06700232017681</v>
      </c>
      <c r="BJ168" s="62">
        <f t="shared" si="146"/>
        <v>278.21741231699929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>
        <f>BY168*VLOOKUP('Données projet'!$B$12,Paramètres!$A$1:$I$89,3,0)*VLOOKUP('Données projet'!$B$12,Paramètres!$A$1:$I$89,5,0)</f>
        <v>0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487.04124684635974</v>
      </c>
      <c r="CE168" s="62">
        <f t="shared" si="148"/>
        <v>306.61893266146666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1.2946657079737634E-13</v>
      </c>
      <c r="CV168" s="14">
        <f t="shared" si="173"/>
        <v>1.8873591890224769E-12</v>
      </c>
      <c r="CW168" s="22">
        <f t="shared" si="174"/>
        <v>3.5126381983529106E-12</v>
      </c>
      <c r="CX168" s="62">
        <f t="shared" si="122"/>
        <v>293.33333333333684</v>
      </c>
      <c r="CY168" s="62">
        <f ca="1">AVERAGE(OFFSET($CX$3,0,0,'Données projet'!$E$13+1,1))-AVERAGE(OFFSET($H$3,0,0,'Données projet'!$E$13+1,1))</f>
        <v>457.62828850677369</v>
      </c>
      <c r="CZ168" s="62">
        <f t="shared" si="150"/>
        <v>282.78263556175563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1.1368683772161603E-13</v>
      </c>
      <c r="DP168" s="18">
        <f>DO168*VLOOKUP('Données projet'!$B$14,Paramètres!$A$1:$I$89,3,0)*VLOOKUP('Données projet'!$B$14,Paramètres!$A$1:$I$89,5,0)</f>
        <v>1.0818439477588981E-13</v>
      </c>
      <c r="DQ168" s="14">
        <f t="shared" si="176"/>
        <v>1.6104228458716316E-12</v>
      </c>
      <c r="DR168" s="22">
        <f t="shared" si="177"/>
        <v>2.9932409441277661E-12</v>
      </c>
      <c r="DS168" s="62">
        <f t="shared" si="125"/>
        <v>293.33333333333633</v>
      </c>
      <c r="DT168" s="62">
        <f ca="1">AVERAGE(OFFSET($DS$3,0,0,'Données projet'!$E$14+1,1))-AVERAGE(OFFSET($H$3,0,0,'Données projet'!$E$14+1,1))</f>
        <v>389.12604446638119</v>
      </c>
      <c r="DU168" s="62">
        <f t="shared" si="152"/>
        <v>243.23852967152732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362.81292020448933</v>
      </c>
      <c r="T169" s="62">
        <f t="shared" si="142"/>
        <v>292.26503163353146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8.7184661159502925E-20</v>
      </c>
      <c r="AC169" s="24">
        <f t="shared" si="163"/>
        <v>8.7184661159502925E-20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3.4106051316484809E-13</v>
      </c>
      <c r="AJ169" s="14">
        <f>AI169*VLOOKUP('Données projet'!$B$10,Paramètres!$A$1:$I$89,3,0)*VLOOKUP('Données projet'!$B$10,Paramètres!$A$1:$I$89,5,0)</f>
        <v>1.5961632016114892E-13</v>
      </c>
      <c r="AK169" s="14">
        <f t="shared" si="164"/>
        <v>2.2708641912150958E-12</v>
      </c>
      <c r="AL169" s="22">
        <f t="shared" si="165"/>
        <v>4.2330868906469593E-12</v>
      </c>
      <c r="AM169" s="62">
        <f t="shared" si="113"/>
        <v>293.33333333333752</v>
      </c>
      <c r="AN169" s="62">
        <f ca="1">AVERAGE(OFFSET($AM$3,0,0,'Données projet'!$E$10+1,1))-AVERAGE(OFFSET($H$3,0,0,'Données projet'!$E$10+1,1))</f>
        <v>317.54276561627643</v>
      </c>
      <c r="AO169" s="62">
        <f t="shared" si="144"/>
        <v>238.92443174298893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439.06700232017681</v>
      </c>
      <c r="BJ169" s="62">
        <f t="shared" si="146"/>
        <v>278.21741231699929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>
        <f>BY169*VLOOKUP('Données projet'!$B$12,Paramètres!$A$1:$I$89,3,0)*VLOOKUP('Données projet'!$B$12,Paramètres!$A$1:$I$89,5,0)</f>
        <v>0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487.04124684635974</v>
      </c>
      <c r="CE169" s="62">
        <f t="shared" si="148"/>
        <v>306.61893266146666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1.2946657079737634E-13</v>
      </c>
      <c r="CV169" s="14">
        <f t="shared" si="173"/>
        <v>1.8873591890224769E-12</v>
      </c>
      <c r="CW169" s="22">
        <f t="shared" si="174"/>
        <v>3.5126381983529106E-12</v>
      </c>
      <c r="CX169" s="62">
        <f t="shared" si="122"/>
        <v>293.33333333333684</v>
      </c>
      <c r="CY169" s="62">
        <f ca="1">AVERAGE(OFFSET($CX$3,0,0,'Données projet'!$E$13+1,1))-AVERAGE(OFFSET($H$3,0,0,'Données projet'!$E$13+1,1))</f>
        <v>457.62828850677369</v>
      </c>
      <c r="CZ169" s="62">
        <f t="shared" si="150"/>
        <v>282.78263556175563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1.1368683772161603E-13</v>
      </c>
      <c r="DP169" s="18">
        <f>DO169*VLOOKUP('Données projet'!$B$14,Paramètres!$A$1:$I$89,3,0)*VLOOKUP('Données projet'!$B$14,Paramètres!$A$1:$I$89,5,0)</f>
        <v>1.0818439477588981E-13</v>
      </c>
      <c r="DQ169" s="14">
        <f t="shared" si="176"/>
        <v>1.6104228458716316E-12</v>
      </c>
      <c r="DR169" s="22">
        <f t="shared" si="177"/>
        <v>2.9932409441277661E-12</v>
      </c>
      <c r="DS169" s="62">
        <f t="shared" si="125"/>
        <v>293.33333333333633</v>
      </c>
      <c r="DT169" s="62">
        <f ca="1">AVERAGE(OFFSET($DS$3,0,0,'Données projet'!$E$14+1,1))-AVERAGE(OFFSET($H$3,0,0,'Données projet'!$E$14+1,1))</f>
        <v>389.12604446638119</v>
      </c>
      <c r="DU169" s="62">
        <f t="shared" si="152"/>
        <v>243.23852967152732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362.81292020448933</v>
      </c>
      <c r="T170" s="62">
        <f t="shared" si="142"/>
        <v>292.26503163353146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6.1648865121335922E-20</v>
      </c>
      <c r="AC170" s="24">
        <f t="shared" si="163"/>
        <v>6.1648865121335922E-20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3.4106051316484809E-13</v>
      </c>
      <c r="AJ170" s="14">
        <f>AI170*VLOOKUP('Données projet'!$B$10,Paramètres!$A$1:$I$89,3,0)*VLOOKUP('Données projet'!$B$10,Paramètres!$A$1:$I$89,5,0)</f>
        <v>1.5961632016114892E-13</v>
      </c>
      <c r="AK170" s="14">
        <f t="shared" si="164"/>
        <v>2.2708641912150958E-12</v>
      </c>
      <c r="AL170" s="22">
        <f t="shared" si="165"/>
        <v>4.2330868906469593E-12</v>
      </c>
      <c r="AM170" s="62">
        <f t="shared" si="113"/>
        <v>293.33333333333752</v>
      </c>
      <c r="AN170" s="62">
        <f ca="1">AVERAGE(OFFSET($AM$3,0,0,'Données projet'!$E$10+1,1))-AVERAGE(OFFSET($H$3,0,0,'Données projet'!$E$10+1,1))</f>
        <v>317.54276561627643</v>
      </c>
      <c r="AO170" s="62">
        <f t="shared" si="144"/>
        <v>238.92443174298893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439.06700232017681</v>
      </c>
      <c r="BJ170" s="62">
        <f t="shared" si="146"/>
        <v>278.21741231699929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>
        <f>BY170*VLOOKUP('Données projet'!$B$12,Paramètres!$A$1:$I$89,3,0)*VLOOKUP('Données projet'!$B$12,Paramètres!$A$1:$I$89,5,0)</f>
        <v>0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487.04124684635974</v>
      </c>
      <c r="CE170" s="62">
        <f t="shared" si="148"/>
        <v>306.61893266146666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1.2946657079737634E-13</v>
      </c>
      <c r="CV170" s="14">
        <f t="shared" si="173"/>
        <v>1.8873591890224769E-12</v>
      </c>
      <c r="CW170" s="22">
        <f t="shared" si="174"/>
        <v>3.5126381983529106E-12</v>
      </c>
      <c r="CX170" s="62">
        <f t="shared" si="122"/>
        <v>293.33333333333684</v>
      </c>
      <c r="CY170" s="62">
        <f ca="1">AVERAGE(OFFSET($CX$3,0,0,'Données projet'!$E$13+1,1))-AVERAGE(OFFSET($H$3,0,0,'Données projet'!$E$13+1,1))</f>
        <v>457.62828850677369</v>
      </c>
      <c r="CZ170" s="62">
        <f t="shared" si="150"/>
        <v>282.78263556175563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1.1368683772161603E-13</v>
      </c>
      <c r="DP170" s="18">
        <f>DO170*VLOOKUP('Données projet'!$B$14,Paramètres!$A$1:$I$89,3,0)*VLOOKUP('Données projet'!$B$14,Paramètres!$A$1:$I$89,5,0)</f>
        <v>1.0818439477588981E-13</v>
      </c>
      <c r="DQ170" s="14">
        <f t="shared" si="176"/>
        <v>1.6104228458716316E-12</v>
      </c>
      <c r="DR170" s="22">
        <f t="shared" si="177"/>
        <v>2.9932409441277661E-12</v>
      </c>
      <c r="DS170" s="62">
        <f t="shared" si="125"/>
        <v>293.33333333333633</v>
      </c>
      <c r="DT170" s="62">
        <f ca="1">AVERAGE(OFFSET($DS$3,0,0,'Données projet'!$E$14+1,1))-AVERAGE(OFFSET($H$3,0,0,'Données projet'!$E$14+1,1))</f>
        <v>389.12604446638119</v>
      </c>
      <c r="DU170" s="62">
        <f t="shared" si="152"/>
        <v>243.23852967152732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362.81292020448933</v>
      </c>
      <c r="T171" s="62">
        <f t="shared" si="142"/>
        <v>292.26503163353146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4.3592330579751462E-20</v>
      </c>
      <c r="AC171" s="24">
        <f t="shared" si="163"/>
        <v>4.3592330579751462E-20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3.4106051316484809E-13</v>
      </c>
      <c r="AJ171" s="14">
        <f>AI171*VLOOKUP('Données projet'!$B$10,Paramètres!$A$1:$I$89,3,0)*VLOOKUP('Données projet'!$B$10,Paramètres!$A$1:$I$89,5,0)</f>
        <v>1.5961632016114892E-13</v>
      </c>
      <c r="AK171" s="14">
        <f t="shared" si="164"/>
        <v>2.2708641912150958E-12</v>
      </c>
      <c r="AL171" s="22">
        <f t="shared" si="165"/>
        <v>4.2330868906469593E-12</v>
      </c>
      <c r="AM171" s="62">
        <f t="shared" si="113"/>
        <v>293.33333333333752</v>
      </c>
      <c r="AN171" s="62">
        <f ca="1">AVERAGE(OFFSET($AM$3,0,0,'Données projet'!$E$10+1,1))-AVERAGE(OFFSET($H$3,0,0,'Données projet'!$E$10+1,1))</f>
        <v>317.54276561627643</v>
      </c>
      <c r="AO171" s="62">
        <f t="shared" si="144"/>
        <v>238.92443174298893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439.06700232017681</v>
      </c>
      <c r="BJ171" s="62">
        <f t="shared" si="146"/>
        <v>278.21741231699929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>
        <f>BY171*VLOOKUP('Données projet'!$B$12,Paramètres!$A$1:$I$89,3,0)*VLOOKUP('Données projet'!$B$12,Paramètres!$A$1:$I$89,5,0)</f>
        <v>0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487.04124684635974</v>
      </c>
      <c r="CE171" s="62">
        <f t="shared" si="148"/>
        <v>306.61893266146666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1.2946657079737634E-13</v>
      </c>
      <c r="CV171" s="14">
        <f t="shared" si="173"/>
        <v>1.8873591890224769E-12</v>
      </c>
      <c r="CW171" s="22">
        <f t="shared" si="174"/>
        <v>3.5126381983529106E-12</v>
      </c>
      <c r="CX171" s="62">
        <f t="shared" si="122"/>
        <v>293.33333333333684</v>
      </c>
      <c r="CY171" s="62">
        <f ca="1">AVERAGE(OFFSET($CX$3,0,0,'Données projet'!$E$13+1,1))-AVERAGE(OFFSET($H$3,0,0,'Données projet'!$E$13+1,1))</f>
        <v>457.62828850677369</v>
      </c>
      <c r="CZ171" s="62">
        <f t="shared" si="150"/>
        <v>282.78263556175563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1.1368683772161603E-13</v>
      </c>
      <c r="DP171" s="18">
        <f>DO171*VLOOKUP('Données projet'!$B$14,Paramètres!$A$1:$I$89,3,0)*VLOOKUP('Données projet'!$B$14,Paramètres!$A$1:$I$89,5,0)</f>
        <v>1.0818439477588981E-13</v>
      </c>
      <c r="DQ171" s="14">
        <f t="shared" si="176"/>
        <v>1.6104228458716316E-12</v>
      </c>
      <c r="DR171" s="22">
        <f t="shared" si="177"/>
        <v>2.9932409441277661E-12</v>
      </c>
      <c r="DS171" s="62">
        <f t="shared" si="125"/>
        <v>293.33333333333633</v>
      </c>
      <c r="DT171" s="62">
        <f ca="1">AVERAGE(OFFSET($DS$3,0,0,'Données projet'!$E$14+1,1))-AVERAGE(OFFSET($H$3,0,0,'Données projet'!$E$14+1,1))</f>
        <v>389.12604446638119</v>
      </c>
      <c r="DU171" s="62">
        <f t="shared" si="152"/>
        <v>243.23852967152732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362.81292020448933</v>
      </c>
      <c r="T172" s="62">
        <f t="shared" si="142"/>
        <v>292.26503163353146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3.0824432560667961E-20</v>
      </c>
      <c r="AC172" s="24">
        <f t="shared" si="163"/>
        <v>3.0824432560667961E-20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3.4106051316484809E-13</v>
      </c>
      <c r="AJ172" s="14">
        <f>AI172*VLOOKUP('Données projet'!$B$10,Paramètres!$A$1:$I$89,3,0)*VLOOKUP('Données projet'!$B$10,Paramètres!$A$1:$I$89,5,0)</f>
        <v>1.5961632016114892E-13</v>
      </c>
      <c r="AK172" s="14">
        <f t="shared" si="164"/>
        <v>2.2708641912150958E-12</v>
      </c>
      <c r="AL172" s="22">
        <f t="shared" si="165"/>
        <v>4.2330868906469593E-12</v>
      </c>
      <c r="AM172" s="62">
        <f t="shared" si="113"/>
        <v>293.33333333333752</v>
      </c>
      <c r="AN172" s="62">
        <f ca="1">AVERAGE(OFFSET($AM$3,0,0,'Données projet'!$E$10+1,1))-AVERAGE(OFFSET($H$3,0,0,'Données projet'!$E$10+1,1))</f>
        <v>317.54276561627643</v>
      </c>
      <c r="AO172" s="62">
        <f t="shared" si="144"/>
        <v>238.92443174298893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439.06700232017681</v>
      </c>
      <c r="BJ172" s="62">
        <f t="shared" si="146"/>
        <v>278.21741231699929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>
        <f>BY172*VLOOKUP('Données projet'!$B$12,Paramètres!$A$1:$I$89,3,0)*VLOOKUP('Données projet'!$B$12,Paramètres!$A$1:$I$89,5,0)</f>
        <v>0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487.04124684635974</v>
      </c>
      <c r="CE172" s="62">
        <f t="shared" si="148"/>
        <v>306.61893266146666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1.2946657079737634E-13</v>
      </c>
      <c r="CV172" s="14">
        <f t="shared" si="173"/>
        <v>1.8873591890224769E-12</v>
      </c>
      <c r="CW172" s="22">
        <f t="shared" si="174"/>
        <v>3.5126381983529106E-12</v>
      </c>
      <c r="CX172" s="62">
        <f t="shared" si="122"/>
        <v>293.33333333333684</v>
      </c>
      <c r="CY172" s="62">
        <f ca="1">AVERAGE(OFFSET($CX$3,0,0,'Données projet'!$E$13+1,1))-AVERAGE(OFFSET($H$3,0,0,'Données projet'!$E$13+1,1))</f>
        <v>457.62828850677369</v>
      </c>
      <c r="CZ172" s="62">
        <f t="shared" si="150"/>
        <v>282.78263556175563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1.1368683772161603E-13</v>
      </c>
      <c r="DP172" s="18">
        <f>DO172*VLOOKUP('Données projet'!$B$14,Paramètres!$A$1:$I$89,3,0)*VLOOKUP('Données projet'!$B$14,Paramètres!$A$1:$I$89,5,0)</f>
        <v>1.0818439477588981E-13</v>
      </c>
      <c r="DQ172" s="14">
        <f t="shared" si="176"/>
        <v>1.6104228458716316E-12</v>
      </c>
      <c r="DR172" s="22">
        <f t="shared" si="177"/>
        <v>2.9932409441277661E-12</v>
      </c>
      <c r="DS172" s="62">
        <f t="shared" si="125"/>
        <v>293.33333333333633</v>
      </c>
      <c r="DT172" s="62">
        <f ca="1">AVERAGE(OFFSET($DS$3,0,0,'Données projet'!$E$14+1,1))-AVERAGE(OFFSET($H$3,0,0,'Données projet'!$E$14+1,1))</f>
        <v>389.12604446638119</v>
      </c>
      <c r="DU172" s="62">
        <f t="shared" si="152"/>
        <v>243.23852967152732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362.81292020448933</v>
      </c>
      <c r="T173" s="62">
        <f t="shared" si="142"/>
        <v>292.26503163353146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2.1796165289875731E-20</v>
      </c>
      <c r="AC173" s="24">
        <f t="shared" si="163"/>
        <v>2.1796165289875731E-20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3.4106051316484809E-13</v>
      </c>
      <c r="AJ173" s="14">
        <f>AI173*VLOOKUP('Données projet'!$B$10,Paramètres!$A$1:$I$89,3,0)*VLOOKUP('Données projet'!$B$10,Paramètres!$A$1:$I$89,5,0)</f>
        <v>1.5961632016114892E-13</v>
      </c>
      <c r="AK173" s="14">
        <f t="shared" si="164"/>
        <v>2.2708641912150958E-12</v>
      </c>
      <c r="AL173" s="22">
        <f t="shared" si="165"/>
        <v>4.2330868906469593E-12</v>
      </c>
      <c r="AM173" s="62">
        <f t="shared" si="113"/>
        <v>293.33333333333752</v>
      </c>
      <c r="AN173" s="62">
        <f ca="1">AVERAGE(OFFSET($AM$3,0,0,'Données projet'!$E$10+1,1))-AVERAGE(OFFSET($H$3,0,0,'Données projet'!$E$10+1,1))</f>
        <v>317.54276561627643</v>
      </c>
      <c r="AO173" s="62">
        <f t="shared" si="144"/>
        <v>238.92443174298893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439.06700232017681</v>
      </c>
      <c r="BJ173" s="62">
        <f t="shared" si="146"/>
        <v>278.21741231699929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>
        <f>BY173*VLOOKUP('Données projet'!$B$12,Paramètres!$A$1:$I$89,3,0)*VLOOKUP('Données projet'!$B$12,Paramètres!$A$1:$I$89,5,0)</f>
        <v>0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487.04124684635974</v>
      </c>
      <c r="CE173" s="62">
        <f t="shared" si="148"/>
        <v>306.61893266146666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1.2946657079737634E-13</v>
      </c>
      <c r="CV173" s="14">
        <f t="shared" si="173"/>
        <v>1.8873591890224769E-12</v>
      </c>
      <c r="CW173" s="22">
        <f t="shared" si="174"/>
        <v>3.5126381983529106E-12</v>
      </c>
      <c r="CX173" s="62">
        <f t="shared" si="122"/>
        <v>293.33333333333684</v>
      </c>
      <c r="CY173" s="62">
        <f ca="1">AVERAGE(OFFSET($CX$3,0,0,'Données projet'!$E$13+1,1))-AVERAGE(OFFSET($H$3,0,0,'Données projet'!$E$13+1,1))</f>
        <v>457.62828850677369</v>
      </c>
      <c r="CZ173" s="62">
        <f t="shared" si="150"/>
        <v>282.78263556175563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0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1.1368683772161603E-13</v>
      </c>
      <c r="DP173" s="18">
        <f>DO173*VLOOKUP('Données projet'!$B$14,Paramètres!$A$1:$I$89,3,0)*VLOOKUP('Données projet'!$B$14,Paramètres!$A$1:$I$89,5,0)</f>
        <v>1.0818439477588981E-13</v>
      </c>
      <c r="DQ173" s="14">
        <f t="shared" si="176"/>
        <v>1.6104228458716316E-12</v>
      </c>
      <c r="DR173" s="22">
        <f t="shared" si="177"/>
        <v>2.9932409441277661E-12</v>
      </c>
      <c r="DS173" s="62">
        <f t="shared" si="125"/>
        <v>293.33333333333633</v>
      </c>
      <c r="DT173" s="62">
        <f ca="1">AVERAGE(OFFSET($DS$3,0,0,'Données projet'!$E$14+1,1))-AVERAGE(OFFSET($H$3,0,0,'Données projet'!$E$14+1,1))</f>
        <v>389.12604446638119</v>
      </c>
      <c r="DU173" s="62">
        <f t="shared" si="152"/>
        <v>243.23852967152732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362.81292020448933</v>
      </c>
      <c r="T174" s="62">
        <f t="shared" si="142"/>
        <v>292.26503163353146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1.541221628033398E-20</v>
      </c>
      <c r="AC174" s="24">
        <f t="shared" si="163"/>
        <v>1.541221628033398E-20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3.4106051316484809E-13</v>
      </c>
      <c r="AJ174" s="14">
        <f>AI174*VLOOKUP('Données projet'!$B$10,Paramètres!$A$1:$I$89,3,0)*VLOOKUP('Données projet'!$B$10,Paramètres!$A$1:$I$89,5,0)</f>
        <v>1.5961632016114892E-13</v>
      </c>
      <c r="AK174" s="14">
        <f t="shared" si="164"/>
        <v>2.2708641912150958E-12</v>
      </c>
      <c r="AL174" s="22">
        <f t="shared" si="165"/>
        <v>4.2330868906469593E-12</v>
      </c>
      <c r="AM174" s="62">
        <f t="shared" si="113"/>
        <v>293.33333333333752</v>
      </c>
      <c r="AN174" s="62">
        <f ca="1">AVERAGE(OFFSET($AM$3,0,0,'Données projet'!$E$10+1,1))-AVERAGE(OFFSET($H$3,0,0,'Données projet'!$E$10+1,1))</f>
        <v>317.54276561627643</v>
      </c>
      <c r="AO174" s="62">
        <f t="shared" si="144"/>
        <v>238.92443174298893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439.06700232017681</v>
      </c>
      <c r="BJ174" s="62">
        <f t="shared" si="146"/>
        <v>278.21741231699929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>
        <f>BY174*VLOOKUP('Données projet'!$B$12,Paramètres!$A$1:$I$89,3,0)*VLOOKUP('Données projet'!$B$12,Paramètres!$A$1:$I$89,5,0)</f>
        <v>0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487.04124684635974</v>
      </c>
      <c r="CE174" s="62">
        <f t="shared" si="148"/>
        <v>306.61893266146666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1.2946657079737634E-13</v>
      </c>
      <c r="CV174" s="14">
        <f t="shared" si="173"/>
        <v>1.8873591890224769E-12</v>
      </c>
      <c r="CW174" s="22">
        <f t="shared" si="174"/>
        <v>3.5126381983529106E-12</v>
      </c>
      <c r="CX174" s="62">
        <f t="shared" si="122"/>
        <v>293.33333333333684</v>
      </c>
      <c r="CY174" s="62">
        <f ca="1">AVERAGE(OFFSET($CX$3,0,0,'Données projet'!$E$13+1,1))-AVERAGE(OFFSET($H$3,0,0,'Données projet'!$E$13+1,1))</f>
        <v>457.62828850677369</v>
      </c>
      <c r="CZ174" s="62">
        <f t="shared" si="150"/>
        <v>282.78263556175563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0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1.1368683772161603E-13</v>
      </c>
      <c r="DP174" s="18">
        <f>DO174*VLOOKUP('Données projet'!$B$14,Paramètres!$A$1:$I$89,3,0)*VLOOKUP('Données projet'!$B$14,Paramètres!$A$1:$I$89,5,0)</f>
        <v>1.0818439477588981E-13</v>
      </c>
      <c r="DQ174" s="14">
        <f t="shared" si="176"/>
        <v>1.6104228458716316E-12</v>
      </c>
      <c r="DR174" s="22">
        <f t="shared" si="177"/>
        <v>2.9932409441277661E-12</v>
      </c>
      <c r="DS174" s="62">
        <f t="shared" si="125"/>
        <v>293.33333333333633</v>
      </c>
      <c r="DT174" s="62">
        <f ca="1">AVERAGE(OFFSET($DS$3,0,0,'Données projet'!$E$14+1,1))-AVERAGE(OFFSET($H$3,0,0,'Données projet'!$E$14+1,1))</f>
        <v>389.12604446638119</v>
      </c>
      <c r="DU174" s="62">
        <f t="shared" si="152"/>
        <v>243.23852967152732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362.81292020448933</v>
      </c>
      <c r="T175" s="62">
        <f t="shared" si="142"/>
        <v>292.26503163353146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1.0898082644937866E-20</v>
      </c>
      <c r="AC175" s="24">
        <f t="shared" si="163"/>
        <v>1.0898082644937866E-20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3.4106051316484809E-13</v>
      </c>
      <c r="AJ175" s="14">
        <f>AI175*VLOOKUP('Données projet'!$B$10,Paramètres!$A$1:$I$89,3,0)*VLOOKUP('Données projet'!$B$10,Paramètres!$A$1:$I$89,5,0)</f>
        <v>1.5961632016114892E-13</v>
      </c>
      <c r="AK175" s="14">
        <f t="shared" si="164"/>
        <v>2.2708641912150958E-12</v>
      </c>
      <c r="AL175" s="22">
        <f t="shared" si="165"/>
        <v>4.2330868906469593E-12</v>
      </c>
      <c r="AM175" s="62">
        <f t="shared" si="113"/>
        <v>293.33333333333752</v>
      </c>
      <c r="AN175" s="62">
        <f ca="1">AVERAGE(OFFSET($AM$3,0,0,'Données projet'!$E$10+1,1))-AVERAGE(OFFSET($H$3,0,0,'Données projet'!$E$10+1,1))</f>
        <v>317.54276561627643</v>
      </c>
      <c r="AO175" s="62">
        <f t="shared" si="144"/>
        <v>238.92443174298893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439.06700232017681</v>
      </c>
      <c r="BJ175" s="62">
        <f t="shared" si="146"/>
        <v>278.21741231699929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>
        <f>BY175*VLOOKUP('Données projet'!$B$12,Paramètres!$A$1:$I$89,3,0)*VLOOKUP('Données projet'!$B$12,Paramètres!$A$1:$I$89,5,0)</f>
        <v>0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487.04124684635974</v>
      </c>
      <c r="CE175" s="62">
        <f t="shared" si="148"/>
        <v>306.61893266146666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1.2946657079737634E-13</v>
      </c>
      <c r="CV175" s="14">
        <f t="shared" si="173"/>
        <v>1.8873591890224769E-12</v>
      </c>
      <c r="CW175" s="22">
        <f t="shared" si="174"/>
        <v>3.5126381983529106E-12</v>
      </c>
      <c r="CX175" s="62">
        <f t="shared" si="122"/>
        <v>293.33333333333684</v>
      </c>
      <c r="CY175" s="62">
        <f ca="1">AVERAGE(OFFSET($CX$3,0,0,'Données projet'!$E$13+1,1))-AVERAGE(OFFSET($H$3,0,0,'Données projet'!$E$13+1,1))</f>
        <v>457.62828850677369</v>
      </c>
      <c r="CZ175" s="62">
        <f t="shared" si="150"/>
        <v>282.78263556175563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0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1.1368683772161603E-13</v>
      </c>
      <c r="DP175" s="18">
        <f>DO175*VLOOKUP('Données projet'!$B$14,Paramètres!$A$1:$I$89,3,0)*VLOOKUP('Données projet'!$B$14,Paramètres!$A$1:$I$89,5,0)</f>
        <v>1.0818439477588981E-13</v>
      </c>
      <c r="DQ175" s="14">
        <f t="shared" si="176"/>
        <v>1.6104228458716316E-12</v>
      </c>
      <c r="DR175" s="22">
        <f t="shared" si="177"/>
        <v>2.9932409441277661E-12</v>
      </c>
      <c r="DS175" s="62">
        <f t="shared" si="125"/>
        <v>293.33333333333633</v>
      </c>
      <c r="DT175" s="62">
        <f ca="1">AVERAGE(OFFSET($DS$3,0,0,'Données projet'!$E$14+1,1))-AVERAGE(OFFSET($H$3,0,0,'Données projet'!$E$14+1,1))</f>
        <v>389.12604446638119</v>
      </c>
      <c r="DU175" s="62">
        <f t="shared" si="152"/>
        <v>243.23852967152732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362.81292020448933</v>
      </c>
      <c r="T176" s="62">
        <f t="shared" si="142"/>
        <v>292.26503163353146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7.7061081401669902E-21</v>
      </c>
      <c r="AC176" s="24">
        <f t="shared" si="163"/>
        <v>7.7061081401669902E-21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3.4106051316484809E-13</v>
      </c>
      <c r="AJ176" s="14">
        <f>AI176*VLOOKUP('Données projet'!$B$10,Paramètres!$A$1:$I$89,3,0)*VLOOKUP('Données projet'!$B$10,Paramètres!$A$1:$I$89,5,0)</f>
        <v>1.5961632016114892E-13</v>
      </c>
      <c r="AK176" s="14">
        <f t="shared" si="164"/>
        <v>2.2708641912150958E-12</v>
      </c>
      <c r="AL176" s="22">
        <f t="shared" si="165"/>
        <v>4.2330868906469593E-12</v>
      </c>
      <c r="AM176" s="62">
        <f t="shared" si="113"/>
        <v>293.33333333333752</v>
      </c>
      <c r="AN176" s="62">
        <f ca="1">AVERAGE(OFFSET($AM$3,0,0,'Données projet'!$E$10+1,1))-AVERAGE(OFFSET($H$3,0,0,'Données projet'!$E$10+1,1))</f>
        <v>317.54276561627643</v>
      </c>
      <c r="AO176" s="62">
        <f t="shared" si="144"/>
        <v>238.92443174298893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439.06700232017681</v>
      </c>
      <c r="BJ176" s="62">
        <f t="shared" si="146"/>
        <v>278.21741231699929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>
        <f>BY176*VLOOKUP('Données projet'!$B$12,Paramètres!$A$1:$I$89,3,0)*VLOOKUP('Données projet'!$B$12,Paramètres!$A$1:$I$89,5,0)</f>
        <v>0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487.04124684635974</v>
      </c>
      <c r="CE176" s="62">
        <f t="shared" si="148"/>
        <v>306.61893266146666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1.2946657079737634E-13</v>
      </c>
      <c r="CV176" s="14">
        <f t="shared" si="173"/>
        <v>1.8873591890224769E-12</v>
      </c>
      <c r="CW176" s="22">
        <f t="shared" si="174"/>
        <v>3.5126381983529106E-12</v>
      </c>
      <c r="CX176" s="62">
        <f t="shared" si="122"/>
        <v>293.33333333333684</v>
      </c>
      <c r="CY176" s="62">
        <f ca="1">AVERAGE(OFFSET($CX$3,0,0,'Données projet'!$E$13+1,1))-AVERAGE(OFFSET($H$3,0,0,'Données projet'!$E$13+1,1))</f>
        <v>457.62828850677369</v>
      </c>
      <c r="CZ176" s="62">
        <f t="shared" si="150"/>
        <v>282.78263556175563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0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1.1368683772161603E-13</v>
      </c>
      <c r="DP176" s="18">
        <f>DO176*VLOOKUP('Données projet'!$B$14,Paramètres!$A$1:$I$89,3,0)*VLOOKUP('Données projet'!$B$14,Paramètres!$A$1:$I$89,5,0)</f>
        <v>1.0818439477588981E-13</v>
      </c>
      <c r="DQ176" s="14">
        <f t="shared" si="176"/>
        <v>1.6104228458716316E-12</v>
      </c>
      <c r="DR176" s="22">
        <f t="shared" si="177"/>
        <v>2.9932409441277661E-12</v>
      </c>
      <c r="DS176" s="62">
        <f t="shared" si="125"/>
        <v>293.33333333333633</v>
      </c>
      <c r="DT176" s="62">
        <f ca="1">AVERAGE(OFFSET($DS$3,0,0,'Données projet'!$E$14+1,1))-AVERAGE(OFFSET($H$3,0,0,'Données projet'!$E$14+1,1))</f>
        <v>389.12604446638119</v>
      </c>
      <c r="DU176" s="62">
        <f t="shared" si="152"/>
        <v>243.23852967152732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362.81292020448933</v>
      </c>
      <c r="T177" s="62">
        <f t="shared" si="142"/>
        <v>292.26503163353146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5.4490413224689328E-21</v>
      </c>
      <c r="AC177" s="24">
        <f t="shared" si="163"/>
        <v>5.4490413224689328E-21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3.4106051316484809E-13</v>
      </c>
      <c r="AJ177" s="14">
        <f>AI177*VLOOKUP('Données projet'!$B$10,Paramètres!$A$1:$I$89,3,0)*VLOOKUP('Données projet'!$B$10,Paramètres!$A$1:$I$89,5,0)</f>
        <v>1.5961632016114892E-13</v>
      </c>
      <c r="AK177" s="14">
        <f t="shared" si="164"/>
        <v>2.2708641912150958E-12</v>
      </c>
      <c r="AL177" s="22">
        <f t="shared" si="165"/>
        <v>4.2330868906469593E-12</v>
      </c>
      <c r="AM177" s="62">
        <f t="shared" si="113"/>
        <v>293.33333333333752</v>
      </c>
      <c r="AN177" s="62">
        <f ca="1">AVERAGE(OFFSET($AM$3,0,0,'Données projet'!$E$10+1,1))-AVERAGE(OFFSET($H$3,0,0,'Données projet'!$E$10+1,1))</f>
        <v>317.54276561627643</v>
      </c>
      <c r="AO177" s="62">
        <f t="shared" si="144"/>
        <v>238.92443174298893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439.06700232017681</v>
      </c>
      <c r="BJ177" s="62">
        <f t="shared" si="146"/>
        <v>278.21741231699929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>
        <f>BY177*VLOOKUP('Données projet'!$B$12,Paramètres!$A$1:$I$89,3,0)*VLOOKUP('Données projet'!$B$12,Paramètres!$A$1:$I$89,5,0)</f>
        <v>0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487.04124684635974</v>
      </c>
      <c r="CE177" s="62">
        <f t="shared" si="148"/>
        <v>306.61893266146666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1.2946657079737634E-13</v>
      </c>
      <c r="CV177" s="14">
        <f t="shared" si="173"/>
        <v>1.8873591890224769E-12</v>
      </c>
      <c r="CW177" s="22">
        <f t="shared" si="174"/>
        <v>3.5126381983529106E-12</v>
      </c>
      <c r="CX177" s="62">
        <f t="shared" si="122"/>
        <v>293.33333333333684</v>
      </c>
      <c r="CY177" s="62">
        <f ca="1">AVERAGE(OFFSET($CX$3,0,0,'Données projet'!$E$13+1,1))-AVERAGE(OFFSET($H$3,0,0,'Données projet'!$E$13+1,1))</f>
        <v>457.62828850677369</v>
      </c>
      <c r="CZ177" s="62">
        <f t="shared" si="150"/>
        <v>282.78263556175563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0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1.1368683772161603E-13</v>
      </c>
      <c r="DP177" s="18">
        <f>DO177*VLOOKUP('Données projet'!$B$14,Paramètres!$A$1:$I$89,3,0)*VLOOKUP('Données projet'!$B$14,Paramètres!$A$1:$I$89,5,0)</f>
        <v>1.0818439477588981E-13</v>
      </c>
      <c r="DQ177" s="14">
        <f t="shared" si="176"/>
        <v>1.6104228458716316E-12</v>
      </c>
      <c r="DR177" s="22">
        <f t="shared" si="177"/>
        <v>2.9932409441277661E-12</v>
      </c>
      <c r="DS177" s="62">
        <f t="shared" si="125"/>
        <v>293.33333333333633</v>
      </c>
      <c r="DT177" s="62">
        <f ca="1">AVERAGE(OFFSET($DS$3,0,0,'Données projet'!$E$14+1,1))-AVERAGE(OFFSET($H$3,0,0,'Données projet'!$E$14+1,1))</f>
        <v>389.12604446638119</v>
      </c>
      <c r="DU177" s="62">
        <f t="shared" si="152"/>
        <v>243.23852967152732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362.81292020448933</v>
      </c>
      <c r="T178" s="62">
        <f t="shared" si="142"/>
        <v>292.26503163353146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3.8530540700834951E-21</v>
      </c>
      <c r="AC178" s="24">
        <f t="shared" si="163"/>
        <v>3.8530540700834951E-21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3.4106051316484809E-13</v>
      </c>
      <c r="AJ178" s="14">
        <f>AI178*VLOOKUP('Données projet'!$B$10,Paramètres!$A$1:$I$89,3,0)*VLOOKUP('Données projet'!$B$10,Paramètres!$A$1:$I$89,5,0)</f>
        <v>1.5961632016114892E-13</v>
      </c>
      <c r="AK178" s="14">
        <f t="shared" si="164"/>
        <v>2.2708641912150958E-12</v>
      </c>
      <c r="AL178" s="22">
        <f t="shared" si="165"/>
        <v>4.2330868906469593E-12</v>
      </c>
      <c r="AM178" s="62">
        <f t="shared" si="113"/>
        <v>293.33333333333752</v>
      </c>
      <c r="AN178" s="62">
        <f ca="1">AVERAGE(OFFSET($AM$3,0,0,'Données projet'!$E$10+1,1))-AVERAGE(OFFSET($H$3,0,0,'Données projet'!$E$10+1,1))</f>
        <v>317.54276561627643</v>
      </c>
      <c r="AO178" s="62">
        <f t="shared" si="144"/>
        <v>238.92443174298893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439.06700232017681</v>
      </c>
      <c r="BJ178" s="62">
        <f t="shared" si="146"/>
        <v>278.21741231699929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>
        <f>BY178*VLOOKUP('Données projet'!$B$12,Paramètres!$A$1:$I$89,3,0)*VLOOKUP('Données projet'!$B$12,Paramètres!$A$1:$I$89,5,0)</f>
        <v>0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487.04124684635974</v>
      </c>
      <c r="CE178" s="62">
        <f t="shared" si="148"/>
        <v>306.61893266146666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1.2946657079737634E-13</v>
      </c>
      <c r="CV178" s="14">
        <f t="shared" si="173"/>
        <v>1.8873591890224769E-12</v>
      </c>
      <c r="CW178" s="22">
        <f t="shared" si="174"/>
        <v>3.5126381983529106E-12</v>
      </c>
      <c r="CX178" s="62">
        <f t="shared" si="122"/>
        <v>293.33333333333684</v>
      </c>
      <c r="CY178" s="62">
        <f ca="1">AVERAGE(OFFSET($CX$3,0,0,'Données projet'!$E$13+1,1))-AVERAGE(OFFSET($H$3,0,0,'Données projet'!$E$13+1,1))</f>
        <v>457.62828850677369</v>
      </c>
      <c r="CZ178" s="62">
        <f t="shared" si="150"/>
        <v>282.78263556175563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0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1.1368683772161603E-13</v>
      </c>
      <c r="DP178" s="18">
        <f>DO178*VLOOKUP('Données projet'!$B$14,Paramètres!$A$1:$I$89,3,0)*VLOOKUP('Données projet'!$B$14,Paramètres!$A$1:$I$89,5,0)</f>
        <v>1.0818439477588981E-13</v>
      </c>
      <c r="DQ178" s="14">
        <f t="shared" si="176"/>
        <v>1.6104228458716316E-12</v>
      </c>
      <c r="DR178" s="22">
        <f t="shared" si="177"/>
        <v>2.9932409441277661E-12</v>
      </c>
      <c r="DS178" s="62">
        <f t="shared" si="125"/>
        <v>293.33333333333633</v>
      </c>
      <c r="DT178" s="62">
        <f ca="1">AVERAGE(OFFSET($DS$3,0,0,'Données projet'!$E$14+1,1))-AVERAGE(OFFSET($H$3,0,0,'Données projet'!$E$14+1,1))</f>
        <v>389.12604446638119</v>
      </c>
      <c r="DU178" s="62">
        <f t="shared" si="152"/>
        <v>243.23852967152732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362.81292020448933</v>
      </c>
      <c r="T179" s="62">
        <f t="shared" si="142"/>
        <v>292.26503163353146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2.7245206612344664E-21</v>
      </c>
      <c r="AC179" s="24">
        <f t="shared" si="163"/>
        <v>2.7245206612344664E-21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3.4106051316484809E-13</v>
      </c>
      <c r="AJ179" s="14">
        <f>AI179*VLOOKUP('Données projet'!$B$10,Paramètres!$A$1:$I$89,3,0)*VLOOKUP('Données projet'!$B$10,Paramètres!$A$1:$I$89,5,0)</f>
        <v>1.5961632016114892E-13</v>
      </c>
      <c r="AK179" s="14">
        <f t="shared" si="164"/>
        <v>2.2708641912150958E-12</v>
      </c>
      <c r="AL179" s="22">
        <f t="shared" si="165"/>
        <v>4.2330868906469593E-12</v>
      </c>
      <c r="AM179" s="62">
        <f t="shared" si="113"/>
        <v>293.33333333333752</v>
      </c>
      <c r="AN179" s="62">
        <f ca="1">AVERAGE(OFFSET($AM$3,0,0,'Données projet'!$E$10+1,1))-AVERAGE(OFFSET($H$3,0,0,'Données projet'!$E$10+1,1))</f>
        <v>317.54276561627643</v>
      </c>
      <c r="AO179" s="62">
        <f t="shared" si="144"/>
        <v>238.92443174298893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439.06700232017681</v>
      </c>
      <c r="BJ179" s="62">
        <f t="shared" si="146"/>
        <v>278.21741231699929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>
        <f>BY179*VLOOKUP('Données projet'!$B$12,Paramètres!$A$1:$I$89,3,0)*VLOOKUP('Données projet'!$B$12,Paramètres!$A$1:$I$89,5,0)</f>
        <v>0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487.04124684635974</v>
      </c>
      <c r="CE179" s="62">
        <f t="shared" si="148"/>
        <v>306.61893266146666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1.2946657079737634E-13</v>
      </c>
      <c r="CV179" s="14">
        <f t="shared" si="173"/>
        <v>1.8873591890224769E-12</v>
      </c>
      <c r="CW179" s="22">
        <f t="shared" si="174"/>
        <v>3.5126381983529106E-12</v>
      </c>
      <c r="CX179" s="62">
        <f t="shared" si="122"/>
        <v>293.33333333333684</v>
      </c>
      <c r="CY179" s="62">
        <f ca="1">AVERAGE(OFFSET($CX$3,0,0,'Données projet'!$E$13+1,1))-AVERAGE(OFFSET($H$3,0,0,'Données projet'!$E$13+1,1))</f>
        <v>457.62828850677369</v>
      </c>
      <c r="CZ179" s="62">
        <f t="shared" si="150"/>
        <v>282.78263556175563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0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1.1368683772161603E-13</v>
      </c>
      <c r="DP179" s="18">
        <f>DO179*VLOOKUP('Données projet'!$B$14,Paramètres!$A$1:$I$89,3,0)*VLOOKUP('Données projet'!$B$14,Paramètres!$A$1:$I$89,5,0)</f>
        <v>1.0818439477588981E-13</v>
      </c>
      <c r="DQ179" s="14">
        <f t="shared" si="176"/>
        <v>1.6104228458716316E-12</v>
      </c>
      <c r="DR179" s="22">
        <f t="shared" si="177"/>
        <v>2.9932409441277661E-12</v>
      </c>
      <c r="DS179" s="62">
        <f t="shared" si="125"/>
        <v>293.33333333333633</v>
      </c>
      <c r="DT179" s="62">
        <f ca="1">AVERAGE(OFFSET($DS$3,0,0,'Données projet'!$E$14+1,1))-AVERAGE(OFFSET($H$3,0,0,'Données projet'!$E$14+1,1))</f>
        <v>389.12604446638119</v>
      </c>
      <c r="DU179" s="62">
        <f t="shared" si="152"/>
        <v>243.23852967152732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362.81292020448933</v>
      </c>
      <c r="T180" s="62">
        <f t="shared" si="142"/>
        <v>292.26503163353146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1.9265270350417476E-21</v>
      </c>
      <c r="AC180" s="24">
        <f t="shared" si="163"/>
        <v>1.9265270350417476E-21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3.4106051316484809E-13</v>
      </c>
      <c r="AJ180" s="14">
        <f>AI180*VLOOKUP('Données projet'!$B$10,Paramètres!$A$1:$I$89,3,0)*VLOOKUP('Données projet'!$B$10,Paramètres!$A$1:$I$89,5,0)</f>
        <v>1.5961632016114892E-13</v>
      </c>
      <c r="AK180" s="14">
        <f t="shared" si="164"/>
        <v>2.2708641912150958E-12</v>
      </c>
      <c r="AL180" s="22">
        <f t="shared" si="165"/>
        <v>4.2330868906469593E-12</v>
      </c>
      <c r="AM180" s="62">
        <f t="shared" si="113"/>
        <v>293.33333333333752</v>
      </c>
      <c r="AN180" s="62">
        <f ca="1">AVERAGE(OFFSET($AM$3,0,0,'Données projet'!$E$10+1,1))-AVERAGE(OFFSET($H$3,0,0,'Données projet'!$E$10+1,1))</f>
        <v>317.54276561627643</v>
      </c>
      <c r="AO180" s="62">
        <f t="shared" si="144"/>
        <v>238.92443174298893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439.06700232017681</v>
      </c>
      <c r="BJ180" s="62">
        <f t="shared" si="146"/>
        <v>278.21741231699929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>
        <f>BY180*VLOOKUP('Données projet'!$B$12,Paramètres!$A$1:$I$89,3,0)*VLOOKUP('Données projet'!$B$12,Paramètres!$A$1:$I$89,5,0)</f>
        <v>0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487.04124684635974</v>
      </c>
      <c r="CE180" s="62">
        <f t="shared" si="148"/>
        <v>306.61893266146666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1.2946657079737634E-13</v>
      </c>
      <c r="CV180" s="14">
        <f t="shared" si="173"/>
        <v>1.8873591890224769E-12</v>
      </c>
      <c r="CW180" s="22">
        <f t="shared" si="174"/>
        <v>3.5126381983529106E-12</v>
      </c>
      <c r="CX180" s="62">
        <f t="shared" si="122"/>
        <v>293.33333333333684</v>
      </c>
      <c r="CY180" s="62">
        <f ca="1">AVERAGE(OFFSET($CX$3,0,0,'Données projet'!$E$13+1,1))-AVERAGE(OFFSET($H$3,0,0,'Données projet'!$E$13+1,1))</f>
        <v>457.62828850677369</v>
      </c>
      <c r="CZ180" s="62">
        <f t="shared" si="150"/>
        <v>282.78263556175563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0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1.1368683772161603E-13</v>
      </c>
      <c r="DP180" s="18">
        <f>DO180*VLOOKUP('Données projet'!$B$14,Paramètres!$A$1:$I$89,3,0)*VLOOKUP('Données projet'!$B$14,Paramètres!$A$1:$I$89,5,0)</f>
        <v>1.0818439477588981E-13</v>
      </c>
      <c r="DQ180" s="14">
        <f t="shared" si="176"/>
        <v>1.6104228458716316E-12</v>
      </c>
      <c r="DR180" s="22">
        <f t="shared" si="177"/>
        <v>2.9932409441277661E-12</v>
      </c>
      <c r="DS180" s="62">
        <f t="shared" si="125"/>
        <v>293.33333333333633</v>
      </c>
      <c r="DT180" s="62">
        <f ca="1">AVERAGE(OFFSET($DS$3,0,0,'Données projet'!$E$14+1,1))-AVERAGE(OFFSET($H$3,0,0,'Données projet'!$E$14+1,1))</f>
        <v>389.12604446638119</v>
      </c>
      <c r="DU180" s="62">
        <f t="shared" si="152"/>
        <v>243.23852967152732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362.81292020448933</v>
      </c>
      <c r="T181" s="62">
        <f t="shared" si="142"/>
        <v>292.26503163353146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1.3622603306172332E-21</v>
      </c>
      <c r="AC181" s="24">
        <f t="shared" si="163"/>
        <v>1.3622603306172332E-21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3.4106051316484809E-13</v>
      </c>
      <c r="AJ181" s="14">
        <f>AI181*VLOOKUP('Données projet'!$B$10,Paramètres!$A$1:$I$89,3,0)*VLOOKUP('Données projet'!$B$10,Paramètres!$A$1:$I$89,5,0)</f>
        <v>1.5961632016114892E-13</v>
      </c>
      <c r="AK181" s="14">
        <f t="shared" si="164"/>
        <v>2.2708641912150958E-12</v>
      </c>
      <c r="AL181" s="22">
        <f t="shared" si="165"/>
        <v>4.2330868906469593E-12</v>
      </c>
      <c r="AM181" s="62">
        <f t="shared" si="113"/>
        <v>293.33333333333752</v>
      </c>
      <c r="AN181" s="62">
        <f ca="1">AVERAGE(OFFSET($AM$3,0,0,'Données projet'!$E$10+1,1))-AVERAGE(OFFSET($H$3,0,0,'Données projet'!$E$10+1,1))</f>
        <v>317.54276561627643</v>
      </c>
      <c r="AO181" s="62">
        <f t="shared" si="144"/>
        <v>238.92443174298893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439.06700232017681</v>
      </c>
      <c r="BJ181" s="62">
        <f t="shared" si="146"/>
        <v>278.21741231699929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>
        <f>BY181*VLOOKUP('Données projet'!$B$12,Paramètres!$A$1:$I$89,3,0)*VLOOKUP('Données projet'!$B$12,Paramètres!$A$1:$I$89,5,0)</f>
        <v>0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487.04124684635974</v>
      </c>
      <c r="CE181" s="62">
        <f t="shared" si="148"/>
        <v>306.61893266146666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1.2946657079737634E-13</v>
      </c>
      <c r="CV181" s="14">
        <f t="shared" si="173"/>
        <v>1.8873591890224769E-12</v>
      </c>
      <c r="CW181" s="22">
        <f t="shared" si="174"/>
        <v>3.5126381983529106E-12</v>
      </c>
      <c r="CX181" s="62">
        <f t="shared" si="122"/>
        <v>293.33333333333684</v>
      </c>
      <c r="CY181" s="62">
        <f ca="1">AVERAGE(OFFSET($CX$3,0,0,'Données projet'!$E$13+1,1))-AVERAGE(OFFSET($H$3,0,0,'Données projet'!$E$13+1,1))</f>
        <v>457.62828850677369</v>
      </c>
      <c r="CZ181" s="62">
        <f t="shared" si="150"/>
        <v>282.78263556175563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0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1.1368683772161603E-13</v>
      </c>
      <c r="DP181" s="18">
        <f>DO181*VLOOKUP('Données projet'!$B$14,Paramètres!$A$1:$I$89,3,0)*VLOOKUP('Données projet'!$B$14,Paramètres!$A$1:$I$89,5,0)</f>
        <v>1.0818439477588981E-13</v>
      </c>
      <c r="DQ181" s="14">
        <f t="shared" si="176"/>
        <v>1.6104228458716316E-12</v>
      </c>
      <c r="DR181" s="22">
        <f t="shared" si="177"/>
        <v>2.9932409441277661E-12</v>
      </c>
      <c r="DS181" s="62">
        <f t="shared" si="125"/>
        <v>293.33333333333633</v>
      </c>
      <c r="DT181" s="62">
        <f ca="1">AVERAGE(OFFSET($DS$3,0,0,'Données projet'!$E$14+1,1))-AVERAGE(OFFSET($H$3,0,0,'Données projet'!$E$14+1,1))</f>
        <v>389.12604446638119</v>
      </c>
      <c r="DU181" s="62">
        <f t="shared" si="152"/>
        <v>243.23852967152732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362.81292020448933</v>
      </c>
      <c r="T182" s="62">
        <f t="shared" si="142"/>
        <v>292.26503163353146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9.6326351752087378E-22</v>
      </c>
      <c r="AC182" s="24">
        <f t="shared" si="163"/>
        <v>9.6326351752087378E-22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3.4106051316484809E-13</v>
      </c>
      <c r="AJ182" s="14">
        <f>AI182*VLOOKUP('Données projet'!$B$10,Paramètres!$A$1:$I$89,3,0)*VLOOKUP('Données projet'!$B$10,Paramètres!$A$1:$I$89,5,0)</f>
        <v>1.5961632016114892E-13</v>
      </c>
      <c r="AK182" s="14">
        <f t="shared" si="164"/>
        <v>2.2708641912150958E-12</v>
      </c>
      <c r="AL182" s="22">
        <f t="shared" si="165"/>
        <v>4.2330868906469593E-12</v>
      </c>
      <c r="AM182" s="62">
        <f t="shared" si="113"/>
        <v>293.33333333333752</v>
      </c>
      <c r="AN182" s="62">
        <f ca="1">AVERAGE(OFFSET($AM$3,0,0,'Données projet'!$E$10+1,1))-AVERAGE(OFFSET($H$3,0,0,'Données projet'!$E$10+1,1))</f>
        <v>317.54276561627643</v>
      </c>
      <c r="AO182" s="62">
        <f t="shared" si="144"/>
        <v>238.92443174298893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439.06700232017681</v>
      </c>
      <c r="BJ182" s="62">
        <f t="shared" si="146"/>
        <v>278.21741231699929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>
        <f>BY182*VLOOKUP('Données projet'!$B$12,Paramètres!$A$1:$I$89,3,0)*VLOOKUP('Données projet'!$B$12,Paramètres!$A$1:$I$89,5,0)</f>
        <v>0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487.04124684635974</v>
      </c>
      <c r="CE182" s="62">
        <f t="shared" si="148"/>
        <v>306.61893266146666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1.2946657079737634E-13</v>
      </c>
      <c r="CV182" s="14">
        <f t="shared" si="173"/>
        <v>1.8873591890224769E-12</v>
      </c>
      <c r="CW182" s="22">
        <f t="shared" si="174"/>
        <v>3.5126381983529106E-12</v>
      </c>
      <c r="CX182" s="62">
        <f t="shared" si="122"/>
        <v>293.33333333333684</v>
      </c>
      <c r="CY182" s="62">
        <f ca="1">AVERAGE(OFFSET($CX$3,0,0,'Données projet'!$E$13+1,1))-AVERAGE(OFFSET($H$3,0,0,'Données projet'!$E$13+1,1))</f>
        <v>457.62828850677369</v>
      </c>
      <c r="CZ182" s="62">
        <f t="shared" si="150"/>
        <v>282.78263556175563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0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1.1368683772161603E-13</v>
      </c>
      <c r="DP182" s="18">
        <f>DO182*VLOOKUP('Données projet'!$B$14,Paramètres!$A$1:$I$89,3,0)*VLOOKUP('Données projet'!$B$14,Paramètres!$A$1:$I$89,5,0)</f>
        <v>1.0818439477588981E-13</v>
      </c>
      <c r="DQ182" s="14">
        <f t="shared" si="176"/>
        <v>1.6104228458716316E-12</v>
      </c>
      <c r="DR182" s="22">
        <f t="shared" si="177"/>
        <v>2.9932409441277661E-12</v>
      </c>
      <c r="DS182" s="62">
        <f t="shared" si="125"/>
        <v>293.33333333333633</v>
      </c>
      <c r="DT182" s="62">
        <f ca="1">AVERAGE(OFFSET($DS$3,0,0,'Données projet'!$E$14+1,1))-AVERAGE(OFFSET($H$3,0,0,'Données projet'!$E$14+1,1))</f>
        <v>389.12604446638119</v>
      </c>
      <c r="DU182" s="62">
        <f t="shared" si="152"/>
        <v>243.23852967152732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362.81292020448933</v>
      </c>
      <c r="T183" s="62">
        <f t="shared" si="142"/>
        <v>292.26503163353146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6.811301653086166E-22</v>
      </c>
      <c r="AC183" s="24">
        <f t="shared" si="163"/>
        <v>6.811301653086166E-22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3.4106051316484809E-13</v>
      </c>
      <c r="AJ183" s="14">
        <f>AI183*VLOOKUP('Données projet'!$B$10,Paramètres!$A$1:$I$89,3,0)*VLOOKUP('Données projet'!$B$10,Paramètres!$A$1:$I$89,5,0)</f>
        <v>1.5961632016114892E-13</v>
      </c>
      <c r="AK183" s="14">
        <f t="shared" si="164"/>
        <v>2.2708641912150958E-12</v>
      </c>
      <c r="AL183" s="22">
        <f t="shared" si="165"/>
        <v>4.2330868906469593E-12</v>
      </c>
      <c r="AM183" s="62">
        <f t="shared" si="113"/>
        <v>293.33333333333752</v>
      </c>
      <c r="AN183" s="62">
        <f ca="1">AVERAGE(OFFSET($AM$3,0,0,'Données projet'!$E$10+1,1))-AVERAGE(OFFSET($H$3,0,0,'Données projet'!$E$10+1,1))</f>
        <v>317.54276561627643</v>
      </c>
      <c r="AO183" s="62">
        <f t="shared" si="144"/>
        <v>238.92443174298893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439.06700232017681</v>
      </c>
      <c r="BJ183" s="62">
        <f t="shared" si="146"/>
        <v>278.21741231699929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>
        <f>BY183*VLOOKUP('Données projet'!$B$12,Paramètres!$A$1:$I$89,3,0)*VLOOKUP('Données projet'!$B$12,Paramètres!$A$1:$I$89,5,0)</f>
        <v>0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487.04124684635974</v>
      </c>
      <c r="CE183" s="62">
        <f t="shared" si="148"/>
        <v>306.61893266146666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1.2946657079737634E-13</v>
      </c>
      <c r="CV183" s="14">
        <f t="shared" si="173"/>
        <v>1.8873591890224769E-12</v>
      </c>
      <c r="CW183" s="22">
        <f t="shared" si="174"/>
        <v>3.5126381983529106E-12</v>
      </c>
      <c r="CX183" s="62">
        <f t="shared" si="122"/>
        <v>293.33333333333684</v>
      </c>
      <c r="CY183" s="62">
        <f ca="1">AVERAGE(OFFSET($CX$3,0,0,'Données projet'!$E$13+1,1))-AVERAGE(OFFSET($H$3,0,0,'Données projet'!$E$13+1,1))</f>
        <v>457.62828850677369</v>
      </c>
      <c r="CZ183" s="62">
        <f t="shared" si="150"/>
        <v>282.78263556175563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0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1.1368683772161603E-13</v>
      </c>
      <c r="DP183" s="18">
        <f>DO183*VLOOKUP('Données projet'!$B$14,Paramètres!$A$1:$I$89,3,0)*VLOOKUP('Données projet'!$B$14,Paramètres!$A$1:$I$89,5,0)</f>
        <v>1.0818439477588981E-13</v>
      </c>
      <c r="DQ183" s="14">
        <f t="shared" si="176"/>
        <v>1.6104228458716316E-12</v>
      </c>
      <c r="DR183" s="22">
        <f t="shared" si="177"/>
        <v>2.9932409441277661E-12</v>
      </c>
      <c r="DS183" s="62">
        <f t="shared" si="125"/>
        <v>293.33333333333633</v>
      </c>
      <c r="DT183" s="62">
        <f ca="1">AVERAGE(OFFSET($DS$3,0,0,'Données projet'!$E$14+1,1))-AVERAGE(OFFSET($H$3,0,0,'Données projet'!$E$14+1,1))</f>
        <v>389.12604446638119</v>
      </c>
      <c r="DU183" s="62">
        <f t="shared" si="152"/>
        <v>243.23852967152732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362.81292020448933</v>
      </c>
      <c r="T184" s="62">
        <f t="shared" si="142"/>
        <v>292.26503163353146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4.8163175876043689E-22</v>
      </c>
      <c r="AC184" s="24">
        <f t="shared" si="163"/>
        <v>4.8163175876043689E-22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3.4106051316484809E-13</v>
      </c>
      <c r="AJ184" s="14">
        <f>AI184*VLOOKUP('Données projet'!$B$10,Paramètres!$A$1:$I$89,3,0)*VLOOKUP('Données projet'!$B$10,Paramètres!$A$1:$I$89,5,0)</f>
        <v>1.5961632016114892E-13</v>
      </c>
      <c r="AK184" s="14">
        <f t="shared" si="164"/>
        <v>2.2708641912150958E-12</v>
      </c>
      <c r="AL184" s="22">
        <f t="shared" si="165"/>
        <v>4.2330868906469593E-12</v>
      </c>
      <c r="AM184" s="62">
        <f t="shared" si="113"/>
        <v>293.33333333333752</v>
      </c>
      <c r="AN184" s="62">
        <f ca="1">AVERAGE(OFFSET($AM$3,0,0,'Données projet'!$E$10+1,1))-AVERAGE(OFFSET($H$3,0,0,'Données projet'!$E$10+1,1))</f>
        <v>317.54276561627643</v>
      </c>
      <c r="AO184" s="62">
        <f t="shared" si="144"/>
        <v>238.92443174298893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439.06700232017681</v>
      </c>
      <c r="BJ184" s="62">
        <f t="shared" si="146"/>
        <v>278.21741231699929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>
        <f>BY184*VLOOKUP('Données projet'!$B$12,Paramètres!$A$1:$I$89,3,0)*VLOOKUP('Données projet'!$B$12,Paramètres!$A$1:$I$89,5,0)</f>
        <v>0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487.04124684635974</v>
      </c>
      <c r="CE184" s="62">
        <f t="shared" si="148"/>
        <v>306.61893266146666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1.2946657079737634E-13</v>
      </c>
      <c r="CV184" s="14">
        <f t="shared" si="173"/>
        <v>1.8873591890224769E-12</v>
      </c>
      <c r="CW184" s="22">
        <f t="shared" si="174"/>
        <v>3.5126381983529106E-12</v>
      </c>
      <c r="CX184" s="62">
        <f t="shared" si="122"/>
        <v>293.33333333333684</v>
      </c>
      <c r="CY184" s="62">
        <f ca="1">AVERAGE(OFFSET($CX$3,0,0,'Données projet'!$E$13+1,1))-AVERAGE(OFFSET($H$3,0,0,'Données projet'!$E$13+1,1))</f>
        <v>457.62828850677369</v>
      </c>
      <c r="CZ184" s="62">
        <f t="shared" si="150"/>
        <v>282.78263556175563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0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1.1368683772161603E-13</v>
      </c>
      <c r="DP184" s="18">
        <f>DO184*VLOOKUP('Données projet'!$B$14,Paramètres!$A$1:$I$89,3,0)*VLOOKUP('Données projet'!$B$14,Paramètres!$A$1:$I$89,5,0)</f>
        <v>1.0818439477588981E-13</v>
      </c>
      <c r="DQ184" s="14">
        <f t="shared" si="176"/>
        <v>1.6104228458716316E-12</v>
      </c>
      <c r="DR184" s="22">
        <f t="shared" si="177"/>
        <v>2.9932409441277661E-12</v>
      </c>
      <c r="DS184" s="62">
        <f t="shared" si="125"/>
        <v>293.33333333333633</v>
      </c>
      <c r="DT184" s="62">
        <f ca="1">AVERAGE(OFFSET($DS$3,0,0,'Données projet'!$E$14+1,1))-AVERAGE(OFFSET($H$3,0,0,'Données projet'!$E$14+1,1))</f>
        <v>389.12604446638119</v>
      </c>
      <c r="DU184" s="62">
        <f t="shared" si="152"/>
        <v>243.23852967152732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362.81292020448933</v>
      </c>
      <c r="T185" s="62">
        <f t="shared" si="142"/>
        <v>292.26503163353146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3.405650826543083E-22</v>
      </c>
      <c r="AC185" s="24">
        <f t="shared" si="163"/>
        <v>3.405650826543083E-22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3.4106051316484809E-13</v>
      </c>
      <c r="AJ185" s="14">
        <f>AI185*VLOOKUP('Données projet'!$B$10,Paramètres!$A$1:$I$89,3,0)*VLOOKUP('Données projet'!$B$10,Paramètres!$A$1:$I$89,5,0)</f>
        <v>1.5961632016114892E-13</v>
      </c>
      <c r="AK185" s="14">
        <f t="shared" si="164"/>
        <v>2.2708641912150958E-12</v>
      </c>
      <c r="AL185" s="22">
        <f t="shared" si="165"/>
        <v>4.2330868906469593E-12</v>
      </c>
      <c r="AM185" s="62">
        <f t="shared" si="113"/>
        <v>293.33333333333752</v>
      </c>
      <c r="AN185" s="62">
        <f ca="1">AVERAGE(OFFSET($AM$3,0,0,'Données projet'!$E$10+1,1))-AVERAGE(OFFSET($H$3,0,0,'Données projet'!$E$10+1,1))</f>
        <v>317.54276561627643</v>
      </c>
      <c r="AO185" s="62">
        <f t="shared" si="144"/>
        <v>238.92443174298893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439.06700232017681</v>
      </c>
      <c r="BJ185" s="62">
        <f t="shared" si="146"/>
        <v>278.21741231699929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>
        <f>BY185*VLOOKUP('Données projet'!$B$12,Paramètres!$A$1:$I$89,3,0)*VLOOKUP('Données projet'!$B$12,Paramètres!$A$1:$I$89,5,0)</f>
        <v>0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487.04124684635974</v>
      </c>
      <c r="CE185" s="62">
        <f t="shared" si="148"/>
        <v>306.61893266146666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1.2946657079737634E-13</v>
      </c>
      <c r="CV185" s="14">
        <f t="shared" si="173"/>
        <v>1.8873591890224769E-12</v>
      </c>
      <c r="CW185" s="22">
        <f t="shared" si="174"/>
        <v>3.5126381983529106E-12</v>
      </c>
      <c r="CX185" s="62">
        <f t="shared" si="122"/>
        <v>293.33333333333684</v>
      </c>
      <c r="CY185" s="62">
        <f ca="1">AVERAGE(OFFSET($CX$3,0,0,'Données projet'!$E$13+1,1))-AVERAGE(OFFSET($H$3,0,0,'Données projet'!$E$13+1,1))</f>
        <v>457.62828850677369</v>
      </c>
      <c r="CZ185" s="62">
        <f t="shared" si="150"/>
        <v>282.78263556175563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0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1.1368683772161603E-13</v>
      </c>
      <c r="DP185" s="18">
        <f>DO185*VLOOKUP('Données projet'!$B$14,Paramètres!$A$1:$I$89,3,0)*VLOOKUP('Données projet'!$B$14,Paramètres!$A$1:$I$89,5,0)</f>
        <v>1.0818439477588981E-13</v>
      </c>
      <c r="DQ185" s="14">
        <f t="shared" si="176"/>
        <v>1.6104228458716316E-12</v>
      </c>
      <c r="DR185" s="22">
        <f t="shared" si="177"/>
        <v>2.9932409441277661E-12</v>
      </c>
      <c r="DS185" s="62">
        <f t="shared" si="125"/>
        <v>293.33333333333633</v>
      </c>
      <c r="DT185" s="62">
        <f ca="1">AVERAGE(OFFSET($DS$3,0,0,'Données projet'!$E$14+1,1))-AVERAGE(OFFSET($H$3,0,0,'Données projet'!$E$14+1,1))</f>
        <v>389.12604446638119</v>
      </c>
      <c r="DU185" s="62">
        <f t="shared" si="152"/>
        <v>243.23852967152732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362.81292020448933</v>
      </c>
      <c r="T186" s="62">
        <f t="shared" si="142"/>
        <v>292.26503163353146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2.4081587938021845E-22</v>
      </c>
      <c r="AC186" s="24">
        <f t="shared" si="163"/>
        <v>2.4081587938021845E-22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3.4106051316484809E-13</v>
      </c>
      <c r="AJ186" s="14">
        <f>AI186*VLOOKUP('Données projet'!$B$10,Paramètres!$A$1:$I$89,3,0)*VLOOKUP('Données projet'!$B$10,Paramètres!$A$1:$I$89,5,0)</f>
        <v>1.5961632016114892E-13</v>
      </c>
      <c r="AK186" s="14">
        <f t="shared" si="164"/>
        <v>2.2708641912150958E-12</v>
      </c>
      <c r="AL186" s="22">
        <f t="shared" si="165"/>
        <v>4.2330868906469593E-12</v>
      </c>
      <c r="AM186" s="62">
        <f t="shared" si="113"/>
        <v>293.33333333333752</v>
      </c>
      <c r="AN186" s="62">
        <f ca="1">AVERAGE(OFFSET($AM$3,0,0,'Données projet'!$E$10+1,1))-AVERAGE(OFFSET($H$3,0,0,'Données projet'!$E$10+1,1))</f>
        <v>317.54276561627643</v>
      </c>
      <c r="AO186" s="62">
        <f t="shared" si="144"/>
        <v>238.92443174298893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439.06700232017681</v>
      </c>
      <c r="BJ186" s="62">
        <f t="shared" si="146"/>
        <v>278.21741231699929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>
        <f>BY186*VLOOKUP('Données projet'!$B$12,Paramètres!$A$1:$I$89,3,0)*VLOOKUP('Données projet'!$B$12,Paramètres!$A$1:$I$89,5,0)</f>
        <v>0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487.04124684635974</v>
      </c>
      <c r="CE186" s="62">
        <f t="shared" si="148"/>
        <v>306.61893266146666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1.2946657079737634E-13</v>
      </c>
      <c r="CV186" s="14">
        <f t="shared" si="173"/>
        <v>1.8873591890224769E-12</v>
      </c>
      <c r="CW186" s="22">
        <f t="shared" si="174"/>
        <v>3.5126381983529106E-12</v>
      </c>
      <c r="CX186" s="62">
        <f t="shared" si="122"/>
        <v>293.33333333333684</v>
      </c>
      <c r="CY186" s="62">
        <f ca="1">AVERAGE(OFFSET($CX$3,0,0,'Données projet'!$E$13+1,1))-AVERAGE(OFFSET($H$3,0,0,'Données projet'!$E$13+1,1))</f>
        <v>457.62828850677369</v>
      </c>
      <c r="CZ186" s="62">
        <f t="shared" si="150"/>
        <v>282.78263556175563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0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1.1368683772161603E-13</v>
      </c>
      <c r="DP186" s="18">
        <f>DO186*VLOOKUP('Données projet'!$B$14,Paramètres!$A$1:$I$89,3,0)*VLOOKUP('Données projet'!$B$14,Paramètres!$A$1:$I$89,5,0)</f>
        <v>1.0818439477588981E-13</v>
      </c>
      <c r="DQ186" s="14">
        <f t="shared" si="176"/>
        <v>1.6104228458716316E-12</v>
      </c>
      <c r="DR186" s="22">
        <f t="shared" si="177"/>
        <v>2.9932409441277661E-12</v>
      </c>
      <c r="DS186" s="62">
        <f t="shared" si="125"/>
        <v>293.33333333333633</v>
      </c>
      <c r="DT186" s="62">
        <f ca="1">AVERAGE(OFFSET($DS$3,0,0,'Données projet'!$E$14+1,1))-AVERAGE(OFFSET($H$3,0,0,'Données projet'!$E$14+1,1))</f>
        <v>389.12604446638119</v>
      </c>
      <c r="DU186" s="62">
        <f t="shared" si="152"/>
        <v>243.23852967152732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362.81292020448933</v>
      </c>
      <c r="T187" s="62">
        <f t="shared" si="142"/>
        <v>292.26503163353146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1.7028254132715415E-22</v>
      </c>
      <c r="AC187" s="24">
        <f t="shared" si="163"/>
        <v>1.7028254132715415E-22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3.4106051316484809E-13</v>
      </c>
      <c r="AJ187" s="14">
        <f>AI187*VLOOKUP('Données projet'!$B$10,Paramètres!$A$1:$I$89,3,0)*VLOOKUP('Données projet'!$B$10,Paramètres!$A$1:$I$89,5,0)</f>
        <v>1.5961632016114892E-13</v>
      </c>
      <c r="AK187" s="14">
        <f t="shared" si="164"/>
        <v>2.2708641912150958E-12</v>
      </c>
      <c r="AL187" s="22">
        <f t="shared" si="165"/>
        <v>4.2330868906469593E-12</v>
      </c>
      <c r="AM187" s="62">
        <f t="shared" si="113"/>
        <v>293.33333333333752</v>
      </c>
      <c r="AN187" s="62">
        <f ca="1">AVERAGE(OFFSET($AM$3,0,0,'Données projet'!$E$10+1,1))-AVERAGE(OFFSET($H$3,0,0,'Données projet'!$E$10+1,1))</f>
        <v>317.54276561627643</v>
      </c>
      <c r="AO187" s="62">
        <f t="shared" si="144"/>
        <v>238.92443174298893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439.06700232017681</v>
      </c>
      <c r="BJ187" s="62">
        <f t="shared" si="146"/>
        <v>278.21741231699929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>
        <f>BY187*VLOOKUP('Données projet'!$B$12,Paramètres!$A$1:$I$89,3,0)*VLOOKUP('Données projet'!$B$12,Paramètres!$A$1:$I$89,5,0)</f>
        <v>0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487.04124684635974</v>
      </c>
      <c r="CE187" s="62">
        <f t="shared" si="148"/>
        <v>306.61893266146666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1.2946657079737634E-13</v>
      </c>
      <c r="CV187" s="14">
        <f t="shared" si="173"/>
        <v>1.8873591890224769E-12</v>
      </c>
      <c r="CW187" s="22">
        <f t="shared" si="174"/>
        <v>3.5126381983529106E-12</v>
      </c>
      <c r="CX187" s="62">
        <f t="shared" si="122"/>
        <v>293.33333333333684</v>
      </c>
      <c r="CY187" s="62">
        <f ca="1">AVERAGE(OFFSET($CX$3,0,0,'Données projet'!$E$13+1,1))-AVERAGE(OFFSET($H$3,0,0,'Données projet'!$E$13+1,1))</f>
        <v>457.62828850677369</v>
      </c>
      <c r="CZ187" s="62">
        <f t="shared" si="150"/>
        <v>282.78263556175563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0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1.1368683772161603E-13</v>
      </c>
      <c r="DP187" s="18">
        <f>DO187*VLOOKUP('Données projet'!$B$14,Paramètres!$A$1:$I$89,3,0)*VLOOKUP('Données projet'!$B$14,Paramètres!$A$1:$I$89,5,0)</f>
        <v>1.0818439477588981E-13</v>
      </c>
      <c r="DQ187" s="14">
        <f t="shared" si="176"/>
        <v>1.6104228458716316E-12</v>
      </c>
      <c r="DR187" s="22">
        <f t="shared" si="177"/>
        <v>2.9932409441277661E-12</v>
      </c>
      <c r="DS187" s="62">
        <f t="shared" si="125"/>
        <v>293.33333333333633</v>
      </c>
      <c r="DT187" s="62">
        <f ca="1">AVERAGE(OFFSET($DS$3,0,0,'Données projet'!$E$14+1,1))-AVERAGE(OFFSET($H$3,0,0,'Données projet'!$E$14+1,1))</f>
        <v>389.12604446638119</v>
      </c>
      <c r="DU187" s="62">
        <f t="shared" si="152"/>
        <v>243.23852967152732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362.81292020448933</v>
      </c>
      <c r="T188" s="62">
        <f t="shared" si="142"/>
        <v>292.26503163353146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1.2040793969010922E-22</v>
      </c>
      <c r="AC188" s="24">
        <f t="shared" si="163"/>
        <v>1.2040793969010922E-22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3.4106051316484809E-13</v>
      </c>
      <c r="AJ188" s="14">
        <f>AI188*VLOOKUP('Données projet'!$B$10,Paramètres!$A$1:$I$89,3,0)*VLOOKUP('Données projet'!$B$10,Paramètres!$A$1:$I$89,5,0)</f>
        <v>1.5961632016114892E-13</v>
      </c>
      <c r="AK188" s="14">
        <f t="shared" si="164"/>
        <v>2.2708641912150958E-12</v>
      </c>
      <c r="AL188" s="22">
        <f t="shared" si="165"/>
        <v>4.2330868906469593E-12</v>
      </c>
      <c r="AM188" s="62">
        <f t="shared" si="113"/>
        <v>293.33333333333752</v>
      </c>
      <c r="AN188" s="62">
        <f ca="1">AVERAGE(OFFSET($AM$3,0,0,'Données projet'!$E$10+1,1))-AVERAGE(OFFSET($H$3,0,0,'Données projet'!$E$10+1,1))</f>
        <v>317.54276561627643</v>
      </c>
      <c r="AO188" s="62">
        <f t="shared" si="144"/>
        <v>238.92443174298893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439.06700232017681</v>
      </c>
      <c r="BJ188" s="62">
        <f t="shared" si="146"/>
        <v>278.21741231699929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>
        <f>BY188*VLOOKUP('Données projet'!$B$12,Paramètres!$A$1:$I$89,3,0)*VLOOKUP('Données projet'!$B$12,Paramètres!$A$1:$I$89,5,0)</f>
        <v>0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487.04124684635974</v>
      </c>
      <c r="CE188" s="62">
        <f t="shared" si="148"/>
        <v>306.61893266146666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1.2946657079737634E-13</v>
      </c>
      <c r="CV188" s="14">
        <f t="shared" si="173"/>
        <v>1.8873591890224769E-12</v>
      </c>
      <c r="CW188" s="22">
        <f t="shared" si="174"/>
        <v>3.5126381983529106E-12</v>
      </c>
      <c r="CX188" s="62">
        <f t="shared" si="122"/>
        <v>293.33333333333684</v>
      </c>
      <c r="CY188" s="62">
        <f ca="1">AVERAGE(OFFSET($CX$3,0,0,'Données projet'!$E$13+1,1))-AVERAGE(OFFSET($H$3,0,0,'Données projet'!$E$13+1,1))</f>
        <v>457.62828850677369</v>
      </c>
      <c r="CZ188" s="62">
        <f t="shared" si="150"/>
        <v>282.78263556175563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0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1.1368683772161603E-13</v>
      </c>
      <c r="DP188" s="18">
        <f>DO188*VLOOKUP('Données projet'!$B$14,Paramètres!$A$1:$I$89,3,0)*VLOOKUP('Données projet'!$B$14,Paramètres!$A$1:$I$89,5,0)</f>
        <v>1.0818439477588981E-13</v>
      </c>
      <c r="DQ188" s="14">
        <f t="shared" si="176"/>
        <v>1.6104228458716316E-12</v>
      </c>
      <c r="DR188" s="22">
        <f t="shared" si="177"/>
        <v>2.9932409441277661E-12</v>
      </c>
      <c r="DS188" s="62">
        <f t="shared" si="125"/>
        <v>293.33333333333633</v>
      </c>
      <c r="DT188" s="62">
        <f ca="1">AVERAGE(OFFSET($DS$3,0,0,'Données projet'!$E$14+1,1))-AVERAGE(OFFSET($H$3,0,0,'Données projet'!$E$14+1,1))</f>
        <v>389.12604446638119</v>
      </c>
      <c r="DU188" s="62">
        <f t="shared" si="152"/>
        <v>243.23852967152732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362.81292020448933</v>
      </c>
      <c r="T189" s="62">
        <f t="shared" si="142"/>
        <v>292.26503163353146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8.5141270663577075E-23</v>
      </c>
      <c r="AC189" s="24">
        <f t="shared" si="163"/>
        <v>8.5141270663577075E-23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3.4106051316484809E-13</v>
      </c>
      <c r="AJ189" s="14">
        <f>AI189*VLOOKUP('Données projet'!$B$10,Paramètres!$A$1:$I$89,3,0)*VLOOKUP('Données projet'!$B$10,Paramètres!$A$1:$I$89,5,0)</f>
        <v>1.5961632016114892E-13</v>
      </c>
      <c r="AK189" s="14">
        <f t="shared" si="164"/>
        <v>2.2708641912150958E-12</v>
      </c>
      <c r="AL189" s="22">
        <f t="shared" si="165"/>
        <v>4.2330868906469593E-12</v>
      </c>
      <c r="AM189" s="62">
        <f t="shared" si="113"/>
        <v>293.33333333333752</v>
      </c>
      <c r="AN189" s="62">
        <f ca="1">AVERAGE(OFFSET($AM$3,0,0,'Données projet'!$E$10+1,1))-AVERAGE(OFFSET($H$3,0,0,'Données projet'!$E$10+1,1))</f>
        <v>317.54276561627643</v>
      </c>
      <c r="AO189" s="62">
        <f t="shared" si="144"/>
        <v>238.92443174298893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439.06700232017681</v>
      </c>
      <c r="BJ189" s="62">
        <f t="shared" si="146"/>
        <v>278.21741231699929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>
        <f>BY189*VLOOKUP('Données projet'!$B$12,Paramètres!$A$1:$I$89,3,0)*VLOOKUP('Données projet'!$B$12,Paramètres!$A$1:$I$89,5,0)</f>
        <v>0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487.04124684635974</v>
      </c>
      <c r="CE189" s="62">
        <f t="shared" si="148"/>
        <v>306.61893266146666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1.2946657079737634E-13</v>
      </c>
      <c r="CV189" s="14">
        <f t="shared" si="173"/>
        <v>1.8873591890224769E-12</v>
      </c>
      <c r="CW189" s="22">
        <f t="shared" si="174"/>
        <v>3.5126381983529106E-12</v>
      </c>
      <c r="CX189" s="62">
        <f t="shared" si="122"/>
        <v>293.33333333333684</v>
      </c>
      <c r="CY189" s="62">
        <f ca="1">AVERAGE(OFFSET($CX$3,0,0,'Données projet'!$E$13+1,1))-AVERAGE(OFFSET($H$3,0,0,'Données projet'!$E$13+1,1))</f>
        <v>457.62828850677369</v>
      </c>
      <c r="CZ189" s="62">
        <f t="shared" si="150"/>
        <v>282.78263556175563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0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1.1368683772161603E-13</v>
      </c>
      <c r="DP189" s="18">
        <f>DO189*VLOOKUP('Données projet'!$B$14,Paramètres!$A$1:$I$89,3,0)*VLOOKUP('Données projet'!$B$14,Paramètres!$A$1:$I$89,5,0)</f>
        <v>1.0818439477588981E-13</v>
      </c>
      <c r="DQ189" s="14">
        <f t="shared" si="176"/>
        <v>1.6104228458716316E-12</v>
      </c>
      <c r="DR189" s="22">
        <f t="shared" si="177"/>
        <v>2.9932409441277661E-12</v>
      </c>
      <c r="DS189" s="62">
        <f t="shared" si="125"/>
        <v>293.33333333333633</v>
      </c>
      <c r="DT189" s="62">
        <f ca="1">AVERAGE(OFFSET($DS$3,0,0,'Données projet'!$E$14+1,1))-AVERAGE(OFFSET($H$3,0,0,'Données projet'!$E$14+1,1))</f>
        <v>389.12604446638119</v>
      </c>
      <c r="DU189" s="62">
        <f t="shared" si="152"/>
        <v>243.23852967152732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362.81292020448933</v>
      </c>
      <c r="T190" s="62">
        <f t="shared" si="142"/>
        <v>292.26503163353146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6.0203969845054611E-23</v>
      </c>
      <c r="AC190" s="24">
        <f t="shared" si="163"/>
        <v>6.0203969845054611E-23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3.4106051316484809E-13</v>
      </c>
      <c r="AJ190" s="14">
        <f>AI190*VLOOKUP('Données projet'!$B$10,Paramètres!$A$1:$I$89,3,0)*VLOOKUP('Données projet'!$B$10,Paramètres!$A$1:$I$89,5,0)</f>
        <v>1.5961632016114892E-13</v>
      </c>
      <c r="AK190" s="14">
        <f t="shared" si="164"/>
        <v>2.2708641912150958E-12</v>
      </c>
      <c r="AL190" s="22">
        <f t="shared" si="165"/>
        <v>4.2330868906469593E-12</v>
      </c>
      <c r="AM190" s="62">
        <f t="shared" si="113"/>
        <v>293.33333333333752</v>
      </c>
      <c r="AN190" s="62">
        <f ca="1">AVERAGE(OFFSET($AM$3,0,0,'Données projet'!$E$10+1,1))-AVERAGE(OFFSET($H$3,0,0,'Données projet'!$E$10+1,1))</f>
        <v>317.54276561627643</v>
      </c>
      <c r="AO190" s="62">
        <f t="shared" si="144"/>
        <v>238.92443174298893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439.06700232017681</v>
      </c>
      <c r="BJ190" s="62">
        <f t="shared" si="146"/>
        <v>278.21741231699929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>
        <f>BY190*VLOOKUP('Données projet'!$B$12,Paramètres!$A$1:$I$89,3,0)*VLOOKUP('Données projet'!$B$12,Paramètres!$A$1:$I$89,5,0)</f>
        <v>0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487.04124684635974</v>
      </c>
      <c r="CE190" s="62">
        <f t="shared" si="148"/>
        <v>306.61893266146666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1.2946657079737634E-13</v>
      </c>
      <c r="CV190" s="14">
        <f t="shared" si="173"/>
        <v>1.8873591890224769E-12</v>
      </c>
      <c r="CW190" s="22">
        <f t="shared" si="174"/>
        <v>3.5126381983529106E-12</v>
      </c>
      <c r="CX190" s="62">
        <f t="shared" si="122"/>
        <v>293.33333333333684</v>
      </c>
      <c r="CY190" s="62">
        <f ca="1">AVERAGE(OFFSET($CX$3,0,0,'Données projet'!$E$13+1,1))-AVERAGE(OFFSET($H$3,0,0,'Données projet'!$E$13+1,1))</f>
        <v>457.62828850677369</v>
      </c>
      <c r="CZ190" s="62">
        <f t="shared" si="150"/>
        <v>282.78263556175563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0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1.1368683772161603E-13</v>
      </c>
      <c r="DP190" s="18">
        <f>DO190*VLOOKUP('Données projet'!$B$14,Paramètres!$A$1:$I$89,3,0)*VLOOKUP('Données projet'!$B$14,Paramètres!$A$1:$I$89,5,0)</f>
        <v>1.0818439477588981E-13</v>
      </c>
      <c r="DQ190" s="14">
        <f t="shared" si="176"/>
        <v>1.6104228458716316E-12</v>
      </c>
      <c r="DR190" s="22">
        <f t="shared" si="177"/>
        <v>2.9932409441277661E-12</v>
      </c>
      <c r="DS190" s="62">
        <f t="shared" si="125"/>
        <v>293.33333333333633</v>
      </c>
      <c r="DT190" s="62">
        <f ca="1">AVERAGE(OFFSET($DS$3,0,0,'Données projet'!$E$14+1,1))-AVERAGE(OFFSET($H$3,0,0,'Données projet'!$E$14+1,1))</f>
        <v>389.12604446638119</v>
      </c>
      <c r="DU190" s="62">
        <f t="shared" si="152"/>
        <v>243.23852967152732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362.81292020448933</v>
      </c>
      <c r="T191" s="62">
        <f t="shared" si="142"/>
        <v>292.26503163353146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4.2570635331788537E-23</v>
      </c>
      <c r="AC191" s="24">
        <f t="shared" si="163"/>
        <v>4.2570635331788537E-23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3.4106051316484809E-13</v>
      </c>
      <c r="AJ191" s="14">
        <f>AI191*VLOOKUP('Données projet'!$B$10,Paramètres!$A$1:$I$89,3,0)*VLOOKUP('Données projet'!$B$10,Paramètres!$A$1:$I$89,5,0)</f>
        <v>1.5961632016114892E-13</v>
      </c>
      <c r="AK191" s="14">
        <f t="shared" si="164"/>
        <v>2.2708641912150958E-12</v>
      </c>
      <c r="AL191" s="22">
        <f t="shared" si="165"/>
        <v>4.2330868906469593E-12</v>
      </c>
      <c r="AM191" s="62">
        <f t="shared" si="113"/>
        <v>293.33333333333752</v>
      </c>
      <c r="AN191" s="62">
        <f ca="1">AVERAGE(OFFSET($AM$3,0,0,'Données projet'!$E$10+1,1))-AVERAGE(OFFSET($H$3,0,0,'Données projet'!$E$10+1,1))</f>
        <v>317.54276561627643</v>
      </c>
      <c r="AO191" s="62">
        <f t="shared" si="144"/>
        <v>238.92443174298893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439.06700232017681</v>
      </c>
      <c r="BJ191" s="62">
        <f t="shared" si="146"/>
        <v>278.21741231699929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>
        <f>BY191*VLOOKUP('Données projet'!$B$12,Paramètres!$A$1:$I$89,3,0)*VLOOKUP('Données projet'!$B$12,Paramètres!$A$1:$I$89,5,0)</f>
        <v>0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487.04124684635974</v>
      </c>
      <c r="CE191" s="62">
        <f t="shared" si="148"/>
        <v>306.61893266146666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1.2946657079737634E-13</v>
      </c>
      <c r="CV191" s="14">
        <f t="shared" si="173"/>
        <v>1.8873591890224769E-12</v>
      </c>
      <c r="CW191" s="22">
        <f t="shared" si="174"/>
        <v>3.5126381983529106E-12</v>
      </c>
      <c r="CX191" s="62">
        <f t="shared" si="122"/>
        <v>293.33333333333684</v>
      </c>
      <c r="CY191" s="62">
        <f ca="1">AVERAGE(OFFSET($CX$3,0,0,'Données projet'!$E$13+1,1))-AVERAGE(OFFSET($H$3,0,0,'Données projet'!$E$13+1,1))</f>
        <v>457.62828850677369</v>
      </c>
      <c r="CZ191" s="62">
        <f t="shared" si="150"/>
        <v>282.78263556175563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0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1.1368683772161603E-13</v>
      </c>
      <c r="DP191" s="18">
        <f>DO191*VLOOKUP('Données projet'!$B$14,Paramètres!$A$1:$I$89,3,0)*VLOOKUP('Données projet'!$B$14,Paramètres!$A$1:$I$89,5,0)</f>
        <v>1.0818439477588981E-13</v>
      </c>
      <c r="DQ191" s="14">
        <f t="shared" si="176"/>
        <v>1.6104228458716316E-12</v>
      </c>
      <c r="DR191" s="22">
        <f t="shared" si="177"/>
        <v>2.9932409441277661E-12</v>
      </c>
      <c r="DS191" s="62">
        <f t="shared" si="125"/>
        <v>293.33333333333633</v>
      </c>
      <c r="DT191" s="62">
        <f ca="1">AVERAGE(OFFSET($DS$3,0,0,'Données projet'!$E$14+1,1))-AVERAGE(OFFSET($H$3,0,0,'Données projet'!$E$14+1,1))</f>
        <v>389.12604446638119</v>
      </c>
      <c r="DU191" s="62">
        <f t="shared" si="152"/>
        <v>243.23852967152732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362.81292020448933</v>
      </c>
      <c r="T192" s="62">
        <f t="shared" si="142"/>
        <v>292.26503163353146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3.0101984922527306E-23</v>
      </c>
      <c r="AC192" s="24">
        <f t="shared" si="163"/>
        <v>3.0101984922527306E-23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3.4106051316484809E-13</v>
      </c>
      <c r="AJ192" s="14">
        <f>AI192*VLOOKUP('Données projet'!$B$10,Paramètres!$A$1:$I$89,3,0)*VLOOKUP('Données projet'!$B$10,Paramètres!$A$1:$I$89,5,0)</f>
        <v>1.5961632016114892E-13</v>
      </c>
      <c r="AK192" s="14">
        <f t="shared" si="164"/>
        <v>2.2708641912150958E-12</v>
      </c>
      <c r="AL192" s="22">
        <f t="shared" si="165"/>
        <v>4.2330868906469593E-12</v>
      </c>
      <c r="AM192" s="62">
        <f t="shared" si="113"/>
        <v>293.33333333333752</v>
      </c>
      <c r="AN192" s="62">
        <f ca="1">AVERAGE(OFFSET($AM$3,0,0,'Données projet'!$E$10+1,1))-AVERAGE(OFFSET($H$3,0,0,'Données projet'!$E$10+1,1))</f>
        <v>317.54276561627643</v>
      </c>
      <c r="AO192" s="62">
        <f t="shared" si="144"/>
        <v>238.92443174298893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439.06700232017681</v>
      </c>
      <c r="BJ192" s="62">
        <f t="shared" si="146"/>
        <v>278.21741231699929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>
        <f>BY192*VLOOKUP('Données projet'!$B$12,Paramètres!$A$1:$I$89,3,0)*VLOOKUP('Données projet'!$B$12,Paramètres!$A$1:$I$89,5,0)</f>
        <v>0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487.04124684635974</v>
      </c>
      <c r="CE192" s="62">
        <f t="shared" si="148"/>
        <v>306.61893266146666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1.2946657079737634E-13</v>
      </c>
      <c r="CV192" s="14">
        <f t="shared" si="173"/>
        <v>1.8873591890224769E-12</v>
      </c>
      <c r="CW192" s="22">
        <f t="shared" si="174"/>
        <v>3.5126381983529106E-12</v>
      </c>
      <c r="CX192" s="62">
        <f t="shared" si="122"/>
        <v>293.33333333333684</v>
      </c>
      <c r="CY192" s="62">
        <f ca="1">AVERAGE(OFFSET($CX$3,0,0,'Données projet'!$E$13+1,1))-AVERAGE(OFFSET($H$3,0,0,'Données projet'!$E$13+1,1))</f>
        <v>457.62828850677369</v>
      </c>
      <c r="CZ192" s="62">
        <f t="shared" si="150"/>
        <v>282.78263556175563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0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1.1368683772161603E-13</v>
      </c>
      <c r="DP192" s="18">
        <f>DO192*VLOOKUP('Données projet'!$B$14,Paramètres!$A$1:$I$89,3,0)*VLOOKUP('Données projet'!$B$14,Paramètres!$A$1:$I$89,5,0)</f>
        <v>1.0818439477588981E-13</v>
      </c>
      <c r="DQ192" s="14">
        <f t="shared" si="176"/>
        <v>1.6104228458716316E-12</v>
      </c>
      <c r="DR192" s="22">
        <f t="shared" si="177"/>
        <v>2.9932409441277661E-12</v>
      </c>
      <c r="DS192" s="62">
        <f t="shared" si="125"/>
        <v>293.33333333333633</v>
      </c>
      <c r="DT192" s="62">
        <f ca="1">AVERAGE(OFFSET($DS$3,0,0,'Données projet'!$E$14+1,1))-AVERAGE(OFFSET($H$3,0,0,'Données projet'!$E$14+1,1))</f>
        <v>389.12604446638119</v>
      </c>
      <c r="DU192" s="62">
        <f t="shared" si="152"/>
        <v>243.23852967152732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362.81292020448933</v>
      </c>
      <c r="T193" s="62">
        <f t="shared" si="142"/>
        <v>292.26503163353146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2.1285317665894269E-23</v>
      </c>
      <c r="AC193" s="24">
        <f t="shared" si="163"/>
        <v>2.1285317665894269E-23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3.4106051316484809E-13</v>
      </c>
      <c r="AJ193" s="14">
        <f>AI193*VLOOKUP('Données projet'!$B$10,Paramètres!$A$1:$I$89,3,0)*VLOOKUP('Données projet'!$B$10,Paramètres!$A$1:$I$89,5,0)</f>
        <v>1.5961632016114892E-13</v>
      </c>
      <c r="AK193" s="14">
        <f t="shared" si="164"/>
        <v>2.2708641912150958E-12</v>
      </c>
      <c r="AL193" s="22">
        <f t="shared" si="165"/>
        <v>4.2330868906469593E-12</v>
      </c>
      <c r="AM193" s="62">
        <f t="shared" si="113"/>
        <v>293.33333333333752</v>
      </c>
      <c r="AN193" s="62">
        <f ca="1">AVERAGE(OFFSET($AM$3,0,0,'Données projet'!$E$10+1,1))-AVERAGE(OFFSET($H$3,0,0,'Données projet'!$E$10+1,1))</f>
        <v>317.54276561627643</v>
      </c>
      <c r="AO193" s="62">
        <f t="shared" si="144"/>
        <v>238.92443174298893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439.06700232017681</v>
      </c>
      <c r="BJ193" s="62">
        <f t="shared" si="146"/>
        <v>278.21741231699929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>
        <f>BY193*VLOOKUP('Données projet'!$B$12,Paramètres!$A$1:$I$89,3,0)*VLOOKUP('Données projet'!$B$12,Paramètres!$A$1:$I$89,5,0)</f>
        <v>0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487.04124684635974</v>
      </c>
      <c r="CE193" s="62">
        <f t="shared" si="148"/>
        <v>306.61893266146666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1.2946657079737634E-13</v>
      </c>
      <c r="CV193" s="14">
        <f t="shared" si="173"/>
        <v>1.8873591890224769E-12</v>
      </c>
      <c r="CW193" s="22">
        <f t="shared" si="174"/>
        <v>3.5126381983529106E-12</v>
      </c>
      <c r="CX193" s="62">
        <f t="shared" si="122"/>
        <v>293.33333333333684</v>
      </c>
      <c r="CY193" s="62">
        <f ca="1">AVERAGE(OFFSET($CX$3,0,0,'Données projet'!$E$13+1,1))-AVERAGE(OFFSET($H$3,0,0,'Données projet'!$E$13+1,1))</f>
        <v>457.62828850677369</v>
      </c>
      <c r="CZ193" s="62">
        <f t="shared" si="150"/>
        <v>282.78263556175563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0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1.1368683772161603E-13</v>
      </c>
      <c r="DP193" s="18">
        <f>DO193*VLOOKUP('Données projet'!$B$14,Paramètres!$A$1:$I$89,3,0)*VLOOKUP('Données projet'!$B$14,Paramètres!$A$1:$I$89,5,0)</f>
        <v>1.0818439477588981E-13</v>
      </c>
      <c r="DQ193" s="14">
        <f t="shared" si="176"/>
        <v>1.6104228458716316E-12</v>
      </c>
      <c r="DR193" s="22">
        <f t="shared" si="177"/>
        <v>2.9932409441277661E-12</v>
      </c>
      <c r="DS193" s="62">
        <f t="shared" si="125"/>
        <v>293.33333333333633</v>
      </c>
      <c r="DT193" s="62">
        <f ca="1">AVERAGE(OFFSET($DS$3,0,0,'Données projet'!$E$14+1,1))-AVERAGE(OFFSET($H$3,0,0,'Données projet'!$E$14+1,1))</f>
        <v>389.12604446638119</v>
      </c>
      <c r="DU193" s="62">
        <f t="shared" si="152"/>
        <v>243.23852967152732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362.81292020448933</v>
      </c>
      <c r="T194" s="62">
        <f t="shared" si="142"/>
        <v>292.26503163353146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1.5050992461263653E-23</v>
      </c>
      <c r="AC194" s="24">
        <f t="shared" si="163"/>
        <v>1.5050992461263653E-23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3.4106051316484809E-13</v>
      </c>
      <c r="AJ194" s="14">
        <f>AI194*VLOOKUP('Données projet'!$B$10,Paramètres!$A$1:$I$89,3,0)*VLOOKUP('Données projet'!$B$10,Paramètres!$A$1:$I$89,5,0)</f>
        <v>1.5961632016114892E-13</v>
      </c>
      <c r="AK194" s="14">
        <f t="shared" si="164"/>
        <v>2.2708641912150958E-12</v>
      </c>
      <c r="AL194" s="22">
        <f t="shared" si="165"/>
        <v>4.2330868906469593E-12</v>
      </c>
      <c r="AM194" s="62">
        <f t="shared" si="113"/>
        <v>293.33333333333752</v>
      </c>
      <c r="AN194" s="62">
        <f ca="1">AVERAGE(OFFSET($AM$3,0,0,'Données projet'!$E$10+1,1))-AVERAGE(OFFSET($H$3,0,0,'Données projet'!$E$10+1,1))</f>
        <v>317.54276561627643</v>
      </c>
      <c r="AO194" s="62">
        <f t="shared" si="144"/>
        <v>238.92443174298893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439.06700232017681</v>
      </c>
      <c r="BJ194" s="62">
        <f t="shared" si="146"/>
        <v>278.21741231699929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>
        <f>BY194*VLOOKUP('Données projet'!$B$12,Paramètres!$A$1:$I$89,3,0)*VLOOKUP('Données projet'!$B$12,Paramètres!$A$1:$I$89,5,0)</f>
        <v>0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487.04124684635974</v>
      </c>
      <c r="CE194" s="62">
        <f t="shared" si="148"/>
        <v>306.61893266146666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1.2946657079737634E-13</v>
      </c>
      <c r="CV194" s="14">
        <f t="shared" si="173"/>
        <v>1.8873591890224769E-12</v>
      </c>
      <c r="CW194" s="22">
        <f t="shared" si="174"/>
        <v>3.5126381983529106E-12</v>
      </c>
      <c r="CX194" s="62">
        <f t="shared" si="122"/>
        <v>293.33333333333684</v>
      </c>
      <c r="CY194" s="62">
        <f ca="1">AVERAGE(OFFSET($CX$3,0,0,'Données projet'!$E$13+1,1))-AVERAGE(OFFSET($H$3,0,0,'Données projet'!$E$13+1,1))</f>
        <v>457.62828850677369</v>
      </c>
      <c r="CZ194" s="62">
        <f t="shared" si="150"/>
        <v>282.78263556175563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0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1.1368683772161603E-13</v>
      </c>
      <c r="DP194" s="18">
        <f>DO194*VLOOKUP('Données projet'!$B$14,Paramètres!$A$1:$I$89,3,0)*VLOOKUP('Données projet'!$B$14,Paramètres!$A$1:$I$89,5,0)</f>
        <v>1.0818439477588981E-13</v>
      </c>
      <c r="DQ194" s="14">
        <f t="shared" si="176"/>
        <v>1.6104228458716316E-12</v>
      </c>
      <c r="DR194" s="22">
        <f t="shared" si="177"/>
        <v>2.9932409441277661E-12</v>
      </c>
      <c r="DS194" s="62">
        <f t="shared" si="125"/>
        <v>293.33333333333633</v>
      </c>
      <c r="DT194" s="62">
        <f ca="1">AVERAGE(OFFSET($DS$3,0,0,'Données projet'!$E$14+1,1))-AVERAGE(OFFSET($H$3,0,0,'Données projet'!$E$14+1,1))</f>
        <v>389.12604446638119</v>
      </c>
      <c r="DU194" s="62">
        <f t="shared" si="152"/>
        <v>243.23852967152732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362.81292020448933</v>
      </c>
      <c r="T195" s="62">
        <f t="shared" si="142"/>
        <v>292.26503163353146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1.0642658832947134E-23</v>
      </c>
      <c r="AC195" s="24">
        <f t="shared" si="163"/>
        <v>1.0642658832947134E-23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3.4106051316484809E-13</v>
      </c>
      <c r="AJ195" s="14">
        <f>AI195*VLOOKUP('Données projet'!$B$10,Paramètres!$A$1:$I$89,3,0)*VLOOKUP('Données projet'!$B$10,Paramètres!$A$1:$I$89,5,0)</f>
        <v>1.5961632016114892E-13</v>
      </c>
      <c r="AK195" s="14">
        <f t="shared" si="164"/>
        <v>2.2708641912150958E-12</v>
      </c>
      <c r="AL195" s="22">
        <f t="shared" si="165"/>
        <v>4.2330868906469593E-12</v>
      </c>
      <c r="AM195" s="62">
        <f t="shared" si="113"/>
        <v>293.33333333333752</v>
      </c>
      <c r="AN195" s="62">
        <f ca="1">AVERAGE(OFFSET($AM$3,0,0,'Données projet'!$E$10+1,1))-AVERAGE(OFFSET($H$3,0,0,'Données projet'!$E$10+1,1))</f>
        <v>317.54276561627643</v>
      </c>
      <c r="AO195" s="62">
        <f t="shared" si="144"/>
        <v>238.92443174298893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439.06700232017681</v>
      </c>
      <c r="BJ195" s="62">
        <f t="shared" si="146"/>
        <v>278.21741231699929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>
        <f>BY195*VLOOKUP('Données projet'!$B$12,Paramètres!$A$1:$I$89,3,0)*VLOOKUP('Données projet'!$B$12,Paramètres!$A$1:$I$89,5,0)</f>
        <v>0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487.04124684635974</v>
      </c>
      <c r="CE195" s="62">
        <f t="shared" si="148"/>
        <v>306.61893266146666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1.2946657079737634E-13</v>
      </c>
      <c r="CV195" s="14">
        <f t="shared" si="173"/>
        <v>1.8873591890224769E-12</v>
      </c>
      <c r="CW195" s="22">
        <f t="shared" si="174"/>
        <v>3.5126381983529106E-12</v>
      </c>
      <c r="CX195" s="62">
        <f t="shared" si="122"/>
        <v>293.33333333333684</v>
      </c>
      <c r="CY195" s="62">
        <f ca="1">AVERAGE(OFFSET($CX$3,0,0,'Données projet'!$E$13+1,1))-AVERAGE(OFFSET($H$3,0,0,'Données projet'!$E$13+1,1))</f>
        <v>457.62828850677369</v>
      </c>
      <c r="CZ195" s="62">
        <f t="shared" si="150"/>
        <v>282.78263556175563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0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1.1368683772161603E-13</v>
      </c>
      <c r="DP195" s="18">
        <f>DO195*VLOOKUP('Données projet'!$B$14,Paramètres!$A$1:$I$89,3,0)*VLOOKUP('Données projet'!$B$14,Paramètres!$A$1:$I$89,5,0)</f>
        <v>1.0818439477588981E-13</v>
      </c>
      <c r="DQ195" s="14">
        <f t="shared" si="176"/>
        <v>1.6104228458716316E-12</v>
      </c>
      <c r="DR195" s="22">
        <f t="shared" si="177"/>
        <v>2.9932409441277661E-12</v>
      </c>
      <c r="DS195" s="62">
        <f t="shared" si="125"/>
        <v>293.33333333333633</v>
      </c>
      <c r="DT195" s="62">
        <f ca="1">AVERAGE(OFFSET($DS$3,0,0,'Données projet'!$E$14+1,1))-AVERAGE(OFFSET($H$3,0,0,'Données projet'!$E$14+1,1))</f>
        <v>389.12604446638119</v>
      </c>
      <c r="DU195" s="62">
        <f t="shared" si="152"/>
        <v>243.23852967152732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362.81292020448933</v>
      </c>
      <c r="T196" s="62">
        <f t="shared" si="142"/>
        <v>292.26503163353146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7.5254962306318264E-24</v>
      </c>
      <c r="AC196" s="24">
        <f t="shared" si="163"/>
        <v>7.5254962306318264E-24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3.4106051316484809E-13</v>
      </c>
      <c r="AJ196" s="14">
        <f>AI196*VLOOKUP('Données projet'!$B$10,Paramètres!$A$1:$I$89,3,0)*VLOOKUP('Données projet'!$B$10,Paramètres!$A$1:$I$89,5,0)</f>
        <v>1.5961632016114892E-13</v>
      </c>
      <c r="AK196" s="14">
        <f t="shared" si="164"/>
        <v>2.2708641912150958E-12</v>
      </c>
      <c r="AL196" s="22">
        <f t="shared" si="165"/>
        <v>4.2330868906469593E-12</v>
      </c>
      <c r="AM196" s="62">
        <f t="shared" ref="AM196:AM203" si="193">AL196+(AD196+AE196)*44/12</f>
        <v>293.33333333333752</v>
      </c>
      <c r="AN196" s="62">
        <f ca="1">AVERAGE(OFFSET($AM$3,0,0,'Données projet'!$E$10+1,1))-AVERAGE(OFFSET($H$3,0,0,'Données projet'!$E$10+1,1))</f>
        <v>317.54276561627643</v>
      </c>
      <c r="AO196" s="62">
        <f t="shared" si="144"/>
        <v>238.92443174298893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439.06700232017681</v>
      </c>
      <c r="BJ196" s="62">
        <f t="shared" si="146"/>
        <v>278.21741231699929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>
        <f>BY196*VLOOKUP('Données projet'!$B$12,Paramètres!$A$1:$I$89,3,0)*VLOOKUP('Données projet'!$B$12,Paramètres!$A$1:$I$89,5,0)</f>
        <v>0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487.04124684635974</v>
      </c>
      <c r="CE196" s="62">
        <f t="shared" si="148"/>
        <v>306.61893266146666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1.2946657079737634E-13</v>
      </c>
      <c r="CV196" s="14">
        <f t="shared" si="173"/>
        <v>1.8873591890224769E-12</v>
      </c>
      <c r="CW196" s="22">
        <f t="shared" si="174"/>
        <v>3.5126381983529106E-12</v>
      </c>
      <c r="CX196" s="62">
        <f t="shared" ref="CX196:CX203" si="196">CW196+(CO196+CP196)*44/12</f>
        <v>293.33333333333684</v>
      </c>
      <c r="CY196" s="62">
        <f ca="1">AVERAGE(OFFSET($CX$3,0,0,'Données projet'!$E$13+1,1))-AVERAGE(OFFSET($H$3,0,0,'Données projet'!$E$13+1,1))</f>
        <v>457.62828850677369</v>
      </c>
      <c r="CZ196" s="62">
        <f t="shared" si="150"/>
        <v>282.78263556175563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0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1.1368683772161603E-13</v>
      </c>
      <c r="DP196" s="18">
        <f>DO196*VLOOKUP('Données projet'!$B$14,Paramètres!$A$1:$I$89,3,0)*VLOOKUP('Données projet'!$B$14,Paramètres!$A$1:$I$89,5,0)</f>
        <v>1.0818439477588981E-13</v>
      </c>
      <c r="DQ196" s="14">
        <f t="shared" si="176"/>
        <v>1.6104228458716316E-12</v>
      </c>
      <c r="DR196" s="22">
        <f t="shared" si="177"/>
        <v>2.9932409441277661E-12</v>
      </c>
      <c r="DS196" s="62">
        <f t="shared" ref="DS196:DS203" si="197">DR196+(DJ196+DK196)*44/12</f>
        <v>293.33333333333633</v>
      </c>
      <c r="DT196" s="62">
        <f ca="1">AVERAGE(OFFSET($DS$3,0,0,'Données projet'!$E$14+1,1))-AVERAGE(OFFSET($H$3,0,0,'Données projet'!$E$14+1,1))</f>
        <v>389.12604446638119</v>
      </c>
      <c r="DU196" s="62">
        <f t="shared" si="152"/>
        <v>243.23852967152732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362.81292020448933</v>
      </c>
      <c r="T197" s="62">
        <f t="shared" ref="T197:T203" si="204">$T$3</f>
        <v>292.26503163353146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5.3213294164735672E-24</v>
      </c>
      <c r="AC197" s="24">
        <f t="shared" si="163"/>
        <v>5.3213294164735672E-24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3.4106051316484809E-13</v>
      </c>
      <c r="AJ197" s="14">
        <f>AI197*VLOOKUP('Données projet'!$B$10,Paramètres!$A$1:$I$89,3,0)*VLOOKUP('Données projet'!$B$10,Paramètres!$A$1:$I$89,5,0)</f>
        <v>1.5961632016114892E-13</v>
      </c>
      <c r="AK197" s="14">
        <f t="shared" si="164"/>
        <v>2.2708641912150958E-12</v>
      </c>
      <c r="AL197" s="22">
        <f t="shared" si="165"/>
        <v>4.2330868906469593E-12</v>
      </c>
      <c r="AM197" s="62">
        <f t="shared" si="193"/>
        <v>293.33333333333752</v>
      </c>
      <c r="AN197" s="62">
        <f ca="1">AVERAGE(OFFSET($AM$3,0,0,'Données projet'!$E$10+1,1))-AVERAGE(OFFSET($H$3,0,0,'Données projet'!$E$10+1,1))</f>
        <v>317.54276561627643</v>
      </c>
      <c r="AO197" s="62">
        <f t="shared" ref="AO197:AO203" si="205">$AO$3</f>
        <v>238.92443174298893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439.06700232017681</v>
      </c>
      <c r="BJ197" s="62">
        <f t="shared" ref="BJ197:BJ203" si="206">$BJ$3</f>
        <v>278.21741231699929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>
        <f>BY197*VLOOKUP('Données projet'!$B$12,Paramètres!$A$1:$I$89,3,0)*VLOOKUP('Données projet'!$B$12,Paramètres!$A$1:$I$89,5,0)</f>
        <v>0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487.04124684635974</v>
      </c>
      <c r="CE197" s="62">
        <f t="shared" ref="CE197:CE203" si="207">$CE$3</f>
        <v>306.61893266146666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1.2946657079737634E-13</v>
      </c>
      <c r="CV197" s="14">
        <f t="shared" si="173"/>
        <v>1.8873591890224769E-12</v>
      </c>
      <c r="CW197" s="22">
        <f t="shared" si="174"/>
        <v>3.5126381983529106E-12</v>
      </c>
      <c r="CX197" s="62">
        <f t="shared" si="196"/>
        <v>293.33333333333684</v>
      </c>
      <c r="CY197" s="62">
        <f ca="1">AVERAGE(OFFSET($CX$3,0,0,'Données projet'!$E$13+1,1))-AVERAGE(OFFSET($H$3,0,0,'Données projet'!$E$13+1,1))</f>
        <v>457.62828850677369</v>
      </c>
      <c r="CZ197" s="62">
        <f t="shared" ref="CZ197:CZ203" si="208">$CZ$3</f>
        <v>282.78263556175563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0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1.1368683772161603E-13</v>
      </c>
      <c r="DP197" s="18">
        <f>DO197*VLOOKUP('Données projet'!$B$14,Paramètres!$A$1:$I$89,3,0)*VLOOKUP('Données projet'!$B$14,Paramètres!$A$1:$I$89,5,0)</f>
        <v>1.0818439477588981E-13</v>
      </c>
      <c r="DQ197" s="14">
        <f t="shared" si="176"/>
        <v>1.6104228458716316E-12</v>
      </c>
      <c r="DR197" s="22">
        <f t="shared" si="177"/>
        <v>2.9932409441277661E-12</v>
      </c>
      <c r="DS197" s="62">
        <f t="shared" si="197"/>
        <v>293.33333333333633</v>
      </c>
      <c r="DT197" s="62">
        <f ca="1">AVERAGE(OFFSET($DS$3,0,0,'Données projet'!$E$14+1,1))-AVERAGE(OFFSET($H$3,0,0,'Données projet'!$E$14+1,1))</f>
        <v>389.12604446638119</v>
      </c>
      <c r="DU197" s="62">
        <f t="shared" ref="DU197:DU203" si="209">$DU$3</f>
        <v>243.23852967152732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362.81292020448933</v>
      </c>
      <c r="T198" s="62">
        <f t="shared" si="204"/>
        <v>292.26503163353146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3.7627481153159132E-24</v>
      </c>
      <c r="AC198" s="24">
        <f t="shared" si="163"/>
        <v>3.7627481153159132E-24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3.4106051316484809E-13</v>
      </c>
      <c r="AJ198" s="14">
        <f>AI198*VLOOKUP('Données projet'!$B$10,Paramètres!$A$1:$I$89,3,0)*VLOOKUP('Données projet'!$B$10,Paramètres!$A$1:$I$89,5,0)</f>
        <v>1.5961632016114892E-13</v>
      </c>
      <c r="AK198" s="14">
        <f t="shared" si="164"/>
        <v>2.2708641912150958E-12</v>
      </c>
      <c r="AL198" s="22">
        <f t="shared" si="165"/>
        <v>4.2330868906469593E-12</v>
      </c>
      <c r="AM198" s="62">
        <f t="shared" si="193"/>
        <v>293.33333333333752</v>
      </c>
      <c r="AN198" s="62">
        <f ca="1">AVERAGE(OFFSET($AM$3,0,0,'Données projet'!$E$10+1,1))-AVERAGE(OFFSET($H$3,0,0,'Données projet'!$E$10+1,1))</f>
        <v>317.54276561627643</v>
      </c>
      <c r="AO198" s="62">
        <f t="shared" si="205"/>
        <v>238.92443174298893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439.06700232017681</v>
      </c>
      <c r="BJ198" s="62">
        <f t="shared" si="206"/>
        <v>278.21741231699929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>
        <f>BY198*VLOOKUP('Données projet'!$B$12,Paramètres!$A$1:$I$89,3,0)*VLOOKUP('Données projet'!$B$12,Paramètres!$A$1:$I$89,5,0)</f>
        <v>0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487.04124684635974</v>
      </c>
      <c r="CE198" s="62">
        <f t="shared" si="207"/>
        <v>306.61893266146666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1.2946657079737634E-13</v>
      </c>
      <c r="CV198" s="14">
        <f t="shared" si="173"/>
        <v>1.8873591890224769E-12</v>
      </c>
      <c r="CW198" s="22">
        <f t="shared" si="174"/>
        <v>3.5126381983529106E-12</v>
      </c>
      <c r="CX198" s="62">
        <f t="shared" si="196"/>
        <v>293.33333333333684</v>
      </c>
      <c r="CY198" s="62">
        <f ca="1">AVERAGE(OFFSET($CX$3,0,0,'Données projet'!$E$13+1,1))-AVERAGE(OFFSET($H$3,0,0,'Données projet'!$E$13+1,1))</f>
        <v>457.62828850677369</v>
      </c>
      <c r="CZ198" s="62">
        <f t="shared" si="208"/>
        <v>282.78263556175563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0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1.1368683772161603E-13</v>
      </c>
      <c r="DP198" s="18">
        <f>DO198*VLOOKUP('Données projet'!$B$14,Paramètres!$A$1:$I$89,3,0)*VLOOKUP('Données projet'!$B$14,Paramètres!$A$1:$I$89,5,0)</f>
        <v>1.0818439477588981E-13</v>
      </c>
      <c r="DQ198" s="14">
        <f t="shared" si="176"/>
        <v>1.6104228458716316E-12</v>
      </c>
      <c r="DR198" s="22">
        <f t="shared" si="177"/>
        <v>2.9932409441277661E-12</v>
      </c>
      <c r="DS198" s="62">
        <f t="shared" si="197"/>
        <v>293.33333333333633</v>
      </c>
      <c r="DT198" s="62">
        <f ca="1">AVERAGE(OFFSET($DS$3,0,0,'Données projet'!$E$14+1,1))-AVERAGE(OFFSET($H$3,0,0,'Données projet'!$E$14+1,1))</f>
        <v>389.12604446638119</v>
      </c>
      <c r="DU198" s="62">
        <f t="shared" si="209"/>
        <v>243.23852967152732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362.81292020448933</v>
      </c>
      <c r="T199" s="62">
        <f t="shared" si="204"/>
        <v>292.26503163353146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2.6606647082367836E-24</v>
      </c>
      <c r="AC199" s="24">
        <f t="shared" si="163"/>
        <v>2.6606647082367836E-24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3.4106051316484809E-13</v>
      </c>
      <c r="AJ199" s="14">
        <f>AI199*VLOOKUP('Données projet'!$B$10,Paramètres!$A$1:$I$89,3,0)*VLOOKUP('Données projet'!$B$10,Paramètres!$A$1:$I$89,5,0)</f>
        <v>1.5961632016114892E-13</v>
      </c>
      <c r="AK199" s="14">
        <f t="shared" si="164"/>
        <v>2.2708641912150958E-12</v>
      </c>
      <c r="AL199" s="22">
        <f t="shared" si="165"/>
        <v>4.2330868906469593E-12</v>
      </c>
      <c r="AM199" s="62">
        <f t="shared" si="193"/>
        <v>293.33333333333752</v>
      </c>
      <c r="AN199" s="62">
        <f ca="1">AVERAGE(OFFSET($AM$3,0,0,'Données projet'!$E$10+1,1))-AVERAGE(OFFSET($H$3,0,0,'Données projet'!$E$10+1,1))</f>
        <v>317.54276561627643</v>
      </c>
      <c r="AO199" s="62">
        <f t="shared" si="205"/>
        <v>238.92443174298893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439.06700232017681</v>
      </c>
      <c r="BJ199" s="62">
        <f t="shared" si="206"/>
        <v>278.21741231699929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>
        <f>BY199*VLOOKUP('Données projet'!$B$12,Paramètres!$A$1:$I$89,3,0)*VLOOKUP('Données projet'!$B$12,Paramètres!$A$1:$I$89,5,0)</f>
        <v>0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487.04124684635974</v>
      </c>
      <c r="CE199" s="62">
        <f t="shared" si="207"/>
        <v>306.61893266146666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1.2946657079737634E-13</v>
      </c>
      <c r="CV199" s="14">
        <f t="shared" si="173"/>
        <v>1.8873591890224769E-12</v>
      </c>
      <c r="CW199" s="22">
        <f t="shared" si="174"/>
        <v>3.5126381983529106E-12</v>
      </c>
      <c r="CX199" s="62">
        <f t="shared" si="196"/>
        <v>293.33333333333684</v>
      </c>
      <c r="CY199" s="62">
        <f ca="1">AVERAGE(OFFSET($CX$3,0,0,'Données projet'!$E$13+1,1))-AVERAGE(OFFSET($H$3,0,0,'Données projet'!$E$13+1,1))</f>
        <v>457.62828850677369</v>
      </c>
      <c r="CZ199" s="62">
        <f t="shared" si="208"/>
        <v>282.78263556175563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0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1.1368683772161603E-13</v>
      </c>
      <c r="DP199" s="18">
        <f>DO199*VLOOKUP('Données projet'!$B$14,Paramètres!$A$1:$I$89,3,0)*VLOOKUP('Données projet'!$B$14,Paramètres!$A$1:$I$89,5,0)</f>
        <v>1.0818439477588981E-13</v>
      </c>
      <c r="DQ199" s="14">
        <f t="shared" si="176"/>
        <v>1.6104228458716316E-12</v>
      </c>
      <c r="DR199" s="22">
        <f t="shared" si="177"/>
        <v>2.9932409441277661E-12</v>
      </c>
      <c r="DS199" s="62">
        <f t="shared" si="197"/>
        <v>293.33333333333633</v>
      </c>
      <c r="DT199" s="62">
        <f ca="1">AVERAGE(OFFSET($DS$3,0,0,'Données projet'!$E$14+1,1))-AVERAGE(OFFSET($H$3,0,0,'Données projet'!$E$14+1,1))</f>
        <v>389.12604446638119</v>
      </c>
      <c r="DU199" s="62">
        <f t="shared" si="209"/>
        <v>243.23852967152732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362.81292020448933</v>
      </c>
      <c r="T200" s="62">
        <f t="shared" si="204"/>
        <v>292.26503163353146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1.8813740576579566E-24</v>
      </c>
      <c r="AC200" s="24">
        <f t="shared" si="163"/>
        <v>1.8813740576579566E-24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3.4106051316484809E-13</v>
      </c>
      <c r="AJ200" s="14">
        <f>AI200*VLOOKUP('Données projet'!$B$10,Paramètres!$A$1:$I$89,3,0)*VLOOKUP('Données projet'!$B$10,Paramètres!$A$1:$I$89,5,0)</f>
        <v>1.5961632016114892E-13</v>
      </c>
      <c r="AK200" s="14">
        <f t="shared" si="164"/>
        <v>2.2708641912150958E-12</v>
      </c>
      <c r="AL200" s="22">
        <f t="shared" si="165"/>
        <v>4.2330868906469593E-12</v>
      </c>
      <c r="AM200" s="62">
        <f t="shared" si="193"/>
        <v>293.33333333333752</v>
      </c>
      <c r="AN200" s="62">
        <f ca="1">AVERAGE(OFFSET($AM$3,0,0,'Données projet'!$E$10+1,1))-AVERAGE(OFFSET($H$3,0,0,'Données projet'!$E$10+1,1))</f>
        <v>317.54276561627643</v>
      </c>
      <c r="AO200" s="62">
        <f t="shared" si="205"/>
        <v>238.92443174298893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439.06700232017681</v>
      </c>
      <c r="BJ200" s="62">
        <f t="shared" si="206"/>
        <v>278.21741231699929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>
        <f>BY200*VLOOKUP('Données projet'!$B$12,Paramètres!$A$1:$I$89,3,0)*VLOOKUP('Données projet'!$B$12,Paramètres!$A$1:$I$89,5,0)</f>
        <v>0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487.04124684635974</v>
      </c>
      <c r="CE200" s="62">
        <f t="shared" si="207"/>
        <v>306.61893266146666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1.2946657079737634E-13</v>
      </c>
      <c r="CV200" s="14">
        <f t="shared" si="173"/>
        <v>1.8873591890224769E-12</v>
      </c>
      <c r="CW200" s="22">
        <f t="shared" si="174"/>
        <v>3.5126381983529106E-12</v>
      </c>
      <c r="CX200" s="62">
        <f t="shared" si="196"/>
        <v>293.33333333333684</v>
      </c>
      <c r="CY200" s="62">
        <f ca="1">AVERAGE(OFFSET($CX$3,0,0,'Données projet'!$E$13+1,1))-AVERAGE(OFFSET($H$3,0,0,'Données projet'!$E$13+1,1))</f>
        <v>457.62828850677369</v>
      </c>
      <c r="CZ200" s="62">
        <f t="shared" si="208"/>
        <v>282.78263556175563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0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1.1368683772161603E-13</v>
      </c>
      <c r="DP200" s="18">
        <f>DO200*VLOOKUP('Données projet'!$B$14,Paramètres!$A$1:$I$89,3,0)*VLOOKUP('Données projet'!$B$14,Paramètres!$A$1:$I$89,5,0)</f>
        <v>1.0818439477588981E-13</v>
      </c>
      <c r="DQ200" s="14">
        <f t="shared" si="176"/>
        <v>1.6104228458716316E-12</v>
      </c>
      <c r="DR200" s="22">
        <f t="shared" si="177"/>
        <v>2.9932409441277661E-12</v>
      </c>
      <c r="DS200" s="62">
        <f t="shared" si="197"/>
        <v>293.33333333333633</v>
      </c>
      <c r="DT200" s="62">
        <f ca="1">AVERAGE(OFFSET($DS$3,0,0,'Données projet'!$E$14+1,1))-AVERAGE(OFFSET($H$3,0,0,'Données projet'!$E$14+1,1))</f>
        <v>389.12604446638119</v>
      </c>
      <c r="DU200" s="62">
        <f t="shared" si="209"/>
        <v>243.23852967152732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362.81292020448933</v>
      </c>
      <c r="T201" s="62">
        <f t="shared" si="204"/>
        <v>292.26503163353146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1.3303323541183918E-24</v>
      </c>
      <c r="AC201" s="24">
        <f t="shared" si="163"/>
        <v>1.3303323541183918E-24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3.4106051316484809E-13</v>
      </c>
      <c r="AJ201" s="14">
        <f>AI201*VLOOKUP('Données projet'!$B$10,Paramètres!$A$1:$I$89,3,0)*VLOOKUP('Données projet'!$B$10,Paramètres!$A$1:$I$89,5,0)</f>
        <v>1.5961632016114892E-13</v>
      </c>
      <c r="AK201" s="14">
        <f t="shared" si="164"/>
        <v>2.2708641912150958E-12</v>
      </c>
      <c r="AL201" s="22">
        <f t="shared" si="165"/>
        <v>4.2330868906469593E-12</v>
      </c>
      <c r="AM201" s="62">
        <f t="shared" si="193"/>
        <v>293.33333333333752</v>
      </c>
      <c r="AN201" s="62">
        <f ca="1">AVERAGE(OFFSET($AM$3,0,0,'Données projet'!$E$10+1,1))-AVERAGE(OFFSET($H$3,0,0,'Données projet'!$E$10+1,1))</f>
        <v>317.54276561627643</v>
      </c>
      <c r="AO201" s="62">
        <f t="shared" si="205"/>
        <v>238.92443174298893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439.06700232017681</v>
      </c>
      <c r="BJ201" s="62">
        <f t="shared" si="206"/>
        <v>278.21741231699929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>
        <f>BY201*VLOOKUP('Données projet'!$B$12,Paramètres!$A$1:$I$89,3,0)*VLOOKUP('Données projet'!$B$12,Paramètres!$A$1:$I$89,5,0)</f>
        <v>0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487.04124684635974</v>
      </c>
      <c r="CE201" s="62">
        <f t="shared" si="207"/>
        <v>306.61893266146666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1.2946657079737634E-13</v>
      </c>
      <c r="CV201" s="14">
        <f t="shared" si="173"/>
        <v>1.8873591890224769E-12</v>
      </c>
      <c r="CW201" s="22">
        <f t="shared" si="174"/>
        <v>3.5126381983529106E-12</v>
      </c>
      <c r="CX201" s="62">
        <f t="shared" si="196"/>
        <v>293.33333333333684</v>
      </c>
      <c r="CY201" s="62">
        <f ca="1">AVERAGE(OFFSET($CX$3,0,0,'Données projet'!$E$13+1,1))-AVERAGE(OFFSET($H$3,0,0,'Données projet'!$E$13+1,1))</f>
        <v>457.62828850677369</v>
      </c>
      <c r="CZ201" s="62">
        <f t="shared" si="208"/>
        <v>282.78263556175563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0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1.1368683772161603E-13</v>
      </c>
      <c r="DP201" s="18">
        <f>DO201*VLOOKUP('Données projet'!$B$14,Paramètres!$A$1:$I$89,3,0)*VLOOKUP('Données projet'!$B$14,Paramètres!$A$1:$I$89,5,0)</f>
        <v>1.0818439477588981E-13</v>
      </c>
      <c r="DQ201" s="14">
        <f t="shared" si="176"/>
        <v>1.6104228458716316E-12</v>
      </c>
      <c r="DR201" s="22">
        <f t="shared" si="177"/>
        <v>2.9932409441277661E-12</v>
      </c>
      <c r="DS201" s="62">
        <f t="shared" si="197"/>
        <v>293.33333333333633</v>
      </c>
      <c r="DT201" s="62">
        <f ca="1">AVERAGE(OFFSET($DS$3,0,0,'Données projet'!$E$14+1,1))-AVERAGE(OFFSET($H$3,0,0,'Données projet'!$E$14+1,1))</f>
        <v>389.12604446638119</v>
      </c>
      <c r="DU201" s="62">
        <f t="shared" si="209"/>
        <v>243.23852967152732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362.81292020448933</v>
      </c>
      <c r="T202" s="62">
        <f t="shared" si="204"/>
        <v>292.26503163353146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9.406870288289783E-25</v>
      </c>
      <c r="AC202" s="24">
        <f t="shared" si="163"/>
        <v>9.406870288289783E-25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3.4106051316484809E-13</v>
      </c>
      <c r="AJ202" s="14">
        <f>AI202*VLOOKUP('Données projet'!$B$10,Paramètres!$A$1:$I$89,3,0)*VLOOKUP('Données projet'!$B$10,Paramètres!$A$1:$I$89,5,0)</f>
        <v>1.5961632016114892E-13</v>
      </c>
      <c r="AK202" s="14">
        <f t="shared" si="164"/>
        <v>2.2708641912150958E-12</v>
      </c>
      <c r="AL202" s="22">
        <f t="shared" si="165"/>
        <v>4.2330868906469593E-12</v>
      </c>
      <c r="AM202" s="62">
        <f t="shared" si="193"/>
        <v>293.33333333333752</v>
      </c>
      <c r="AN202" s="62">
        <f ca="1">AVERAGE(OFFSET($AM$3,0,0,'Données projet'!$E$10+1,1))-AVERAGE(OFFSET($H$3,0,0,'Données projet'!$E$10+1,1))</f>
        <v>317.54276561627643</v>
      </c>
      <c r="AO202" s="62">
        <f t="shared" si="205"/>
        <v>238.92443174298893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439.06700232017681</v>
      </c>
      <c r="BJ202" s="62">
        <f t="shared" si="206"/>
        <v>278.21741231699929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>
        <f>BY202*VLOOKUP('Données projet'!$B$12,Paramètres!$A$1:$I$89,3,0)*VLOOKUP('Données projet'!$B$12,Paramètres!$A$1:$I$89,5,0)</f>
        <v>0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487.04124684635974</v>
      </c>
      <c r="CE202" s="62">
        <f t="shared" si="207"/>
        <v>306.61893266146666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1.2946657079737634E-13</v>
      </c>
      <c r="CV202" s="14">
        <f t="shared" si="173"/>
        <v>1.8873591890224769E-12</v>
      </c>
      <c r="CW202" s="22">
        <f t="shared" si="174"/>
        <v>3.5126381983529106E-12</v>
      </c>
      <c r="CX202" s="62">
        <f t="shared" si="196"/>
        <v>293.33333333333684</v>
      </c>
      <c r="CY202" s="62">
        <f ca="1">AVERAGE(OFFSET($CX$3,0,0,'Données projet'!$E$13+1,1))-AVERAGE(OFFSET($H$3,0,0,'Données projet'!$E$13+1,1))</f>
        <v>457.62828850677369</v>
      </c>
      <c r="CZ202" s="62">
        <f t="shared" si="208"/>
        <v>282.78263556175563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0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1.1368683772161603E-13</v>
      </c>
      <c r="DP202" s="18">
        <f>DO202*VLOOKUP('Données projet'!$B$14,Paramètres!$A$1:$I$89,3,0)*VLOOKUP('Données projet'!$B$14,Paramètres!$A$1:$I$89,5,0)</f>
        <v>1.0818439477588981E-13</v>
      </c>
      <c r="DQ202" s="14">
        <f t="shared" si="176"/>
        <v>1.6104228458716316E-12</v>
      </c>
      <c r="DR202" s="22">
        <f t="shared" si="177"/>
        <v>2.9932409441277661E-12</v>
      </c>
      <c r="DS202" s="62">
        <f t="shared" si="197"/>
        <v>293.33333333333633</v>
      </c>
      <c r="DT202" s="62">
        <f ca="1">AVERAGE(OFFSET($DS$3,0,0,'Données projet'!$E$14+1,1))-AVERAGE(OFFSET($H$3,0,0,'Données projet'!$E$14+1,1))</f>
        <v>389.12604446638119</v>
      </c>
      <c r="DU202" s="62">
        <f t="shared" si="209"/>
        <v>243.23852967152732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362.81292020448933</v>
      </c>
      <c r="T203" s="62">
        <f t="shared" si="204"/>
        <v>292.26503163353146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6.651661770591959E-25</v>
      </c>
      <c r="AC203" s="24">
        <f t="shared" si="163"/>
        <v>6.651661770591959E-25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3.4106051316484809E-13</v>
      </c>
      <c r="AJ203" s="14">
        <f>AI203*VLOOKUP('Données projet'!$B$10,Paramètres!$A$1:$I$89,3,0)*VLOOKUP('Données projet'!$B$10,Paramètres!$A$1:$I$89,5,0)</f>
        <v>1.5961632016114892E-13</v>
      </c>
      <c r="AK203" s="14">
        <f t="shared" si="164"/>
        <v>2.2708641912150958E-12</v>
      </c>
      <c r="AL203" s="22">
        <f t="shared" si="165"/>
        <v>4.2330868906469593E-12</v>
      </c>
      <c r="AM203" s="62">
        <f t="shared" si="193"/>
        <v>293.33333333333752</v>
      </c>
      <c r="AN203" s="62">
        <f ca="1">AVERAGE(OFFSET($AM$3,0,0,'Données projet'!$E$10+1,1))-AVERAGE(OFFSET($H$3,0,0,'Données projet'!$E$10+1,1))</f>
        <v>317.54276561627643</v>
      </c>
      <c r="AO203" s="62">
        <f t="shared" si="205"/>
        <v>238.92443174298893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439.06700232017681</v>
      </c>
      <c r="BJ203" s="62">
        <f t="shared" si="206"/>
        <v>278.21741231699929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>
        <f>BY203*VLOOKUP('Données projet'!$B$12,Paramètres!$A$1:$I$89,3,0)*VLOOKUP('Données projet'!$B$12,Paramètres!$A$1:$I$89,5,0)</f>
        <v>0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487.04124684635974</v>
      </c>
      <c r="CE203" s="62">
        <f t="shared" si="207"/>
        <v>306.61893266146666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1.2946657079737634E-13</v>
      </c>
      <c r="CV203" s="14">
        <f t="shared" si="173"/>
        <v>1.8873591890224769E-12</v>
      </c>
      <c r="CW203" s="22">
        <f t="shared" si="174"/>
        <v>3.5126381983529106E-12</v>
      </c>
      <c r="CX203" s="62">
        <f t="shared" si="196"/>
        <v>293.33333333333684</v>
      </c>
      <c r="CY203" s="62">
        <f ca="1">AVERAGE(OFFSET($CX$3,0,0,'Données projet'!$E$13+1,1))-AVERAGE(OFFSET($H$3,0,0,'Données projet'!$E$13+1,1))</f>
        <v>457.62828850677369</v>
      </c>
      <c r="CZ203" s="62">
        <f t="shared" si="208"/>
        <v>282.78263556175563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0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1.1368683772161603E-13</v>
      </c>
      <c r="DP203" s="18">
        <f>DO203*VLOOKUP('Données projet'!$B$14,Paramètres!$A$1:$I$89,3,0)*VLOOKUP('Données projet'!$B$14,Paramètres!$A$1:$I$89,5,0)</f>
        <v>1.0818439477588981E-13</v>
      </c>
      <c r="DQ203" s="14">
        <f t="shared" si="176"/>
        <v>1.6104228458716316E-12</v>
      </c>
      <c r="DR203" s="22">
        <f t="shared" si="177"/>
        <v>2.9932409441277661E-12</v>
      </c>
      <c r="DS203" s="62">
        <f t="shared" si="197"/>
        <v>293.33333333333633</v>
      </c>
      <c r="DT203" s="62">
        <f ca="1">AVERAGE(OFFSET($DS$3,0,0,'Données projet'!$E$14+1,1))-AVERAGE(OFFSET($H$3,0,0,'Données projet'!$E$14+1,1))</f>
        <v>389.12604446638119</v>
      </c>
      <c r="DU203" s="62">
        <f t="shared" si="209"/>
        <v>243.23852967152732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1.244502252163008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1.1921598380198544</v>
      </c>
      <c r="BA205" s="88">
        <f>EXP(LN('Données projet'!B88)/'Données projet'!A88)</f>
        <v>1.2392705892426346</v>
      </c>
      <c r="BV205" s="88">
        <f>EXP(LN('Données projet'!B114)/'Données projet'!A114)</f>
        <v>1.2392705892426346</v>
      </c>
      <c r="CQ205" s="88">
        <f>EXP(LN('Données projet'!B140)/'Données projet'!A140)</f>
        <v>1.185906184594963</v>
      </c>
      <c r="DL205" s="88">
        <f>EXP(LN('Données projet'!B166)/'Données projet'!A166)</f>
        <v>1.185906184594963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F1" workbookViewId="0">
      <selection activeCell="L26" sqref="L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0.20929999999999999</v>
      </c>
      <c r="C6" s="156">
        <f ca="1">IF(OR('Données projet'!B9="",'Données projet'!C9="",'Données projet'!C9=0%),0,Calculateur!S3)</f>
        <v>362.81292020448933</v>
      </c>
      <c r="D6" s="156">
        <f>IF(OR('Données projet'!B9="",'Données projet'!C9="",'Données projet'!C9=0%),0,Calculateur!T3)</f>
        <v>292.26503163353146</v>
      </c>
      <c r="E6" s="156">
        <f ca="1">MIN(C6,D6)</f>
        <v>292.26503163353146</v>
      </c>
      <c r="F6" s="156">
        <f ca="1">E6*B6</f>
        <v>61.171071120898134</v>
      </c>
      <c r="G6" s="156">
        <f ca="1">F6*(100%-'Données projet'!$C$24)*(100%-'Données projet'!$C$25)*(100%-'Données projet'!$C$26)*(100%-'Données projet'!$C$27)</f>
        <v>52.301265808367901</v>
      </c>
      <c r="H6" s="157">
        <f>IF(OR('Données projet'!B9="",'Données projet'!C9="",'Données projet'!C9=0%),0,AVERAGE(Calculateur!$AC$3:$AC$33)*B6)</f>
        <v>0.62627294776855913</v>
      </c>
      <c r="I6" s="158">
        <f>H6*(100%-'Données projet'!$C$24)*(100%-'Données projet'!$C$25)*(100%-'Données projet'!$C$26)*(100%-'Données projet'!$C$27)</f>
        <v>0.53546337034211799</v>
      </c>
      <c r="J6" s="159">
        <f>IF(OR('Données projet'!B9="",'Données projet'!C9="",'Données projet'!C9=0%),0,SUM(Calculateur!$V$3:$V$33)*VLOOKUP('Données projet'!$B$9,Paramètres!$A$1:$I$89,9,0)*B6)</f>
        <v>6.0299329999999998</v>
      </c>
      <c r="K6" s="160">
        <f>J6*(100%-'Données projet'!$C$24)*(100%-'Données projet'!$C$25)*(100%-'Données projet'!$C$26)*(100%-'Données projet'!$C$27)</f>
        <v>5.155592715</v>
      </c>
      <c r="L6" s="161">
        <f ca="1">G6+I6+K6</f>
        <v>57.99232189371002</v>
      </c>
      <c r="M6" s="25">
        <f ca="1">L6/B6</f>
        <v>277.07750546445305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0.20929999999999999</v>
      </c>
      <c r="C7" s="156">
        <f ca="1">IF(OR('Données projet'!B10="",'Données projet'!C10="",'Données projet'!C10=0%),0,Calculateur!AN3)</f>
        <v>317.54276561627643</v>
      </c>
      <c r="D7" s="156">
        <f>IF(OR('Données projet'!B10="",'Données projet'!C10="",'Données projet'!C10=0%),0,Calculateur!AO3)</f>
        <v>238.92443174298893</v>
      </c>
      <c r="E7" s="156">
        <f t="shared" ref="E7:E15" ca="1" si="0">MIN(C7,D7)</f>
        <v>238.92443174298893</v>
      </c>
      <c r="F7" s="156">
        <f t="shared" ref="F7:F15" ca="1" si="1">E7*B7</f>
        <v>50.006883563807577</v>
      </c>
      <c r="G7" s="156">
        <f ca="1">F7*(100%-'Données projet'!$C$24)*(100%-'Données projet'!$C$25)*(100%-'Données projet'!$C$26)*(100%-'Données projet'!$C$27)</f>
        <v>42.755885447055476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42.755885447055476</v>
      </c>
      <c r="M7" s="25">
        <f ca="1">L7/B7</f>
        <v>204.28038914025552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sessile</v>
      </c>
      <c r="B8" s="163">
        <f>'Données projet'!D11</f>
        <v>2.0871499999999998</v>
      </c>
      <c r="C8" s="156">
        <f ca="1">IF(OR('Données projet'!B11="",'Données projet'!C11="",'Données projet'!C11=0%),0,Calculateur!BI3)</f>
        <v>439.06700232017681</v>
      </c>
      <c r="D8" s="156">
        <f>IF(OR('Données projet'!B11="",'Données projet'!C11="",'Données projet'!C11=0%),0,Calculateur!BJ3)</f>
        <v>278.21741231699929</v>
      </c>
      <c r="E8" s="156">
        <f t="shared" ca="1" si="0"/>
        <v>278.21741231699929</v>
      </c>
      <c r="F8" s="156">
        <f t="shared" ca="1" si="1"/>
        <v>580.68147211742496</v>
      </c>
      <c r="G8" s="156">
        <f ca="1">F8*(100%-'Données projet'!$C$24)*(100%-'Données projet'!$C$25)*(100%-'Données projet'!$C$26)*(100%-'Données projet'!$C$27)</f>
        <v>496.48265866039833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32.350825</v>
      </c>
      <c r="K8" s="160">
        <f>J8*(100%-'Données projet'!$C$24)*(100%-'Données projet'!$C$25)*(100%-'Données projet'!$C$26)*(100%-'Données projet'!$C$27)</f>
        <v>27.659955374999999</v>
      </c>
      <c r="L8" s="161">
        <f t="shared" ca="1" si="2"/>
        <v>524.14261403539831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Chêne pubescent</v>
      </c>
      <c r="B9" s="163">
        <f>'Données projet'!D12</f>
        <v>2.0871499999999998</v>
      </c>
      <c r="C9" s="156">
        <f ca="1">IF(OR('Données projet'!B12="",'Données projet'!C12="",'Données projet'!C12=0%),0,Calculateur!CD3)</f>
        <v>487.04124684635974</v>
      </c>
      <c r="D9" s="156">
        <f>IF(OR('Données projet'!B12="",'Données projet'!C12="",'Données projet'!C12=0%),0,Calculateur!CE3)</f>
        <v>306.61893266146666</v>
      </c>
      <c r="E9" s="156">
        <f t="shared" ca="1" si="0"/>
        <v>306.61893266146666</v>
      </c>
      <c r="F9" s="156">
        <f t="shared" ca="1" si="1"/>
        <v>639.95970530438012</v>
      </c>
      <c r="G9" s="156">
        <f ca="1">F9*(100%-'Données projet'!$C$24)*(100%-'Données projet'!$C$25)*(100%-'Données projet'!$C$26)*(100%-'Données projet'!$C$27)</f>
        <v>547.16554803524502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32.350825</v>
      </c>
      <c r="K9" s="160">
        <f>J9*(100%-'Données projet'!$C$24)*(100%-'Données projet'!$C$25)*(100%-'Données projet'!$C$26)*(100%-'Données projet'!$C$27)</f>
        <v>27.659955374999999</v>
      </c>
      <c r="L9" s="161">
        <f t="shared" ca="1" si="2"/>
        <v>574.82550341024501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Chêne vert</v>
      </c>
      <c r="B10" s="163">
        <f>'Données projet'!D13</f>
        <v>0.76829999999999998</v>
      </c>
      <c r="C10" s="156">
        <f ca="1">IF(OR('Données projet'!B13="",'Données projet'!C13="",'Données projet'!C13=0%),0,Calculateur!CY3)</f>
        <v>457.62828850677369</v>
      </c>
      <c r="D10" s="156">
        <f>IF(OR('Données projet'!B13="",'Données projet'!C13="",'Données projet'!C13=0%),0,Calculateur!CZ3)</f>
        <v>282.78263556175563</v>
      </c>
      <c r="E10" s="156">
        <f t="shared" ca="1" si="0"/>
        <v>282.78263556175563</v>
      </c>
      <c r="F10" s="156">
        <f t="shared" ca="1" si="1"/>
        <v>217.26189890209685</v>
      </c>
      <c r="G10" s="156">
        <f ca="1">F10*(100%-'Données projet'!$C$24)*(100%-'Données projet'!$C$25)*(100%-'Données projet'!$C$26)*(100%-'Données projet'!$C$27)</f>
        <v>185.75892356129282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5.5701749999999999</v>
      </c>
      <c r="K10" s="160">
        <f>J10*(100%-'Données projet'!$C$24)*(100%-'Données projet'!$C$25)*(100%-'Données projet'!$C$26)*(100%-'Données projet'!$C$27)</f>
        <v>4.7624996250000002</v>
      </c>
      <c r="L10" s="161">
        <f t="shared" ca="1" si="2"/>
        <v>190.52142318629282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Charme</v>
      </c>
      <c r="B11" s="163">
        <f>'Données projet'!D14</f>
        <v>1.1355500000000001</v>
      </c>
      <c r="C11" s="156">
        <f ca="1">IF(OR('Données projet'!B14="",'Données projet'!C14="",'Données projet'!C14=0%),0,Calculateur!DT3)</f>
        <v>389.12604446638119</v>
      </c>
      <c r="D11" s="156">
        <f>IF(OR('Données projet'!B14="",'Données projet'!C14="",'Données projet'!C14=0%),0,Calculateur!DU3)</f>
        <v>243.23852967152732</v>
      </c>
      <c r="E11" s="156">
        <f t="shared" ca="1" si="0"/>
        <v>243.23852967152732</v>
      </c>
      <c r="F11" s="156">
        <f t="shared" ca="1" si="1"/>
        <v>276.20951236850289</v>
      </c>
      <c r="G11" s="156">
        <f ca="1">F11*(100%-'Données projet'!$C$24)*(100%-'Données projet'!$C$25)*(100%-'Données projet'!$C$26)*(100%-'Données projet'!$C$27)</f>
        <v>236.15913307506995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8.2327375000000007</v>
      </c>
      <c r="K11" s="160">
        <f>J11*(100%-'Données projet'!$C$24)*(100%-'Données projet'!$C$25)*(100%-'Données projet'!$C$26)*(100%-'Données projet'!$C$27)</f>
        <v>7.0389905625000004</v>
      </c>
      <c r="L11" s="161">
        <f t="shared" ca="1" si="2"/>
        <v>243.19812363756995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1825.2905433771105</v>
      </c>
      <c r="G16" s="175">
        <f t="shared" ca="1" si="3"/>
        <v>1560.6234145874294</v>
      </c>
      <c r="H16" s="176">
        <f t="shared" si="3"/>
        <v>0.62627294776855913</v>
      </c>
      <c r="I16" s="176">
        <f t="shared" si="3"/>
        <v>0.53546337034211799</v>
      </c>
      <c r="J16" s="177">
        <f t="shared" si="3"/>
        <v>84.534495500000006</v>
      </c>
      <c r="K16" s="177">
        <f t="shared" si="3"/>
        <v>72.276993652500011</v>
      </c>
      <c r="L16" s="178">
        <f t="shared" ca="1" si="3"/>
        <v>1633.4358716102715</v>
      </c>
      <c r="M16" s="25">
        <f ca="1">L16/6.42</f>
        <v>254.42926349069651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sessile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Chêne pubescent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Chêne vert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Charme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I20" sqref="I20: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1997.5625420038677</v>
      </c>
      <c r="U10" s="190">
        <f>'Données projet'!D9</f>
        <v>0.20929999999999999</v>
      </c>
      <c r="V10" s="189">
        <f>U10*T10</f>
        <v>418.0898400414095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1445.9144723958702</v>
      </c>
      <c r="U11" s="190">
        <f>'Données projet'!D10</f>
        <v>0.20929999999999999</v>
      </c>
      <c r="V11" s="189">
        <f t="shared" ref="V11" si="0">U11*T11</f>
        <v>302.6298990724556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sessile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902.103941500014</v>
      </c>
      <c r="U12" s="190">
        <f>'Données projet'!D11</f>
        <v>2.0871499999999998</v>
      </c>
      <c r="V12" s="189">
        <f t="shared" ref="V12:V19" si="1">U12*T12</f>
        <v>1882.8262415017541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pubescent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902.103941500014</v>
      </c>
      <c r="U13" s="190">
        <f>'Données projet'!D12</f>
        <v>2.0871499999999998</v>
      </c>
      <c r="V13" s="189">
        <f t="shared" si="1"/>
        <v>1882.8262415017541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Chêne vert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428.1631259674906</v>
      </c>
      <c r="U14" s="190">
        <f>'Données projet'!D13</f>
        <v>0.76829999999999998</v>
      </c>
      <c r="V14" s="189">
        <f t="shared" si="1"/>
        <v>328.95772968082304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Charme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419.23559508245222</v>
      </c>
      <c r="U15" s="190">
        <f>'Données projet'!D14</f>
        <v>1.1355500000000001</v>
      </c>
      <c r="V15" s="189">
        <f t="shared" si="1"/>
        <v>476.06297999587866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f>53925/6.5</f>
        <v>8296.1538461538457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6425/6.5</f>
        <v>988.46153846153845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22</v>
      </c>
      <c r="B23" s="193">
        <f>'Données projet'!D36</f>
        <v>16</v>
      </c>
      <c r="C23" s="292">
        <v>12</v>
      </c>
      <c r="D23" s="194">
        <f>B23*C23</f>
        <v>192</v>
      </c>
      <c r="E23" s="206"/>
      <c r="F23" s="261"/>
      <c r="H23" s="203"/>
      <c r="I23" s="204"/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-54517.172004906097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17</v>
      </c>
      <c r="C24" s="292">
        <v>12</v>
      </c>
      <c r="D24" s="194">
        <f t="shared" ref="D24:D42" si="2">B24*C24</f>
        <v>204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34</v>
      </c>
      <c r="C25" s="292">
        <v>15</v>
      </c>
      <c r="D25" s="194">
        <f t="shared" si="2"/>
        <v>510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-54517.172004906097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41</v>
      </c>
      <c r="C26" s="292">
        <v>17</v>
      </c>
      <c r="D26" s="194">
        <f t="shared" si="2"/>
        <v>697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41</v>
      </c>
      <c r="C27" s="292">
        <v>17</v>
      </c>
      <c r="D27" s="194">
        <f t="shared" si="2"/>
        <v>697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53</v>
      </c>
      <c r="C28" s="292">
        <v>17</v>
      </c>
      <c r="D28" s="194">
        <f t="shared" si="2"/>
        <v>901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53</v>
      </c>
      <c r="C29" s="292">
        <v>20</v>
      </c>
      <c r="D29" s="194">
        <f t="shared" si="2"/>
        <v>1060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58</v>
      </c>
      <c r="B30" s="193">
        <f>'Données projet'!D43</f>
        <v>78</v>
      </c>
      <c r="C30" s="292">
        <v>25</v>
      </c>
      <c r="D30" s="194">
        <f t="shared" si="2"/>
        <v>1950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66</v>
      </c>
      <c r="B31" s="193">
        <f>'Données projet'!D44</f>
        <v>65</v>
      </c>
      <c r="C31" s="292">
        <v>30</v>
      </c>
      <c r="D31" s="194">
        <f t="shared" si="2"/>
        <v>1950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74</v>
      </c>
      <c r="B32" s="193">
        <f>'Données projet'!D45</f>
        <v>37</v>
      </c>
      <c r="C32" s="292">
        <v>35</v>
      </c>
      <c r="D32" s="194">
        <f t="shared" si="2"/>
        <v>1295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82</v>
      </c>
      <c r="B33" s="193">
        <f>'Données projet'!D46</f>
        <v>555</v>
      </c>
      <c r="C33" s="292">
        <v>60</v>
      </c>
      <c r="D33" s="194">
        <f t="shared" si="2"/>
        <v>33300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30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35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42</v>
      </c>
      <c r="B56" s="193">
        <f>'Données projet'!D64</f>
        <v>182</v>
      </c>
      <c r="C56" s="292">
        <v>15</v>
      </c>
      <c r="D56" s="191">
        <f t="shared" si="4"/>
        <v>2730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43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49</v>
      </c>
      <c r="B58" s="193">
        <f>'Données projet'!D66</f>
        <v>100</v>
      </c>
      <c r="C58" s="292">
        <v>18</v>
      </c>
      <c r="D58" s="191">
        <f t="shared" si="4"/>
        <v>1800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56</v>
      </c>
      <c r="B60" s="193">
        <f>'Données projet'!D68</f>
        <v>79</v>
      </c>
      <c r="C60" s="292">
        <v>20</v>
      </c>
      <c r="D60" s="191">
        <f t="shared" si="4"/>
        <v>1580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57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63</v>
      </c>
      <c r="B62" s="193">
        <f>'Données projet'!D70</f>
        <v>79</v>
      </c>
      <c r="C62" s="204">
        <v>25</v>
      </c>
      <c r="D62" s="191">
        <f t="shared" si="4"/>
        <v>1975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64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71</v>
      </c>
      <c r="B64" s="193">
        <f>'Données projet'!D72</f>
        <v>91</v>
      </c>
      <c r="C64" s="204">
        <v>25</v>
      </c>
      <c r="D64" s="191">
        <f t="shared" si="4"/>
        <v>2275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72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79</v>
      </c>
      <c r="B66" s="193">
        <f>'Données projet'!D74</f>
        <v>88</v>
      </c>
      <c r="C66" s="204">
        <v>25</v>
      </c>
      <c r="D66" s="191">
        <f t="shared" si="4"/>
        <v>2200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80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87</v>
      </c>
      <c r="B68" s="193">
        <f>'Données projet'!D76</f>
        <v>89</v>
      </c>
      <c r="C68" s="204">
        <v>25</v>
      </c>
      <c r="D68" s="191">
        <f t="shared" si="4"/>
        <v>2225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88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94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95</v>
      </c>
      <c r="B71" s="193">
        <f>'Données projet'!D79</f>
        <v>269</v>
      </c>
      <c r="C71" s="204">
        <v>30</v>
      </c>
      <c r="D71" s="191">
        <f t="shared" si="4"/>
        <v>8070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96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105</v>
      </c>
      <c r="B73" s="193">
        <f>'Données projet'!D81</f>
        <v>357</v>
      </c>
      <c r="C73" s="204">
        <v>60</v>
      </c>
      <c r="D73" s="191">
        <f t="shared" si="4"/>
        <v>21420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sessile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6</v>
      </c>
      <c r="C85" s="292">
        <v>4</v>
      </c>
      <c r="D85" s="191">
        <f>B85*C85</f>
        <v>24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28</v>
      </c>
      <c r="C86" s="292">
        <v>8</v>
      </c>
      <c r="D86" s="191">
        <f t="shared" ref="D86:D104" si="6">B86*C86</f>
        <v>224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28</v>
      </c>
      <c r="C87" s="292">
        <v>10</v>
      </c>
      <c r="D87" s="191">
        <f t="shared" si="6"/>
        <v>280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28</v>
      </c>
      <c r="C88" s="292">
        <v>10</v>
      </c>
      <c r="D88" s="191">
        <f t="shared" si="6"/>
        <v>280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28</v>
      </c>
      <c r="C89" s="292">
        <v>10</v>
      </c>
      <c r="D89" s="191">
        <f t="shared" si="6"/>
        <v>280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28</v>
      </c>
      <c r="C90" s="292">
        <v>10</v>
      </c>
      <c r="D90" s="191">
        <f t="shared" si="6"/>
        <v>280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28</v>
      </c>
      <c r="C91" s="292">
        <v>15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28</v>
      </c>
      <c r="C92" s="292">
        <v>15</v>
      </c>
      <c r="D92" s="191">
        <f t="shared" si="6"/>
        <v>420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28</v>
      </c>
      <c r="C93" s="292">
        <v>15</v>
      </c>
      <c r="D93" s="191">
        <f t="shared" si="6"/>
        <v>420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28</v>
      </c>
      <c r="C94" s="292">
        <v>15</v>
      </c>
      <c r="D94" s="191">
        <f t="shared" si="6"/>
        <v>420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28</v>
      </c>
      <c r="C95" s="292">
        <v>20</v>
      </c>
      <c r="D95" s="191">
        <f t="shared" si="6"/>
        <v>560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28</v>
      </c>
      <c r="C96" s="292">
        <v>20</v>
      </c>
      <c r="D96" s="191">
        <f t="shared" si="6"/>
        <v>560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28</v>
      </c>
      <c r="C97" s="292">
        <v>20</v>
      </c>
      <c r="D97" s="191">
        <f t="shared" si="6"/>
        <v>560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85</v>
      </c>
      <c r="B98" s="193">
        <f>'Données projet'!D101</f>
        <v>28</v>
      </c>
      <c r="C98" s="292">
        <v>20</v>
      </c>
      <c r="D98" s="191">
        <f t="shared" si="6"/>
        <v>560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90</v>
      </c>
      <c r="B99" s="193">
        <f>'Données projet'!D102</f>
        <v>28</v>
      </c>
      <c r="C99" s="292">
        <v>30</v>
      </c>
      <c r="D99" s="191">
        <f t="shared" si="6"/>
        <v>840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95</v>
      </c>
      <c r="B100" s="193">
        <f>'Données projet'!D103</f>
        <v>28</v>
      </c>
      <c r="C100" s="292">
        <v>30</v>
      </c>
      <c r="D100" s="191">
        <f t="shared" si="6"/>
        <v>840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100</v>
      </c>
      <c r="B101" s="193">
        <f>'Données projet'!D104</f>
        <v>27</v>
      </c>
      <c r="C101" s="292">
        <v>40</v>
      </c>
      <c r="D101" s="191">
        <f t="shared" si="6"/>
        <v>1080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105</v>
      </c>
      <c r="B102" s="193">
        <f>'Données projet'!D105</f>
        <v>26</v>
      </c>
      <c r="C102" s="292">
        <v>50</v>
      </c>
      <c r="D102" s="191">
        <f t="shared" si="6"/>
        <v>1300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110</v>
      </c>
      <c r="B103" s="193">
        <f>'Données projet'!D106</f>
        <v>25</v>
      </c>
      <c r="C103" s="292">
        <v>70</v>
      </c>
      <c r="D103" s="191">
        <f t="shared" si="6"/>
        <v>1750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115</v>
      </c>
      <c r="B104" s="193">
        <f>'Données projet'!D107</f>
        <v>330</v>
      </c>
      <c r="C104" s="292">
        <v>150</v>
      </c>
      <c r="D104" s="191">
        <f t="shared" si="6"/>
        <v>49500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Chêne pubescent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20</v>
      </c>
      <c r="B116" s="193">
        <f>'Données projet'!D114</f>
        <v>6</v>
      </c>
      <c r="C116" s="292">
        <v>4</v>
      </c>
      <c r="D116" s="191">
        <f>B116*C116</f>
        <v>24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str">
        <f>IF(O115+1&lt;=MIN('Données projet'!$E$9:$E$18),O115+1,"STOP")</f>
        <v>STOP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25</v>
      </c>
      <c r="B117" s="193">
        <f>'Données projet'!D115</f>
        <v>28</v>
      </c>
      <c r="C117" s="292">
        <v>8</v>
      </c>
      <c r="D117" s="191">
        <f t="shared" ref="D117:D135" si="8">B117*C117</f>
        <v>224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30</v>
      </c>
      <c r="B118" s="193">
        <f>'Données projet'!D116</f>
        <v>28</v>
      </c>
      <c r="C118" s="292">
        <v>10</v>
      </c>
      <c r="D118" s="191">
        <f t="shared" si="8"/>
        <v>280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35</v>
      </c>
      <c r="B119" s="193">
        <f>'Données projet'!D117</f>
        <v>28</v>
      </c>
      <c r="C119" s="292">
        <v>10</v>
      </c>
      <c r="D119" s="191">
        <f t="shared" si="8"/>
        <v>280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40</v>
      </c>
      <c r="B120" s="193">
        <f>'Données projet'!D118</f>
        <v>28</v>
      </c>
      <c r="C120" s="292">
        <v>10</v>
      </c>
      <c r="D120" s="191">
        <f t="shared" si="8"/>
        <v>280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45</v>
      </c>
      <c r="B121" s="193">
        <f>'Données projet'!D119</f>
        <v>28</v>
      </c>
      <c r="C121" s="292">
        <v>10</v>
      </c>
      <c r="D121" s="191">
        <f t="shared" si="8"/>
        <v>280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50</v>
      </c>
      <c r="B122" s="193">
        <f>'Données projet'!D120</f>
        <v>28</v>
      </c>
      <c r="C122" s="292">
        <v>15</v>
      </c>
      <c r="D122" s="191">
        <f t="shared" si="8"/>
        <v>420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55</v>
      </c>
      <c r="B123" s="193">
        <f>'Données projet'!D121</f>
        <v>28</v>
      </c>
      <c r="C123" s="292">
        <v>15</v>
      </c>
      <c r="D123" s="191">
        <f t="shared" si="8"/>
        <v>420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60</v>
      </c>
      <c r="B124" s="193">
        <f>'Données projet'!D122</f>
        <v>28</v>
      </c>
      <c r="C124" s="292">
        <v>15</v>
      </c>
      <c r="D124" s="191">
        <f t="shared" si="8"/>
        <v>420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65</v>
      </c>
      <c r="B125" s="193">
        <f>'Données projet'!D123</f>
        <v>28</v>
      </c>
      <c r="C125" s="292">
        <v>15</v>
      </c>
      <c r="D125" s="191">
        <f t="shared" si="8"/>
        <v>420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70</v>
      </c>
      <c r="B126" s="193">
        <f>'Données projet'!D124</f>
        <v>28</v>
      </c>
      <c r="C126" s="292">
        <v>20</v>
      </c>
      <c r="D126" s="191">
        <f t="shared" si="8"/>
        <v>560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75</v>
      </c>
      <c r="B127" s="193">
        <f>'Données projet'!D125</f>
        <v>28</v>
      </c>
      <c r="C127" s="292">
        <v>20</v>
      </c>
      <c r="D127" s="191">
        <f t="shared" si="8"/>
        <v>560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80</v>
      </c>
      <c r="B128" s="193">
        <f>'Données projet'!D126</f>
        <v>28</v>
      </c>
      <c r="C128" s="292">
        <v>20</v>
      </c>
      <c r="D128" s="191">
        <f t="shared" si="8"/>
        <v>560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85</v>
      </c>
      <c r="B129" s="193">
        <f>'Données projet'!D127</f>
        <v>28</v>
      </c>
      <c r="C129" s="292">
        <v>20</v>
      </c>
      <c r="D129" s="191">
        <f t="shared" si="8"/>
        <v>560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90</v>
      </c>
      <c r="B130" s="193">
        <f>'Données projet'!D128</f>
        <v>28</v>
      </c>
      <c r="C130" s="292">
        <v>30</v>
      </c>
      <c r="D130" s="191">
        <f t="shared" si="8"/>
        <v>840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95</v>
      </c>
      <c r="B131" s="193">
        <f>'Données projet'!D129</f>
        <v>28</v>
      </c>
      <c r="C131" s="292">
        <v>30</v>
      </c>
      <c r="D131" s="191">
        <f t="shared" si="8"/>
        <v>840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100</v>
      </c>
      <c r="B132" s="193">
        <f>'Données projet'!D130</f>
        <v>27</v>
      </c>
      <c r="C132" s="292">
        <v>40</v>
      </c>
      <c r="D132" s="191">
        <f t="shared" si="8"/>
        <v>1080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105</v>
      </c>
      <c r="B133" s="193">
        <f>'Données projet'!D131</f>
        <v>26</v>
      </c>
      <c r="C133" s="292">
        <v>50</v>
      </c>
      <c r="D133" s="191">
        <f t="shared" si="8"/>
        <v>1300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110</v>
      </c>
      <c r="B134" s="193">
        <f>'Données projet'!D132</f>
        <v>25</v>
      </c>
      <c r="C134" s="292">
        <v>70</v>
      </c>
      <c r="D134" s="191">
        <f t="shared" si="8"/>
        <v>1750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115</v>
      </c>
      <c r="B135" s="193">
        <f>'Données projet'!D133</f>
        <v>330</v>
      </c>
      <c r="C135" s="292">
        <v>150</v>
      </c>
      <c r="D135" s="191">
        <f t="shared" si="8"/>
        <v>49500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Chêne vert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25</v>
      </c>
      <c r="B147" s="187">
        <f>'Données projet'!D140</f>
        <v>8</v>
      </c>
      <c r="C147" s="292">
        <v>4</v>
      </c>
      <c r="D147" s="194">
        <f>B147*C147</f>
        <v>32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7">
        <f>'Données projet'!D141</f>
        <v>21</v>
      </c>
      <c r="C148" s="292">
        <v>8</v>
      </c>
      <c r="D148" s="194">
        <f t="shared" ref="D148:D166" si="10">B148*C148</f>
        <v>168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35</v>
      </c>
      <c r="B149" s="187">
        <f>'Données projet'!D142</f>
        <v>21</v>
      </c>
      <c r="C149" s="292">
        <v>10</v>
      </c>
      <c r="D149" s="194">
        <f t="shared" si="10"/>
        <v>210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40</v>
      </c>
      <c r="B150" s="187">
        <f>'Données projet'!D143</f>
        <v>21</v>
      </c>
      <c r="C150" s="292">
        <v>10</v>
      </c>
      <c r="D150" s="194">
        <f t="shared" si="10"/>
        <v>210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45</v>
      </c>
      <c r="B151" s="187">
        <f>'Données projet'!D144</f>
        <v>21</v>
      </c>
      <c r="C151" s="292">
        <v>10</v>
      </c>
      <c r="D151" s="194">
        <f t="shared" si="10"/>
        <v>210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50</v>
      </c>
      <c r="B152" s="187">
        <f>'Données projet'!D145</f>
        <v>21</v>
      </c>
      <c r="C152" s="292">
        <v>10</v>
      </c>
      <c r="D152" s="194">
        <f t="shared" si="10"/>
        <v>210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55</v>
      </c>
      <c r="B153" s="187">
        <f>'Données projet'!D146</f>
        <v>21</v>
      </c>
      <c r="C153" s="292">
        <v>15</v>
      </c>
      <c r="D153" s="194">
        <f t="shared" si="10"/>
        <v>315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60</v>
      </c>
      <c r="B154" s="187">
        <f>'Données projet'!D147</f>
        <v>21</v>
      </c>
      <c r="C154" s="292">
        <v>15</v>
      </c>
      <c r="D154" s="194">
        <f t="shared" si="10"/>
        <v>315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65</v>
      </c>
      <c r="B155" s="187">
        <f>'Données projet'!D148</f>
        <v>21</v>
      </c>
      <c r="C155" s="292">
        <v>15</v>
      </c>
      <c r="D155" s="194">
        <f t="shared" si="10"/>
        <v>315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70</v>
      </c>
      <c r="B156" s="187">
        <f>'Données projet'!D149</f>
        <v>21</v>
      </c>
      <c r="C156" s="292">
        <v>15</v>
      </c>
      <c r="D156" s="194">
        <f t="shared" si="10"/>
        <v>315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75</v>
      </c>
      <c r="B157" s="187">
        <f>'Données projet'!D150</f>
        <v>21</v>
      </c>
      <c r="C157" s="292">
        <v>20</v>
      </c>
      <c r="D157" s="194">
        <f t="shared" si="10"/>
        <v>420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80</v>
      </c>
      <c r="B158" s="187">
        <f>'Données projet'!D151</f>
        <v>21</v>
      </c>
      <c r="C158" s="292">
        <v>20</v>
      </c>
      <c r="D158" s="194">
        <f t="shared" si="10"/>
        <v>420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85</v>
      </c>
      <c r="B159" s="187">
        <f>'Données projet'!D152</f>
        <v>21</v>
      </c>
      <c r="C159" s="292">
        <v>20</v>
      </c>
      <c r="D159" s="194">
        <f t="shared" si="10"/>
        <v>420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90</v>
      </c>
      <c r="B160" s="187">
        <f>'Données projet'!D153</f>
        <v>21</v>
      </c>
      <c r="C160" s="292">
        <v>20</v>
      </c>
      <c r="D160" s="194">
        <f t="shared" si="10"/>
        <v>420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95</v>
      </c>
      <c r="B161" s="187">
        <f>'Données projet'!D154</f>
        <v>21</v>
      </c>
      <c r="C161" s="292">
        <v>30</v>
      </c>
      <c r="D161" s="194">
        <f t="shared" si="10"/>
        <v>630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100</v>
      </c>
      <c r="B162" s="187">
        <f>'Données projet'!D155</f>
        <v>21</v>
      </c>
      <c r="C162" s="292">
        <v>30</v>
      </c>
      <c r="D162" s="194">
        <f t="shared" si="10"/>
        <v>630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105</v>
      </c>
      <c r="B163" s="187">
        <f>'Données projet'!D156</f>
        <v>20</v>
      </c>
      <c r="C163" s="292">
        <v>40</v>
      </c>
      <c r="D163" s="194">
        <f t="shared" si="10"/>
        <v>800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110</v>
      </c>
      <c r="B164" s="187">
        <f>'Données projet'!D157</f>
        <v>19</v>
      </c>
      <c r="C164" s="292">
        <v>50</v>
      </c>
      <c r="D164" s="194">
        <f t="shared" si="10"/>
        <v>950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115</v>
      </c>
      <c r="B165" s="187">
        <f>'Données projet'!D158</f>
        <v>18</v>
      </c>
      <c r="C165" s="292">
        <v>50</v>
      </c>
      <c r="D165" s="194">
        <f t="shared" si="10"/>
        <v>900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120</v>
      </c>
      <c r="B166" s="187">
        <f>'Données projet'!D159</f>
        <v>284</v>
      </c>
      <c r="C166" s="292">
        <v>50</v>
      </c>
      <c r="D166" s="194">
        <f t="shared" si="10"/>
        <v>14200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Charme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25</v>
      </c>
      <c r="B178" s="193">
        <f>'Données projet'!D166</f>
        <v>8</v>
      </c>
      <c r="C178" s="292">
        <v>10</v>
      </c>
      <c r="D178" s="191">
        <f>B178*C178</f>
        <v>80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30</v>
      </c>
      <c r="B179" s="193">
        <f>'Données projet'!D167</f>
        <v>21</v>
      </c>
      <c r="C179" s="292">
        <v>10</v>
      </c>
      <c r="D179" s="191">
        <f t="shared" ref="D179:D197" si="11">B179*C179</f>
        <v>210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35</v>
      </c>
      <c r="B180" s="193">
        <f>'Données projet'!D168</f>
        <v>21</v>
      </c>
      <c r="C180" s="292">
        <v>10</v>
      </c>
      <c r="D180" s="191">
        <f t="shared" si="11"/>
        <v>210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40</v>
      </c>
      <c r="B181" s="193">
        <f>'Données projet'!D169</f>
        <v>21</v>
      </c>
      <c r="C181" s="292">
        <v>10</v>
      </c>
      <c r="D181" s="191">
        <f t="shared" si="11"/>
        <v>210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45</v>
      </c>
      <c r="B182" s="193">
        <f>'Données projet'!D170</f>
        <v>21</v>
      </c>
      <c r="C182" s="292">
        <v>10</v>
      </c>
      <c r="D182" s="191">
        <f t="shared" si="11"/>
        <v>210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50</v>
      </c>
      <c r="B183" s="193">
        <f>'Données projet'!D171</f>
        <v>21</v>
      </c>
      <c r="C183" s="292">
        <v>10</v>
      </c>
      <c r="D183" s="191">
        <f t="shared" si="11"/>
        <v>210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55</v>
      </c>
      <c r="B184" s="193">
        <f>'Données projet'!D172</f>
        <v>21</v>
      </c>
      <c r="C184" s="292">
        <v>15</v>
      </c>
      <c r="D184" s="191">
        <f t="shared" si="11"/>
        <v>315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60</v>
      </c>
      <c r="B185" s="193">
        <f>'Données projet'!D173</f>
        <v>21</v>
      </c>
      <c r="C185" s="292">
        <v>15</v>
      </c>
      <c r="D185" s="191">
        <f t="shared" si="11"/>
        <v>315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65</v>
      </c>
      <c r="B186" s="193">
        <f>'Données projet'!D174</f>
        <v>21</v>
      </c>
      <c r="C186" s="292">
        <v>15</v>
      </c>
      <c r="D186" s="191">
        <f t="shared" si="11"/>
        <v>315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70</v>
      </c>
      <c r="B187" s="193">
        <f>'Données projet'!D175</f>
        <v>21</v>
      </c>
      <c r="C187" s="292">
        <v>15</v>
      </c>
      <c r="D187" s="191">
        <f t="shared" si="11"/>
        <v>315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75</v>
      </c>
      <c r="B188" s="193">
        <f>'Données projet'!D176</f>
        <v>21</v>
      </c>
      <c r="C188" s="292">
        <v>20</v>
      </c>
      <c r="D188" s="191">
        <f t="shared" si="11"/>
        <v>420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80</v>
      </c>
      <c r="B189" s="193">
        <f>'Données projet'!D177</f>
        <v>21</v>
      </c>
      <c r="C189" s="292">
        <v>20</v>
      </c>
      <c r="D189" s="191">
        <f t="shared" si="11"/>
        <v>420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85</v>
      </c>
      <c r="B190" s="193">
        <f>'Données projet'!D178</f>
        <v>21</v>
      </c>
      <c r="C190" s="292">
        <v>20</v>
      </c>
      <c r="D190" s="191">
        <f t="shared" si="11"/>
        <v>420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90</v>
      </c>
      <c r="B191" s="193">
        <f>'Données projet'!D179</f>
        <v>21</v>
      </c>
      <c r="C191" s="292">
        <v>20</v>
      </c>
      <c r="D191" s="191">
        <f t="shared" si="11"/>
        <v>420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95</v>
      </c>
      <c r="B192" s="193">
        <f>'Données projet'!D180</f>
        <v>21</v>
      </c>
      <c r="C192" s="292">
        <v>30</v>
      </c>
      <c r="D192" s="191">
        <f t="shared" si="11"/>
        <v>630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100</v>
      </c>
      <c r="B193" s="193">
        <f>'Données projet'!D181</f>
        <v>21</v>
      </c>
      <c r="C193" s="292">
        <v>30</v>
      </c>
      <c r="D193" s="191">
        <f t="shared" si="11"/>
        <v>630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105</v>
      </c>
      <c r="B194" s="193">
        <f>'Données projet'!D182</f>
        <v>20</v>
      </c>
      <c r="C194" s="292">
        <v>30</v>
      </c>
      <c r="D194" s="191">
        <f t="shared" si="11"/>
        <v>600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110</v>
      </c>
      <c r="B195" s="193">
        <f>'Données projet'!D183</f>
        <v>19</v>
      </c>
      <c r="C195" s="292">
        <v>30</v>
      </c>
      <c r="D195" s="191">
        <f t="shared" si="11"/>
        <v>570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115</v>
      </c>
      <c r="B196" s="193">
        <f>'Données projet'!D184</f>
        <v>18</v>
      </c>
      <c r="C196" s="292">
        <v>30</v>
      </c>
      <c r="D196" s="191">
        <f t="shared" si="11"/>
        <v>540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120</v>
      </c>
      <c r="B197" s="193">
        <f>'Données projet'!D185</f>
        <v>284</v>
      </c>
      <c r="C197" s="292">
        <v>30</v>
      </c>
      <c r="D197" s="191">
        <f t="shared" si="11"/>
        <v>8520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2025-01-16T16:21:21Z</dcterms:modified>
</cp:coreProperties>
</file>