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ex.pousse\Documents\04 - Carbone\Projets LBC\Saint-Sulpice-de-Faleyrens\"/>
    </mc:Choice>
  </mc:AlternateContent>
  <bookViews>
    <workbookView xWindow="0" yWindow="0" windowWidth="20496" windowHeight="77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FS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B140" i="2"/>
  <c r="EX140" i="2"/>
  <c r="FS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DI154" i="2"/>
  <c r="ED154" i="2"/>
  <c r="EY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EY155" i="2"/>
  <c r="ED155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D159" i="2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X161" i="2"/>
  <c r="FS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B162" i="2"/>
  <c r="EY161" i="2"/>
  <c r="EW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FR164" i="2"/>
  <c r="ED163" i="2"/>
  <c r="EX164" i="2"/>
  <c r="EV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FR167" i="2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G172" i="2"/>
  <c r="EB172" i="2"/>
  <c r="EA172" i="2"/>
  <c r="EY171" i="2"/>
  <c r="ED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HI175" i="2"/>
  <c r="EA175" i="2"/>
  <c r="ED174" i="2"/>
  <c r="FS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Q178" i="2"/>
  <c r="FS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EY184" i="2"/>
  <c r="ED184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FR186" i="2"/>
  <c r="FS186" i="2"/>
  <c r="EB186" i="2"/>
  <c r="ED185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EV190" i="2"/>
  <c r="ED189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W192" i="2"/>
  <c r="EV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Y192" i="2"/>
  <c r="ED192" i="2"/>
  <c r="FQ193" i="2"/>
  <c r="EX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CN193" i="2"/>
  <c r="EA194" i="2"/>
  <c r="FQ194" i="2"/>
  <c r="ED193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EA195" i="2"/>
  <c r="DH195" i="2"/>
  <c r="FQ195" i="2"/>
  <c r="ED194" i="2"/>
  <c r="EX195" i="2"/>
  <c r="EY194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EY196" i="2"/>
  <c r="AA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H199" i="2"/>
  <c r="EW199" i="2"/>
  <c r="EY198" i="2"/>
  <c r="FS199" i="2"/>
  <c r="EV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EB201" i="2"/>
  <c r="ED200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EY201" i="2"/>
  <c r="HI202" i="2"/>
  <c r="ED201" i="2"/>
  <c r="EX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38" i="2" l="1" a="1"/>
  <c r="BC38" i="2" s="1"/>
  <c r="BC7" i="2" a="1"/>
  <c r="BC7" i="2" s="1"/>
  <c r="BD7" i="2" s="1"/>
  <c r="BC31" i="2" a="1"/>
  <c r="BC31" i="2" s="1"/>
  <c r="BC18" i="2" a="1"/>
  <c r="BC18" i="2" s="1"/>
  <c r="BC130" i="2" a="1"/>
  <c r="BC130" i="2" s="1"/>
  <c r="BC151" i="2" a="1"/>
  <c r="BC151" i="2" s="1"/>
  <c r="BC185" i="2" a="1"/>
  <c r="BC185" i="2" s="1"/>
  <c r="BC143" i="2" a="1"/>
  <c r="BC143" i="2" s="1"/>
  <c r="BC84" i="2" a="1"/>
  <c r="BC84" i="2" s="1"/>
  <c r="BC32" i="2" a="1"/>
  <c r="BC32" i="2" s="1"/>
  <c r="BC164" i="2" a="1"/>
  <c r="BC164" i="2" s="1"/>
  <c r="BC192" i="2" a="1"/>
  <c r="BC192" i="2" s="1"/>
  <c r="BC55" i="2" a="1"/>
  <c r="BC55" i="2" s="1"/>
  <c r="BC83" i="2" a="1"/>
  <c r="BC83" i="2" s="1"/>
  <c r="BC114" i="2" a="1"/>
  <c r="BC114" i="2" s="1"/>
  <c r="BC117" i="2" a="1"/>
  <c r="BC117" i="2" s="1"/>
  <c r="BC65" i="2" a="1"/>
  <c r="BC65" i="2" s="1"/>
  <c r="BC68" i="2" a="1"/>
  <c r="BC68" i="2" s="1"/>
  <c r="BC181" i="2" a="1"/>
  <c r="BC181" i="2" s="1"/>
  <c r="BC82" i="2" a="1"/>
  <c r="BC82" i="2" s="1"/>
  <c r="BC47" i="2" a="1"/>
  <c r="BC47" i="2" s="1"/>
  <c r="BC58" i="2" a="1"/>
  <c r="BC58" i="2" s="1"/>
  <c r="CS129" i="2" a="1"/>
  <c r="CS129" i="2" s="1"/>
  <c r="CS134" i="2" a="1"/>
  <c r="CS134" i="2" s="1"/>
  <c r="CS52" i="2" a="1"/>
  <c r="CS52" i="2" s="1"/>
  <c r="CS137" i="2" a="1"/>
  <c r="CS137" i="2" s="1"/>
  <c r="CS114" i="2" a="1"/>
  <c r="CS114" i="2" s="1"/>
  <c r="CS56" i="2" a="1"/>
  <c r="CS56" i="2" s="1"/>
  <c r="CS116" i="2" a="1"/>
  <c r="CS116" i="2" s="1"/>
  <c r="CS120" i="2" a="1"/>
  <c r="CS120" i="2" s="1"/>
  <c r="CS38" i="2" a="1"/>
  <c r="CS38" i="2" s="1"/>
  <c r="CS105" i="2" a="1"/>
  <c r="CS105" i="2" s="1"/>
  <c r="CS66" i="2" a="1"/>
  <c r="CS66" i="2" s="1"/>
  <c r="CS185" i="2" a="1"/>
  <c r="CS185" i="2" s="1"/>
  <c r="CS161" i="2" a="1"/>
  <c r="CS161" i="2" s="1"/>
  <c r="AH166" i="2" a="1"/>
  <c r="AH166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DN56" i="2" a="1"/>
  <c r="DN56" i="2" s="1"/>
  <c r="AH92" i="2" a="1"/>
  <c r="AH92" i="2" s="1"/>
  <c r="CS77" i="2" a="1"/>
  <c r="CS77" i="2" s="1"/>
  <c r="BC126" i="2" a="1"/>
  <c r="BC126" i="2" s="1"/>
  <c r="AH151" i="2" a="1"/>
  <c r="AH151" i="2" s="1"/>
  <c r="FR203" i="2"/>
  <c r="FS203" i="2"/>
  <c r="FD48" i="2" a="1"/>
  <c r="FD48" i="2" s="1"/>
  <c r="FD19" i="2" a="1"/>
  <c r="FD19" i="2" s="1"/>
  <c r="FD137" i="2" a="1"/>
  <c r="FD137" i="2" s="1"/>
  <c r="FD59" i="2" a="1"/>
  <c r="FD59" i="2" s="1"/>
  <c r="FD159" i="2" a="1"/>
  <c r="FD159" i="2" s="1"/>
  <c r="FD14" i="2" a="1"/>
  <c r="FD14" i="2" s="1"/>
  <c r="FD82" i="2" a="1"/>
  <c r="FD82" i="2" s="1"/>
  <c r="FD160" i="2" a="1"/>
  <c r="FD160" i="2" s="1"/>
  <c r="FD189" i="2" a="1"/>
  <c r="FD18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64" i="2" a="1"/>
  <c r="FD64" i="2" s="1"/>
  <c r="FY196" i="2" a="1"/>
  <c r="FY196" i="2" s="1"/>
  <c r="FY115" i="2" a="1"/>
  <c r="FY115" i="2" s="1"/>
  <c r="FY69" i="2" a="1"/>
  <c r="FY69" i="2" s="1"/>
  <c r="FY167" i="2" a="1"/>
  <c r="FY167" i="2" s="1"/>
  <c r="FY124" i="2" a="1"/>
  <c r="FY124" i="2" s="1"/>
  <c r="FY99" i="2" a="1"/>
  <c r="FY99" i="2" s="1"/>
  <c r="FY126" i="2" a="1"/>
  <c r="FY126" i="2" s="1"/>
  <c r="FY111" i="2" a="1"/>
  <c r="FY111" i="2" s="1"/>
  <c r="FY159" i="2" a="1"/>
  <c r="FY159" i="2" s="1"/>
  <c r="FY164" i="2" a="1"/>
  <c r="FY164" i="2" s="1"/>
  <c r="FY82" i="2" a="1"/>
  <c r="FY82" i="2" s="1"/>
  <c r="FY149" i="2" a="1"/>
  <c r="FY149" i="2" s="1"/>
  <c r="FY178" i="2" a="1"/>
  <c r="FY178" i="2" s="1"/>
  <c r="FY116" i="2" a="1"/>
  <c r="FY116" i="2" s="1"/>
  <c r="FY191" i="2" a="1"/>
  <c r="FY19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71" i="2" a="1"/>
  <c r="FY71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32" i="2" a="1"/>
  <c r="FY3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47" i="2" a="1"/>
  <c r="FY47" i="2" s="1"/>
  <c r="FY80" i="2" a="1"/>
  <c r="FY80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29" i="2" a="1"/>
  <c r="FY29" i="2" s="1"/>
  <c r="FY143" i="2" a="1"/>
  <c r="FY143" i="2" s="1"/>
  <c r="FY66" i="2" a="1"/>
  <c r="FY66" i="2" s="1"/>
  <c r="FY22" i="2" a="1"/>
  <c r="FY22" i="2" s="1"/>
  <c r="FY153" i="2" a="1"/>
  <c r="FY153" i="2" s="1"/>
  <c r="FY102" i="2" a="1"/>
  <c r="FY102" i="2" s="1"/>
  <c r="FY18" i="2" a="1"/>
  <c r="FY18" i="2" s="1"/>
  <c r="FY57" i="2" a="1"/>
  <c r="FY57" i="2" s="1"/>
  <c r="FY120" i="2" a="1"/>
  <c r="FY120" i="2" s="1"/>
  <c r="FY140" i="2" a="1"/>
  <c r="FY140" i="2" s="1"/>
  <c r="FY35" i="2" a="1"/>
  <c r="FY35" i="2" s="1"/>
  <c r="FY133" i="2" a="1"/>
  <c r="FY133" i="2" s="1"/>
  <c r="FY146" i="2" a="1"/>
  <c r="FY146" i="2" s="1"/>
  <c r="FY50" i="2" a="1"/>
  <c r="FY50" i="2" s="1"/>
  <c r="FY109" i="2" a="1"/>
  <c r="FY109" i="2" s="1"/>
  <c r="FY165" i="2" a="1"/>
  <c r="FY165" i="2" s="1"/>
  <c r="FY90" i="2" a="1"/>
  <c r="FY90" i="2" s="1"/>
  <c r="FY54" i="2" a="1"/>
  <c r="FY54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79" i="2" l="1"/>
  <c r="GE195" i="2"/>
  <c r="GE91" i="2"/>
  <c r="GE73" i="2"/>
  <c r="GE10" i="2"/>
  <c r="GE203" i="2"/>
  <c r="GE118" i="2"/>
  <c r="GE84" i="2"/>
  <c r="GE80" i="2"/>
  <c r="GE133" i="2"/>
  <c r="GE117" i="2"/>
  <c r="GE162" i="2"/>
  <c r="GE34" i="2"/>
  <c r="GE194" i="2"/>
  <c r="GE37" i="2"/>
  <c r="GE65" i="2"/>
  <c r="GE147" i="2"/>
  <c r="GE202" i="2"/>
  <c r="GE100" i="2"/>
  <c r="GE88" i="2"/>
  <c r="GE68" i="2"/>
  <c r="GE19" i="2"/>
  <c r="GE184" i="2"/>
  <c r="GE196" i="2"/>
  <c r="GE25" i="2"/>
  <c r="GE105" i="2"/>
  <c r="GE143" i="2"/>
  <c r="GE176" i="2"/>
  <c r="GE185" i="2"/>
  <c r="GE98" i="2"/>
  <c r="GE174" i="2"/>
  <c r="GE126" i="2"/>
  <c r="GE169" i="2"/>
  <c r="GE127" i="2"/>
  <c r="GE20" i="2"/>
  <c r="GE6" i="2"/>
  <c r="GE199" i="2"/>
  <c r="GE51" i="2"/>
  <c r="GE61" i="2"/>
  <c r="GE157" i="2"/>
  <c r="GE112" i="2"/>
  <c r="GE141" i="2"/>
  <c r="GE102" i="2"/>
  <c r="GE109" i="2"/>
  <c r="GE188" i="2"/>
  <c r="GE53" i="2"/>
  <c r="GE168" i="2"/>
  <c r="GE30" i="2"/>
  <c r="GE132" i="2"/>
  <c r="GE86" i="2"/>
  <c r="GE24" i="2"/>
  <c r="GE81" i="2"/>
  <c r="GE41" i="2"/>
  <c r="GE200" i="2"/>
  <c r="GE114" i="2"/>
  <c r="GE175" i="2"/>
  <c r="GE16" i="2"/>
  <c r="GE172" i="2"/>
  <c r="GE35" i="2"/>
  <c r="GE89" i="2"/>
  <c r="GE74" i="2"/>
  <c r="GE26" i="2"/>
  <c r="GE201" i="2"/>
  <c r="GE153" i="2"/>
  <c r="GE85" i="2"/>
  <c r="GE156" i="2"/>
  <c r="GE15" i="2"/>
  <c r="GE60" i="2"/>
  <c r="GE178" i="2"/>
  <c r="GE151" i="2"/>
  <c r="GE96" i="2"/>
  <c r="GE134" i="2"/>
  <c r="GE129" i="2"/>
  <c r="GE3" i="2"/>
  <c r="C14" i="4" s="1"/>
  <c r="E14" i="4" s="1"/>
  <c r="F14" i="4" s="1"/>
  <c r="G14" i="4" s="1"/>
  <c r="L14" i="4" s="1"/>
  <c r="GE163" i="2"/>
  <c r="GE139" i="2"/>
  <c r="GE50" i="2"/>
  <c r="GE137" i="2"/>
  <c r="GE38" i="2"/>
  <c r="GE181" i="2"/>
  <c r="GE90" i="2"/>
  <c r="GE12" i="2"/>
  <c r="GE66" i="2"/>
  <c r="GE107" i="2"/>
  <c r="GE145" i="2"/>
  <c r="GE93" i="2"/>
  <c r="GE140" i="2"/>
  <c r="GE103" i="2"/>
  <c r="GE119" i="2"/>
  <c r="GE75" i="2"/>
  <c r="GE135" i="2"/>
  <c r="GE158" i="2"/>
  <c r="GE150" i="2"/>
  <c r="GE110" i="2"/>
  <c r="GE95" i="2"/>
  <c r="GE183" i="2"/>
  <c r="GE44" i="2"/>
  <c r="GE46" i="2"/>
  <c r="GE149" i="2"/>
  <c r="GE108" i="2"/>
  <c r="GE104" i="2"/>
  <c r="GE11" i="2"/>
  <c r="GE130" i="2"/>
  <c r="GE159" i="2"/>
  <c r="GE62" i="2"/>
  <c r="GE39" i="2"/>
  <c r="GE160" i="2"/>
  <c r="GE47" i="2"/>
  <c r="GE76" i="2"/>
  <c r="GE115" i="2"/>
  <c r="GE64" i="2"/>
  <c r="GE40" i="2"/>
  <c r="GE8" i="2"/>
  <c r="GE191" i="2"/>
  <c r="GE7" i="2"/>
  <c r="GE171" i="2"/>
  <c r="GE177" i="2"/>
  <c r="GE43" i="2"/>
  <c r="GE77" i="2"/>
  <c r="GE113" i="2"/>
  <c r="GE121" i="2"/>
  <c r="GE49" i="2"/>
  <c r="GE192" i="2"/>
  <c r="GE92" i="2"/>
  <c r="GE28" i="2"/>
  <c r="GE54" i="2"/>
  <c r="GE106" i="2"/>
  <c r="GE189" i="2"/>
  <c r="GE97" i="2"/>
  <c r="GE59" i="2"/>
  <c r="GE166" i="2"/>
  <c r="GE190" i="2"/>
  <c r="GE67" i="2"/>
  <c r="GE13" i="2"/>
  <c r="GE164" i="2"/>
  <c r="GE42" i="2"/>
  <c r="GE32" i="2"/>
  <c r="GE155" i="2"/>
  <c r="GE116" i="2"/>
  <c r="GE101" i="2"/>
  <c r="GE187" i="2"/>
  <c r="GE22" i="2"/>
  <c r="GE120" i="2"/>
  <c r="GE23" i="2"/>
  <c r="GE138" i="2"/>
  <c r="GE27" i="2"/>
  <c r="GE87" i="2"/>
  <c r="GE197" i="2"/>
  <c r="GE161" i="2"/>
  <c r="GE124" i="2"/>
  <c r="GE123" i="2"/>
  <c r="GE131" i="2"/>
  <c r="GE48" i="2"/>
  <c r="GE4" i="2"/>
  <c r="GE63" i="2"/>
  <c r="GE55" i="2"/>
  <c r="GE128" i="2"/>
  <c r="GE148" i="2"/>
  <c r="GE33" i="2"/>
  <c r="GE142" i="2"/>
  <c r="GE83" i="2"/>
  <c r="GE186" i="2"/>
  <c r="GE144" i="2"/>
  <c r="GE78" i="2"/>
  <c r="GE173" i="2"/>
  <c r="GE198" i="2"/>
  <c r="GE179" i="2"/>
  <c r="GE111" i="2"/>
  <c r="GE193" i="2"/>
  <c r="GE69" i="2"/>
  <c r="GE122" i="2"/>
  <c r="GE56" i="2"/>
  <c r="GE57" i="2"/>
  <c r="GE70" i="2"/>
  <c r="GE125" i="2"/>
  <c r="GE5" i="2"/>
  <c r="GE31" i="2"/>
  <c r="GE18" i="2"/>
  <c r="GE182" i="2"/>
  <c r="GE82" i="2"/>
  <c r="GE17" i="2"/>
  <c r="GE170" i="2"/>
  <c r="GE52" i="2"/>
  <c r="GE36" i="2"/>
  <c r="GE99" i="2"/>
  <c r="GE94" i="2"/>
  <c r="GE9" i="2"/>
  <c r="GE21" i="2"/>
  <c r="GE165" i="2"/>
  <c r="GE14" i="2"/>
  <c r="GE167" i="2"/>
  <c r="GE152" i="2"/>
  <c r="GE29" i="2"/>
  <c r="GE72" i="2"/>
  <c r="GE58" i="2"/>
  <c r="GE71" i="2"/>
  <c r="GE136" i="2"/>
  <c r="GE180" i="2"/>
  <c r="GE154" i="2"/>
  <c r="GE45" i="2"/>
  <c r="GE1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48" i="2"/>
  <c r="CD103" i="2"/>
  <c r="CD117" i="2"/>
  <c r="CD146" i="2"/>
  <c r="CD12" i="2"/>
  <c r="CD51" i="2"/>
  <c r="CD106" i="2"/>
  <c r="CD143" i="2"/>
  <c r="CD134" i="2"/>
  <c r="CD148" i="2"/>
  <c r="CD54" i="2"/>
  <c r="CD52" i="2"/>
  <c r="CD111" i="2"/>
  <c r="CD10" i="2"/>
  <c r="CD38" i="2"/>
  <c r="CD85" i="2"/>
  <c r="CD7" i="2"/>
  <c r="CD57" i="2"/>
  <c r="CD83" i="2"/>
  <c r="CD169" i="2"/>
  <c r="CD81" i="2"/>
  <c r="CD182" i="2"/>
  <c r="CD149" i="2"/>
  <c r="CD153" i="2"/>
  <c r="CD77" i="2"/>
  <c r="CD88" i="2"/>
  <c r="CD201" i="2"/>
  <c r="CD107" i="2"/>
  <c r="CD181" i="2"/>
  <c r="CD44" i="2"/>
  <c r="CD23" i="2"/>
  <c r="CD39" i="2"/>
  <c r="CD138" i="2"/>
  <c r="CD63" i="2"/>
  <c r="CD36" i="2"/>
  <c r="CD4" i="2"/>
  <c r="CD19" i="2"/>
  <c r="CD58" i="2"/>
  <c r="CD3" i="2"/>
  <c r="C9" i="4" s="1"/>
  <c r="E9" i="4" s="1"/>
  <c r="F9" i="4" s="1"/>
  <c r="G9" i="4" s="1"/>
  <c r="L9" i="4" s="1"/>
  <c r="CD73" i="2"/>
  <c r="CD91" i="2"/>
  <c r="CD195" i="2"/>
  <c r="CD200" i="2"/>
  <c r="CD108" i="2"/>
  <c r="CD24" i="2"/>
  <c r="CD165" i="2"/>
  <c r="CD37" i="2"/>
  <c r="CD97" i="2"/>
  <c r="CD21" i="2"/>
  <c r="CD155" i="2"/>
  <c r="CD193" i="2"/>
  <c r="CD189" i="2"/>
  <c r="CD121" i="2"/>
  <c r="CD8" i="2"/>
  <c r="CD101" i="2"/>
  <c r="CD59" i="2"/>
  <c r="CD198" i="2"/>
  <c r="CD185" i="2"/>
  <c r="CD70" i="2"/>
  <c r="CD98" i="2"/>
  <c r="CD49" i="2"/>
  <c r="CD61" i="2"/>
  <c r="CD136" i="2"/>
  <c r="CD184" i="2"/>
  <c r="CD109" i="2"/>
  <c r="CD150" i="2"/>
  <c r="CD135" i="2"/>
  <c r="CD96" i="2"/>
  <c r="CD113" i="2"/>
  <c r="CD116" i="2"/>
  <c r="CD87" i="2"/>
  <c r="CD74" i="2"/>
  <c r="CD144" i="2"/>
  <c r="CD86" i="2"/>
  <c r="CD30" i="2"/>
  <c r="CD20" i="2"/>
  <c r="CD171" i="2"/>
  <c r="CD32" i="2"/>
  <c r="CD67" i="2"/>
  <c r="CD163" i="2"/>
  <c r="CD55" i="2"/>
  <c r="CD82" i="2"/>
  <c r="CD29" i="2"/>
  <c r="CD14" i="2"/>
  <c r="CD202" i="2"/>
  <c r="CD41" i="2"/>
  <c r="CD176" i="2"/>
  <c r="CD102" i="2"/>
  <c r="CD129" i="2"/>
  <c r="CD191" i="2"/>
  <c r="CD174" i="2"/>
  <c r="CD125" i="2"/>
  <c r="CD141" i="2"/>
  <c r="CD35" i="2"/>
  <c r="CD126" i="2"/>
  <c r="CD160" i="2"/>
  <c r="CD89" i="2"/>
  <c r="CD119" i="2"/>
  <c r="CD105" i="2"/>
  <c r="CD65" i="2"/>
  <c r="CD42" i="2"/>
  <c r="CD110" i="2"/>
  <c r="CD114" i="2"/>
  <c r="CD95" i="2"/>
  <c r="CD6" i="2"/>
  <c r="CD66" i="2"/>
  <c r="CD128" i="2"/>
  <c r="CD53" i="2"/>
  <c r="CD178" i="2"/>
  <c r="CD123" i="2"/>
  <c r="CD72" i="2"/>
  <c r="CD18" i="2"/>
  <c r="CD183" i="2"/>
  <c r="CD203" i="2"/>
  <c r="CD50" i="2"/>
  <c r="CD139" i="2"/>
  <c r="CD28" i="2"/>
  <c r="CD175" i="2"/>
  <c r="CD17" i="2"/>
  <c r="CD145" i="2"/>
  <c r="CD192" i="2"/>
  <c r="CD84" i="2"/>
  <c r="CD159" i="2"/>
  <c r="CD179" i="2"/>
  <c r="CD90" i="2"/>
  <c r="CD45" i="2"/>
  <c r="CD197" i="2"/>
  <c r="CD120" i="2"/>
  <c r="CD11" i="2"/>
  <c r="CD75" i="2"/>
  <c r="CD26" i="2"/>
  <c r="CD137" i="2"/>
  <c r="CD16" i="2"/>
  <c r="CD124" i="2"/>
  <c r="CD104" i="2"/>
  <c r="CD118" i="2"/>
  <c r="CD78" i="2"/>
  <c r="CD152" i="2"/>
  <c r="CD154" i="2"/>
  <c r="CD132" i="2"/>
  <c r="CD177" i="2"/>
  <c r="CD5" i="2"/>
  <c r="CD186" i="2"/>
  <c r="CD187" i="2"/>
  <c r="CD180" i="2"/>
  <c r="CD157" i="2"/>
  <c r="CD33" i="2"/>
  <c r="CD161" i="2"/>
  <c r="CD56" i="2"/>
  <c r="CD151" i="2"/>
  <c r="CD43" i="2"/>
  <c r="CD79" i="2"/>
  <c r="CD22" i="2"/>
  <c r="CD131" i="2"/>
  <c r="CD99" i="2"/>
  <c r="CD93" i="2"/>
  <c r="CD31" i="2"/>
  <c r="CD130" i="2"/>
  <c r="CD100" i="2"/>
  <c r="CD80" i="2"/>
  <c r="CD140" i="2"/>
  <c r="CD122" i="2"/>
  <c r="CD156" i="2"/>
  <c r="CD127" i="2"/>
  <c r="CD167" i="2"/>
  <c r="CD112" i="2"/>
  <c r="CD34" i="2"/>
  <c r="CD9" i="2"/>
  <c r="CD199" i="2"/>
  <c r="CD27" i="2"/>
  <c r="CD76" i="2"/>
  <c r="CD172" i="2"/>
  <c r="CD168" i="2"/>
  <c r="CD133" i="2"/>
  <c r="CD142" i="2"/>
  <c r="CD25" i="2"/>
  <c r="CD194" i="2"/>
  <c r="CD170" i="2"/>
  <c r="CD62" i="2"/>
  <c r="CD190" i="2"/>
  <c r="CD46" i="2"/>
  <c r="CD94" i="2"/>
  <c r="CD13" i="2"/>
  <c r="CD147" i="2"/>
  <c r="CD173" i="2"/>
  <c r="CD162" i="2"/>
  <c r="CD92" i="2"/>
  <c r="CD115" i="2"/>
  <c r="CD15" i="2"/>
  <c r="CD40" i="2"/>
  <c r="CD68" i="2"/>
  <c r="CD188" i="2"/>
  <c r="CD158" i="2"/>
  <c r="CD69" i="2"/>
  <c r="CD166" i="2"/>
  <c r="CD71" i="2"/>
  <c r="CD164" i="2"/>
  <c r="CD64" i="2"/>
  <c r="CD47" i="2"/>
  <c r="CD196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4" i="2" l="1"/>
  <c r="CY108" i="2"/>
  <c r="CY16" i="2"/>
  <c r="CY50" i="2"/>
  <c r="CY103" i="2"/>
  <c r="CY134" i="2"/>
  <c r="CY201" i="2"/>
  <c r="CY95" i="2"/>
  <c r="CY168" i="2"/>
  <c r="CY12" i="2"/>
  <c r="CY38" i="2"/>
  <c r="CY47" i="2"/>
  <c r="CY62" i="2"/>
  <c r="CY71" i="2"/>
  <c r="CY181" i="2"/>
  <c r="CY83" i="2"/>
  <c r="CY124" i="2"/>
  <c r="CY146" i="2"/>
  <c r="CY130" i="2"/>
  <c r="CY182" i="2"/>
  <c r="CY24" i="2"/>
  <c r="CY125" i="2"/>
  <c r="CY105" i="2"/>
  <c r="CY199" i="2"/>
  <c r="CY129" i="2"/>
  <c r="CY171" i="2"/>
  <c r="CY76" i="2"/>
  <c r="CY120" i="2"/>
  <c r="CY165" i="2"/>
  <c r="CY176" i="2"/>
  <c r="CY197" i="2"/>
  <c r="CY67" i="2"/>
  <c r="CY101" i="2"/>
  <c r="CY57" i="2"/>
  <c r="CY123" i="2"/>
  <c r="CY140" i="2"/>
  <c r="CY106" i="2"/>
  <c r="CY159" i="2"/>
  <c r="CY56" i="2"/>
  <c r="CY44" i="2"/>
  <c r="CY97" i="2"/>
  <c r="CY15" i="2"/>
  <c r="CY19" i="2"/>
  <c r="CY94" i="2"/>
  <c r="CY102" i="2"/>
  <c r="CY107" i="2"/>
  <c r="CY167" i="2"/>
  <c r="CY85" i="2"/>
  <c r="CY163" i="2"/>
  <c r="CY73" i="2"/>
  <c r="CY72" i="2"/>
  <c r="CY39" i="2"/>
  <c r="CY153" i="2"/>
  <c r="CY91" i="2"/>
  <c r="CY139" i="2"/>
  <c r="CY174" i="2"/>
  <c r="CY70" i="2"/>
  <c r="CY58" i="2"/>
  <c r="CY185" i="2"/>
  <c r="CY110" i="2"/>
  <c r="CY40" i="2"/>
  <c r="CY137" i="2"/>
  <c r="CY92" i="2"/>
  <c r="CY169" i="2"/>
  <c r="CY193" i="2"/>
  <c r="CY184" i="2"/>
  <c r="CY99" i="2"/>
  <c r="CY132" i="2"/>
  <c r="CY8" i="2"/>
  <c r="CY187" i="2"/>
  <c r="CY133" i="2"/>
  <c r="CY86" i="2"/>
  <c r="CY172" i="2"/>
  <c r="CY189" i="2"/>
  <c r="CY17" i="2"/>
  <c r="CY157" i="2"/>
  <c r="CY90" i="2"/>
  <c r="CY63" i="2"/>
  <c r="CY66" i="2"/>
  <c r="CY116" i="2"/>
  <c r="CY37" i="2"/>
  <c r="CY188" i="2"/>
  <c r="CY135" i="2"/>
  <c r="CY143" i="2"/>
  <c r="CY48" i="2"/>
  <c r="CY195" i="2"/>
  <c r="CY54" i="2"/>
  <c r="CY60" i="2"/>
  <c r="CY156" i="2"/>
  <c r="CY22" i="2"/>
  <c r="CY196" i="2"/>
  <c r="CY192" i="2"/>
  <c r="CY32" i="2"/>
  <c r="CY175" i="2"/>
  <c r="CY152" i="2"/>
  <c r="CY81" i="2"/>
  <c r="CY98" i="2"/>
  <c r="CY141" i="2"/>
  <c r="CY104" i="2"/>
  <c r="CY5" i="2"/>
  <c r="CY190" i="2"/>
  <c r="CY78" i="2"/>
  <c r="CY23" i="2"/>
  <c r="CY117" i="2"/>
  <c r="CY26" i="2"/>
  <c r="CY180" i="2"/>
  <c r="CY126" i="2"/>
  <c r="CY148" i="2"/>
  <c r="CY109" i="2"/>
  <c r="CY127" i="2"/>
  <c r="CY166" i="2"/>
  <c r="CY69" i="2"/>
  <c r="CY128" i="2"/>
  <c r="CY25" i="2"/>
  <c r="CY96" i="2"/>
  <c r="CY10" i="2"/>
  <c r="CY93" i="2"/>
  <c r="CY147" i="2"/>
  <c r="CY114" i="2"/>
  <c r="CY4" i="2"/>
  <c r="CY49" i="2"/>
  <c r="CY89" i="2"/>
  <c r="CY177" i="2"/>
  <c r="CY77" i="2"/>
  <c r="CY55" i="2"/>
  <c r="CY7" i="2"/>
  <c r="CY191" i="2"/>
  <c r="CY173" i="2"/>
  <c r="CY136" i="2"/>
  <c r="CY145" i="2"/>
  <c r="CY27" i="2"/>
  <c r="CY21" i="2"/>
  <c r="CY203" i="2"/>
  <c r="CY87" i="2"/>
  <c r="CY53" i="2"/>
  <c r="CY45" i="2"/>
  <c r="CY6" i="2"/>
  <c r="CY42" i="2"/>
  <c r="CY164" i="2"/>
  <c r="CY28" i="2"/>
  <c r="CY46" i="2"/>
  <c r="CY88" i="2"/>
  <c r="CY160" i="2"/>
  <c r="CY79" i="2"/>
  <c r="CY118" i="2"/>
  <c r="CY65" i="2"/>
  <c r="CY131" i="2"/>
  <c r="CY186" i="2"/>
  <c r="CY9" i="2"/>
  <c r="CY33" i="2"/>
  <c r="CY112" i="2"/>
  <c r="CY80" i="2"/>
  <c r="CY36" i="2"/>
  <c r="CY34" i="2"/>
  <c r="CY11" i="2"/>
  <c r="CY149" i="2"/>
  <c r="CY115" i="2"/>
  <c r="CY61" i="2"/>
  <c r="CY41" i="2"/>
  <c r="CY122" i="2"/>
  <c r="CY30" i="2"/>
  <c r="CY3" i="2"/>
  <c r="C10" i="4" s="1"/>
  <c r="E10" i="4" s="1"/>
  <c r="F10" i="4" s="1"/>
  <c r="G10" i="4" s="1"/>
  <c r="L10" i="4" s="1"/>
  <c r="CY155" i="2"/>
  <c r="CY154" i="2"/>
  <c r="CY178" i="2"/>
  <c r="CY198" i="2"/>
  <c r="CY43" i="2"/>
  <c r="CY202" i="2"/>
  <c r="CY52" i="2"/>
  <c r="CY200" i="2"/>
  <c r="CY74" i="2"/>
  <c r="CY75" i="2"/>
  <c r="CY35" i="2"/>
  <c r="CY14" i="2"/>
  <c r="CY20" i="2"/>
  <c r="CY68" i="2"/>
  <c r="CY100" i="2"/>
  <c r="CY84" i="2"/>
  <c r="CY64" i="2"/>
  <c r="CY18" i="2"/>
  <c r="CY111" i="2"/>
  <c r="CY31" i="2"/>
  <c r="CY119" i="2"/>
  <c r="CY138" i="2"/>
  <c r="CY158" i="2"/>
  <c r="CY183" i="2"/>
  <c r="CY142" i="2"/>
  <c r="CY59" i="2"/>
  <c r="CY13" i="2"/>
  <c r="CY162" i="2"/>
  <c r="CY51" i="2"/>
  <c r="CY113" i="2"/>
  <c r="CY151" i="2"/>
  <c r="CY121" i="2"/>
  <c r="CY29" i="2"/>
  <c r="CY144" i="2"/>
  <c r="CY161" i="2"/>
  <c r="CY170" i="2"/>
  <c r="CY150" i="2"/>
  <c r="CY82" i="2"/>
  <c r="CY179" i="2"/>
  <c r="FJ91" i="2"/>
  <c r="FJ154" i="2"/>
  <c r="FJ90" i="2"/>
  <c r="FJ130" i="2"/>
  <c r="FJ185" i="2"/>
  <c r="FJ60" i="2"/>
  <c r="FJ22" i="2"/>
  <c r="FJ95" i="2"/>
  <c r="FJ73" i="2"/>
  <c r="FJ55" i="2"/>
  <c r="FJ200" i="2"/>
  <c r="FJ186" i="2"/>
  <c r="FJ157" i="2"/>
  <c r="FJ194" i="2"/>
  <c r="FJ199" i="2"/>
  <c r="FJ156" i="2"/>
  <c r="FJ81" i="2"/>
  <c r="FJ121" i="2"/>
  <c r="FJ197" i="2"/>
  <c r="FJ49" i="2"/>
  <c r="FJ6" i="2"/>
  <c r="FJ33" i="2"/>
  <c r="FJ75" i="2"/>
  <c r="FJ147" i="2"/>
  <c r="FJ187" i="2"/>
  <c r="FJ35" i="2"/>
  <c r="FJ15" i="2"/>
  <c r="FJ27" i="2"/>
  <c r="FJ181" i="2"/>
  <c r="FJ48" i="2"/>
  <c r="FJ83" i="2"/>
  <c r="FJ123" i="2"/>
  <c r="FJ131" i="2"/>
  <c r="FJ64" i="2"/>
  <c r="FJ150" i="2"/>
  <c r="FJ77" i="2"/>
  <c r="FJ43" i="2"/>
  <c r="FJ102" i="2"/>
  <c r="FJ3" i="2"/>
  <c r="C13" i="4" s="1"/>
  <c r="E13" i="4" s="1"/>
  <c r="F13" i="4" s="1"/>
  <c r="G13" i="4" s="1"/>
  <c r="L13" i="4" s="1"/>
  <c r="FJ111" i="2"/>
  <c r="FJ26" i="2"/>
  <c r="FJ10" i="2"/>
  <c r="FJ79" i="2"/>
  <c r="FJ4" i="2"/>
  <c r="FJ59" i="2"/>
  <c r="FJ32" i="2"/>
  <c r="FJ172" i="2"/>
  <c r="FJ108" i="2"/>
  <c r="FJ20" i="2"/>
  <c r="FJ45" i="2"/>
  <c r="FJ196" i="2"/>
  <c r="FJ84" i="2"/>
  <c r="FJ149" i="2"/>
  <c r="FJ164" i="2"/>
  <c r="FJ70" i="2"/>
  <c r="FJ148" i="2"/>
  <c r="FJ72" i="2"/>
  <c r="FJ167" i="2"/>
  <c r="FJ41" i="2"/>
  <c r="FJ113" i="2"/>
  <c r="FJ116" i="2"/>
  <c r="FJ201" i="2"/>
  <c r="FJ153" i="2"/>
  <c r="FJ175" i="2"/>
  <c r="FJ19" i="2"/>
  <c r="FJ89" i="2"/>
  <c r="FJ182" i="2"/>
  <c r="FJ21" i="2"/>
  <c r="FJ192" i="2"/>
  <c r="FJ183" i="2"/>
  <c r="FJ11" i="2"/>
  <c r="FJ18" i="2"/>
  <c r="FJ146" i="2"/>
  <c r="FJ119" i="2"/>
  <c r="FJ133" i="2"/>
  <c r="FJ155" i="2"/>
  <c r="FJ179" i="2"/>
  <c r="FJ198" i="2"/>
  <c r="FJ86" i="2"/>
  <c r="FJ109" i="2"/>
  <c r="FJ160" i="2"/>
  <c r="FJ161" i="2"/>
  <c r="FJ120" i="2"/>
  <c r="FJ37" i="2"/>
  <c r="FJ46" i="2"/>
  <c r="FJ24" i="2"/>
  <c r="FJ9" i="2"/>
  <c r="FJ85" i="2"/>
  <c r="FJ17" i="2"/>
  <c r="FJ188" i="2"/>
  <c r="FJ132" i="2"/>
  <c r="FJ180" i="2"/>
  <c r="FJ98" i="2"/>
  <c r="FJ69" i="2"/>
  <c r="FJ16" i="2"/>
  <c r="FJ63" i="2"/>
  <c r="FJ66" i="2"/>
  <c r="FJ159" i="2"/>
  <c r="FJ82" i="2"/>
  <c r="FJ124" i="2"/>
  <c r="FJ94" i="2"/>
  <c r="FJ177" i="2"/>
  <c r="FJ92" i="2"/>
  <c r="FJ138" i="2"/>
  <c r="FJ103" i="2"/>
  <c r="FJ52" i="2"/>
  <c r="FJ40" i="2"/>
  <c r="FJ112" i="2"/>
  <c r="FJ195" i="2"/>
  <c r="FJ29" i="2"/>
  <c r="FJ7" i="2"/>
  <c r="FJ71" i="2"/>
  <c r="FJ76" i="2"/>
  <c r="FJ126" i="2"/>
  <c r="FJ38" i="2"/>
  <c r="FJ39" i="2"/>
  <c r="FJ193" i="2"/>
  <c r="FJ125" i="2"/>
  <c r="FJ189" i="2"/>
  <c r="FJ184" i="2"/>
  <c r="FJ110" i="2"/>
  <c r="FJ93" i="2"/>
  <c r="FJ174" i="2"/>
  <c r="FJ30" i="2"/>
  <c r="FJ97" i="2"/>
  <c r="FJ36" i="2"/>
  <c r="FJ61" i="2"/>
  <c r="FJ28" i="2"/>
  <c r="FJ51" i="2"/>
  <c r="FJ122" i="2"/>
  <c r="FJ80" i="2"/>
  <c r="FJ78" i="2"/>
  <c r="FJ143" i="2"/>
  <c r="FJ135" i="2"/>
  <c r="FJ100" i="2"/>
  <c r="FJ191" i="2"/>
  <c r="FJ151" i="2"/>
  <c r="FJ31" i="2"/>
  <c r="FJ142" i="2"/>
  <c r="FJ152" i="2"/>
  <c r="FJ34" i="2"/>
  <c r="FJ8" i="2"/>
  <c r="FJ136" i="2"/>
  <c r="FJ74" i="2"/>
  <c r="FJ134" i="2"/>
  <c r="FJ25" i="2"/>
  <c r="FJ144" i="2"/>
  <c r="FJ56" i="2"/>
  <c r="FJ88" i="2"/>
  <c r="FJ65" i="2"/>
  <c r="FJ87" i="2"/>
  <c r="FJ145" i="2"/>
  <c r="FJ42" i="2"/>
  <c r="FJ54" i="2"/>
  <c r="FJ68" i="2"/>
  <c r="FJ178" i="2"/>
  <c r="FJ190" i="2"/>
  <c r="FJ117" i="2"/>
  <c r="FJ50" i="2"/>
  <c r="FJ118" i="2"/>
  <c r="FJ163" i="2"/>
  <c r="FJ127" i="2"/>
  <c r="FJ202" i="2"/>
  <c r="FJ115" i="2"/>
  <c r="FJ62" i="2"/>
  <c r="FJ166" i="2"/>
  <c r="FJ99" i="2"/>
  <c r="FJ105" i="2"/>
  <c r="FJ173" i="2"/>
  <c r="FJ170" i="2"/>
  <c r="FJ158" i="2"/>
  <c r="FJ13" i="2"/>
  <c r="FJ101" i="2"/>
  <c r="FJ104" i="2"/>
  <c r="FJ169" i="2"/>
  <c r="FJ107" i="2"/>
  <c r="FJ203" i="2"/>
  <c r="FJ57" i="2"/>
  <c r="FJ114" i="2"/>
  <c r="FJ168" i="2"/>
  <c r="FJ53" i="2"/>
  <c r="FJ106" i="2"/>
  <c r="FJ137" i="2"/>
  <c r="FJ162" i="2"/>
  <c r="FJ165" i="2"/>
  <c r="FJ139" i="2"/>
  <c r="FJ96" i="2"/>
  <c r="FJ12" i="2"/>
  <c r="FJ141" i="2"/>
  <c r="FJ47" i="2"/>
  <c r="FJ171" i="2"/>
  <c r="FJ67" i="2"/>
  <c r="FJ129" i="2"/>
  <c r="FJ14" i="2"/>
  <c r="FJ128" i="2"/>
  <c r="FJ23" i="2"/>
  <c r="FJ58" i="2"/>
  <c r="FJ140" i="2"/>
  <c r="FJ44" i="2"/>
  <c r="FJ5" i="2"/>
  <c r="FJ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DT13" i="2" l="1"/>
  <c r="DT186" i="2"/>
  <c r="DT146" i="2"/>
  <c r="DT158" i="2"/>
  <c r="DT178" i="2"/>
  <c r="DT27" i="2"/>
  <c r="DT105" i="2"/>
  <c r="DT177" i="2"/>
  <c r="DT127" i="2"/>
  <c r="DT65" i="2"/>
  <c r="DT138" i="2"/>
  <c r="DT55" i="2"/>
  <c r="DT81" i="2"/>
  <c r="DT86" i="2"/>
  <c r="DT126" i="2"/>
  <c r="DT37" i="2"/>
  <c r="DT9" i="2"/>
  <c r="DT15" i="2"/>
  <c r="DT22" i="2"/>
  <c r="DT118" i="2"/>
  <c r="DT35" i="2"/>
  <c r="DT198" i="2"/>
  <c r="DT69" i="2"/>
  <c r="DT169" i="2"/>
  <c r="DT159" i="2"/>
  <c r="DT44" i="2"/>
  <c r="DT136" i="2"/>
  <c r="DT4" i="2"/>
  <c r="DT10" i="2"/>
  <c r="DT112" i="2"/>
  <c r="DT151" i="2"/>
  <c r="DT117" i="2"/>
  <c r="DT171" i="2"/>
  <c r="DT130" i="2"/>
  <c r="DT161" i="2"/>
  <c r="DT155" i="2"/>
  <c r="DT194" i="2"/>
  <c r="DT199" i="2"/>
  <c r="DT62" i="2"/>
  <c r="DT188" i="2"/>
  <c r="DT43" i="2"/>
  <c r="DT120" i="2"/>
  <c r="DT16" i="2"/>
  <c r="DT113" i="2"/>
  <c r="DT52" i="2"/>
  <c r="DT150" i="2"/>
  <c r="DT41" i="2"/>
  <c r="DT195" i="2"/>
  <c r="DT96" i="2"/>
  <c r="DT104" i="2"/>
  <c r="DT115" i="2"/>
  <c r="DT147" i="2"/>
  <c r="DT140" i="2"/>
  <c r="DT5" i="2"/>
  <c r="DT160" i="2"/>
  <c r="DT106" i="2"/>
  <c r="DT107" i="2"/>
  <c r="DT191" i="2"/>
  <c r="DT46" i="2"/>
  <c r="DT91" i="2"/>
  <c r="DT53" i="2"/>
  <c r="DT47" i="2"/>
  <c r="DT87" i="2"/>
  <c r="DT144" i="2"/>
  <c r="DT26" i="2"/>
  <c r="DT11" i="2"/>
  <c r="DT182" i="2"/>
  <c r="DT174" i="2"/>
  <c r="DT125" i="2"/>
  <c r="DT132" i="2"/>
  <c r="DT59" i="2"/>
  <c r="DT23" i="2"/>
  <c r="DT68" i="2"/>
  <c r="DT79" i="2"/>
  <c r="DT129" i="2"/>
  <c r="DT121" i="2"/>
  <c r="DT56" i="2"/>
  <c r="DT196" i="2"/>
  <c r="DT145" i="2"/>
  <c r="DT157" i="2"/>
  <c r="DT72" i="2"/>
  <c r="DT80" i="2"/>
  <c r="DT148" i="2"/>
  <c r="DT25" i="2"/>
  <c r="DT99" i="2"/>
  <c r="DT7" i="2"/>
  <c r="DT57" i="2"/>
  <c r="DT111" i="2"/>
  <c r="DT183" i="2"/>
  <c r="DT189" i="2"/>
  <c r="DT93" i="2"/>
  <c r="DT73" i="2"/>
  <c r="DT134" i="2"/>
  <c r="DT40" i="2"/>
  <c r="DT54" i="2"/>
  <c r="DT17" i="2"/>
  <c r="DT123" i="2"/>
  <c r="DT133" i="2"/>
  <c r="DT12" i="2"/>
  <c r="DT179" i="2"/>
  <c r="DT31" i="2"/>
  <c r="DT58" i="2"/>
  <c r="DT36" i="2"/>
  <c r="DT84" i="2"/>
  <c r="DT181" i="2"/>
  <c r="DT50" i="2"/>
  <c r="DT137" i="2"/>
  <c r="DT156" i="2"/>
  <c r="DT74" i="2"/>
  <c r="DT142" i="2"/>
  <c r="DT63" i="2"/>
  <c r="DT149" i="2"/>
  <c r="DT70" i="2"/>
  <c r="DT166" i="2"/>
  <c r="DT128" i="2"/>
  <c r="DT170" i="2"/>
  <c r="DT75" i="2"/>
  <c r="DT24" i="2"/>
  <c r="DT201" i="2"/>
  <c r="DT94" i="2"/>
  <c r="DT76" i="2"/>
  <c r="DT42" i="2"/>
  <c r="DT154" i="2"/>
  <c r="DT71" i="2"/>
  <c r="DT67" i="2"/>
  <c r="DT110" i="2"/>
  <c r="DT197" i="2"/>
  <c r="DT18" i="2"/>
  <c r="DT60" i="2"/>
  <c r="DT28" i="2"/>
  <c r="DT92" i="2"/>
  <c r="DT200" i="2"/>
  <c r="DT45" i="2"/>
  <c r="DT48" i="2"/>
  <c r="DT95" i="2"/>
  <c r="DT103" i="2"/>
  <c r="DT187" i="2"/>
  <c r="DT49" i="2"/>
  <c r="DT193" i="2"/>
  <c r="DT203" i="2"/>
  <c r="DT85" i="2"/>
  <c r="DT20" i="2"/>
  <c r="DT32" i="2"/>
  <c r="DT131" i="2"/>
  <c r="DT162" i="2"/>
  <c r="DT192" i="2"/>
  <c r="DT30" i="2"/>
  <c r="DT184" i="2"/>
  <c r="DT89" i="2"/>
  <c r="DT114" i="2"/>
  <c r="DT135" i="2"/>
  <c r="DT119" i="2"/>
  <c r="DT6" i="2"/>
  <c r="DT61" i="2"/>
  <c r="DT88" i="2"/>
  <c r="DT19" i="2"/>
  <c r="DT100" i="2"/>
  <c r="DT143" i="2"/>
  <c r="DT173" i="2"/>
  <c r="DT78" i="2"/>
  <c r="DT77" i="2"/>
  <c r="DT97" i="2"/>
  <c r="DT21" i="2"/>
  <c r="DT64" i="2"/>
  <c r="DT180" i="2"/>
  <c r="DT34" i="2"/>
  <c r="DT124" i="2"/>
  <c r="DT14" i="2"/>
  <c r="DT51" i="2"/>
  <c r="DT163" i="2"/>
  <c r="DT116" i="2"/>
  <c r="DT167" i="2"/>
  <c r="DT153" i="2"/>
  <c r="DT139" i="2"/>
  <c r="DT175" i="2"/>
  <c r="DT165" i="2"/>
  <c r="DT109" i="2"/>
  <c r="DT83" i="2"/>
  <c r="DT29" i="2"/>
  <c r="DT82" i="2"/>
  <c r="DT202" i="2"/>
  <c r="DT122" i="2"/>
  <c r="DT164" i="2"/>
  <c r="DT185" i="2"/>
  <c r="DT168" i="2"/>
  <c r="DT190" i="2"/>
  <c r="DT172" i="2"/>
  <c r="DT33" i="2"/>
  <c r="DT39" i="2"/>
  <c r="DT176" i="2"/>
  <c r="DT66" i="2"/>
  <c r="DT98" i="2"/>
  <c r="DT8" i="2"/>
  <c r="DT102" i="2"/>
  <c r="DT3" i="2"/>
  <c r="C11" i="4" s="1"/>
  <c r="E11" i="4" s="1"/>
  <c r="F11" i="4" s="1"/>
  <c r="G11" i="4" s="1"/>
  <c r="L11" i="4" s="1"/>
  <c r="DT90" i="2"/>
  <c r="DT101" i="2"/>
  <c r="DT152" i="2"/>
  <c r="DT141" i="2"/>
  <c r="DT38" i="2"/>
  <c r="DT108" i="2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20" i="2" l="1"/>
  <c r="BI43" i="2"/>
  <c r="BI93" i="2"/>
  <c r="BI4" i="2"/>
  <c r="BI180" i="2"/>
  <c r="BI23" i="2"/>
  <c r="BI194" i="2"/>
  <c r="BI15" i="2"/>
  <c r="BI30" i="2"/>
  <c r="BI106" i="2"/>
  <c r="BI86" i="2"/>
  <c r="BI148" i="2"/>
  <c r="BI121" i="2"/>
  <c r="BI34" i="2"/>
  <c r="BI8" i="2"/>
  <c r="BI66" i="2"/>
  <c r="BI19" i="2"/>
  <c r="BI16" i="2"/>
  <c r="BI198" i="2"/>
  <c r="BI17" i="2"/>
  <c r="BI146" i="2"/>
  <c r="BI123" i="2"/>
  <c r="BI5" i="2"/>
  <c r="BI10" i="2"/>
  <c r="BI161" i="2"/>
  <c r="BI80" i="2"/>
  <c r="BI137" i="2"/>
  <c r="BI159" i="2"/>
  <c r="BI85" i="2"/>
  <c r="BI74" i="2"/>
  <c r="BI196" i="2"/>
  <c r="BI40" i="2"/>
  <c r="BI118" i="2"/>
  <c r="BI111" i="2"/>
  <c r="BI108" i="2"/>
  <c r="BI202" i="2"/>
  <c r="BI50" i="2"/>
  <c r="BI179" i="2"/>
  <c r="BI84" i="2"/>
  <c r="BI31" i="2"/>
  <c r="BI90" i="2"/>
  <c r="BI41" i="2"/>
  <c r="BI166" i="2"/>
  <c r="BI78" i="2"/>
  <c r="BI151" i="2"/>
  <c r="BI133" i="2"/>
  <c r="BI190" i="2"/>
  <c r="BI197" i="2"/>
  <c r="BI170" i="2"/>
  <c r="BI126" i="2"/>
  <c r="BI191" i="2"/>
  <c r="BI47" i="2"/>
  <c r="BI96" i="2"/>
  <c r="BI177" i="2"/>
  <c r="BI79" i="2"/>
  <c r="BI67" i="2"/>
  <c r="BI176" i="2"/>
  <c r="BI172" i="2"/>
  <c r="BI201" i="2"/>
  <c r="BI164" i="2"/>
  <c r="BI117" i="2"/>
  <c r="BI94" i="2"/>
  <c r="BI9" i="2"/>
  <c r="BI141" i="2"/>
  <c r="BI73" i="2"/>
  <c r="BI13" i="2"/>
  <c r="BI163" i="2"/>
  <c r="BI24" i="2"/>
  <c r="BI114" i="2"/>
  <c r="BI184" i="2"/>
  <c r="BI37" i="2"/>
  <c r="BI38" i="2"/>
  <c r="BI160" i="2"/>
  <c r="BI178" i="2"/>
  <c r="BI70" i="2"/>
  <c r="BI187" i="2"/>
  <c r="BI150" i="2"/>
  <c r="BI119" i="2"/>
  <c r="BI45" i="2"/>
  <c r="BI109" i="2"/>
  <c r="BI149" i="2"/>
  <c r="BI107" i="2"/>
  <c r="BI154" i="2"/>
  <c r="BI49" i="2"/>
  <c r="BI59" i="2"/>
  <c r="BI112" i="2"/>
  <c r="BI27" i="2"/>
  <c r="BI124" i="2"/>
  <c r="BI136" i="2"/>
  <c r="BI39" i="2"/>
  <c r="BI144" i="2"/>
  <c r="BI55" i="2"/>
  <c r="BI46" i="2"/>
  <c r="BI3" i="2"/>
  <c r="C8" i="4" s="1"/>
  <c r="E8" i="4" s="1"/>
  <c r="F8" i="4" s="1"/>
  <c r="G8" i="4" s="1"/>
  <c r="L8" i="4" s="1"/>
  <c r="BI165" i="2"/>
  <c r="BI105" i="2"/>
  <c r="BI169" i="2"/>
  <c r="BI99" i="2"/>
  <c r="BI21" i="2"/>
  <c r="BI83" i="2"/>
  <c r="BI139" i="2"/>
  <c r="BI152" i="2"/>
  <c r="BI22" i="2"/>
  <c r="BI35" i="2"/>
  <c r="BI134" i="2"/>
  <c r="BI58" i="2"/>
  <c r="BI48" i="2"/>
  <c r="BI130" i="2"/>
  <c r="BI195" i="2"/>
  <c r="BI162" i="2"/>
  <c r="BI65" i="2"/>
  <c r="BI156" i="2"/>
  <c r="BI113" i="2"/>
  <c r="BI140" i="2"/>
  <c r="BI127" i="2"/>
  <c r="BI168" i="2"/>
  <c r="BI142" i="2"/>
  <c r="BI125" i="2"/>
  <c r="BI25" i="2"/>
  <c r="BI145" i="2"/>
  <c r="BI60" i="2"/>
  <c r="BI76" i="2"/>
  <c r="BI32" i="2"/>
  <c r="BI18" i="2"/>
  <c r="BI128" i="2"/>
  <c r="BI157" i="2"/>
  <c r="BI63" i="2"/>
  <c r="BI199" i="2"/>
  <c r="BI42" i="2"/>
  <c r="BI81" i="2"/>
  <c r="BI181" i="2"/>
  <c r="BI102" i="2"/>
  <c r="BI57" i="2"/>
  <c r="BI143" i="2"/>
  <c r="BI132" i="2"/>
  <c r="BI158" i="2"/>
  <c r="BI110" i="2"/>
  <c r="BI104" i="2"/>
  <c r="BI69" i="2"/>
  <c r="BI6" i="2"/>
  <c r="BI183" i="2"/>
  <c r="BI75" i="2"/>
  <c r="BI135" i="2"/>
  <c r="BI97" i="2"/>
  <c r="BI29" i="2"/>
  <c r="BI174" i="2"/>
  <c r="BI11" i="2"/>
  <c r="BI28" i="2"/>
  <c r="BI193" i="2"/>
  <c r="BI92" i="2"/>
  <c r="BI100" i="2"/>
  <c r="BI53" i="2"/>
  <c r="BI171" i="2"/>
  <c r="BI64" i="2"/>
  <c r="BI98" i="2"/>
  <c r="BI62" i="2"/>
  <c r="BI155" i="2"/>
  <c r="BI115" i="2"/>
  <c r="BI147" i="2"/>
  <c r="BI72" i="2"/>
  <c r="BI88" i="2"/>
  <c r="BI61" i="2"/>
  <c r="BI192" i="2"/>
  <c r="BI138" i="2"/>
  <c r="BI103" i="2"/>
  <c r="BI87" i="2"/>
  <c r="BI89" i="2"/>
  <c r="BI56" i="2"/>
  <c r="BI120" i="2"/>
  <c r="BI173" i="2"/>
  <c r="BI167" i="2"/>
  <c r="BI122" i="2"/>
  <c r="BI14" i="2"/>
  <c r="BI153" i="2"/>
  <c r="BI36" i="2"/>
  <c r="BI116" i="2"/>
  <c r="BI51" i="2"/>
  <c r="BI77" i="2"/>
  <c r="BI12" i="2"/>
  <c r="BI54" i="2"/>
  <c r="BI200" i="2"/>
  <c r="BI82" i="2"/>
  <c r="BI91" i="2"/>
  <c r="BI175" i="2"/>
  <c r="BI68" i="2"/>
  <c r="BI186" i="2"/>
  <c r="BI203" i="2"/>
  <c r="BI101" i="2"/>
  <c r="BI189" i="2"/>
  <c r="BI182" i="2"/>
  <c r="BI185" i="2"/>
  <c r="BI7" i="2"/>
  <c r="BI33" i="2"/>
  <c r="BI44" i="2"/>
  <c r="BI95" i="2"/>
  <c r="BI26" i="2"/>
  <c r="BI129" i="2"/>
  <c r="BI52" i="2"/>
  <c r="BI131" i="2"/>
  <c r="BI188" i="2"/>
  <c r="BI7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<sst xmlns="http://schemas.openxmlformats.org/spreadsheetml/2006/main" count="1169" uniqueCount="327">
  <si>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</si>
  <si>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</si>
  <si>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</si>
  <si>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</si>
  <si>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</si>
  <si>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</si>
  <si>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</si>
  <si>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</si>
  <si>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</si>
  <si>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</si>
  <si>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</si>
  <si>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</si>
  <si>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</si>
  <si>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</si>
  <si>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</si>
  <si>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</si>
  <si>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</si>
  <si>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</si>
  <si>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</si>
  <si>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</si>
  <si>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</si>
  <si>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</si>
  <si>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</si>
  <si>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</si>
  <si>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</si>
  <si>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</si>
  <si>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</si>
  <si>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</si>
  <si>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</si>
  <si>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</si>
  <si>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</si>
  <si>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</si>
  <si>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</si>
  <si>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</si>
  <si>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</si>
  <si>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</si>
  <si>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</si>
  <si>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</si>
  <si>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</si>
  <si>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</si>
  <si>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</si>
  <si>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</si>
  <si>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</si>
  <si>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</si>
  <si>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</si>
  <si>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</si>
  <si>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</si>
  <si>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</si>
  <si>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</si>
  <si>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</si>
  <si>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</si>
  <si>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</si>
  <si>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</si>
  <si>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</si>
  <si>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</si>
  <si>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</si>
  <si>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</si>
  <si>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</si>
  <si>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</si>
  <si>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</si>
  <si>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</si>
  <si>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</si>
  <si>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</si>
  <si>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</si>
  <si>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</si>
  <si>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</si>
  <si>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</si>
  <si>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</si>
  <si>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</si>
  <si>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</si>
  <si>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</si>
  <si>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</si>
  <si>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</si>
  <si>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</si>
  <si>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</si>
  <si>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</si>
  <si>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</si>
  <si>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</si>
  <si>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</si>
  <si>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</si>
  <si>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</si>
  <si>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</si>
  <si>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</si>
  <si>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</si>
  <si>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</si>
  <si>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</si>
  <si>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</si>
  <si>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</si>
  <si>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</si>
  <si>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</si>
  <si>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</si>
  <si>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</si>
  <si>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</si>
  <si>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</si>
  <si>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</si>
  <si>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</si>
  <si>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</si>
  <si>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</si>
  <si>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</si>
  <si>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</si>
  <si>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</si>
  <si>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</si>
  <si>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</si>
  <si>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</si>
  <si>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</si>
  <si>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</si>
  <si>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</si>
  <si>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</si>
  <si>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</si>
  <si>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</si>
  <si>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</si>
  <si>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</si>
  <si>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</si>
  <si>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</si>
  <si>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</si>
  <si>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</si>
  <si>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</si>
  <si>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</si>
  <si>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</si>
  <si>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</si>
  <si>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</si>
  <si>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</si>
  <si>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</si>
  <si>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</si>
  <si>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</si>
  <si>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</si>
  <si>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</si>
  <si>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</si>
  <si>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</si>
  <si>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</si>
  <si>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</si>
  <si>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</si>
  <si>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</si>
  <si>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</si>
  <si>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</si>
  <si>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</si>
  <si>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</si>
  <si>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</si>
  <si>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</si>
  <si>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</si>
  <si>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</si>
  <si>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</si>
  <si>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</si>
  <si>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</si>
  <si>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</si>
  <si>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</si>
  <si>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</si>
  <si>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</si>
  <si>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</si>
  <si>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</si>
  <si>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</si>
  <si>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</si>
  <si>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</si>
  <si>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</si>
  <si>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</si>
  <si>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</si>
  <si>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</si>
  <si>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</si>
  <si>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</si>
  <si>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</si>
  <si>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</si>
  <si>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</si>
  <si>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</si>
  <si>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</si>
  <si>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</si>
  <si>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</si>
  <si>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</si>
  <si>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</si>
  <si>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</si>
  <si>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</si>
  <si>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</si>
  <si>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</si>
  <si>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</si>
  <si>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</si>
  <si>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</si>
  <si>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</si>
  <si>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</si>
  <si>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</si>
  <si>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</si>
  <si>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</si>
  <si>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</si>
  <si>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</si>
  <si>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</si>
  <si>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</si>
  <si>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</si>
  <si>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</si>
  <si>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</si>
  <si>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</si>
  <si>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</si>
  <si>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</si>
  <si>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</si>
  <si>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</si>
  <si>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</si>
  <si>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</si>
  <si>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</si>
  <si>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</si>
  <si>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</si>
  <si>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</si>
  <si>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</si>
  <si>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</si>
  <si>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</si>
  <si>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</si>
  <si>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</si>
  <si>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</si>
  <si>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</si>
  <si>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</si>
  <si>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</si>
  <si>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</si>
  <si>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</si>
  <si>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</si>
  <si>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</si>
  <si>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</si>
  <si>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</si>
  <si>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</si>
  <si>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</si>
  <si>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</si>
  <si>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</si>
  <si>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</si>
  <si>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</si>
  <si>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</si>
  <si>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</si>
  <si>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</si>
  <si>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</si>
  <si>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</si>
  <si>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</si>
  <si>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</si>
  <si>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</si>
  <si>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</si>
  <si>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</si>
  <si>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</si>
  <si>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</si>
  <si>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</si>
  <si>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</si>
  <si>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</si>
  <si>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</si>
  <si>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</si>
  <si>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</si>
  <si>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</si>
  <si>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</si>
  <si>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</si>
  <si>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</si>
  <si>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</si>
  <si>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</si>
  <si>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</si>
  <si>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</si>
  <si>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</si>
  <si>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</si>
  <si>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</si>
  <si>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</si>
  <si>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</si>
  <si>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</si>
  <si>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</si>
  <si>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</si>
  <si>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</si>
  <si>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</si>
  <si>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</si>
  <si>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</si>
  <si>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</si>
  <si>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</si>
  <si>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</si>
  <si>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</si>
  <si>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</si>
  <si>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</si>
  <si>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</si>
  <si>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</si>
  <si>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</si>
  <si>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</si>
  <si>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</si>
  <si>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</si>
  <si>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</si>
  <si>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</si>
  <si>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</si>
  <si>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</si>
  <si>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</si>
  <si>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</si>
  <si>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</si>
  <si>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</si>
  <si>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</si>
  <si>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</si>
  <si>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</si>
  <si>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</si>
  <si>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</si>
  <si>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</si>
  <si>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</si>
  <si>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</si>
  <si>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</si>
  <si>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</si>
  <si>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</si>
  <si>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</si>
  <si>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</si>
  <si>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</si>
  <si>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</si>
  <si>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</si>
  <si>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</si>
  <si>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</si>
  <si>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</si>
  <si>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</si>
  <si>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</si>
  <si>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</si>
  <si>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</si>
  <si>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</si>
  <si>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</si>
  <si>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</si>
  <si>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</si>
  <si>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</si>
  <si>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</si>
  <si>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</si>
  <si>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</si>
  <si>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</si>
  <si>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</si>
  <si>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</si>
  <si>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</si>
  <si>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</si>
  <si>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</si>
  <si>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</si>
  <si>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</si>
  <si>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</si>
  <si>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</si>
  <si>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</si>
  <si>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</si>
  <si>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</si>
  <si>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</si>
  <si>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</si>
  <si>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</si>
  <si>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Vesten</t>
  </si>
  <si>
    <t>Moncalvo</t>
  </si>
  <si>
    <t>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</si>
</sst>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1.4879988310550185</c:v>
                </c:pt>
                <c:pt idx="2">
                  <c:v>1.6681561766024078</c:v>
                </c:pt>
                <c:pt idx="3">
                  <c:v>1.870204499864353</c:v>
                </c:pt>
                <c:pt idx="4">
                  <c:v>2.0968128580136303</c:v>
                </c:pt>
                <c:pt idx="5">
                  <c:v>2.3509767764378764</c:v>
                </c:pt>
                <c:pt idx="6">
                  <c:v>2.6360583005420719</c:v>
                </c:pt>
                <c:pt idx="7">
                  <c:v>24.411195938103038</c:v>
                </c:pt>
                <c:pt idx="8">
                  <c:v>45.51381002832138</c:v>
                </c:pt>
                <c:pt idx="9">
                  <c:v>66.345707112566487</c:v>
                </c:pt>
                <c:pt idx="10">
                  <c:v>87.006654330800174</c:v>
                </c:pt>
                <c:pt idx="11">
                  <c:v>105.2668155361357</c:v>
                </c:pt>
                <c:pt idx="12">
                  <c:v>121.17968190072868</c:v>
                </c:pt>
                <c:pt idx="13">
                  <c:v>134.77848314529123</c:v>
                </c:pt>
                <c:pt idx="14">
                  <c:v>148.34421936892755</c:v>
                </c:pt>
                <c:pt idx="15">
                  <c:v>157.37140665991683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29984"/>
        <c:axId val="-1347137056"/>
      </c:scatterChart>
      <c:valAx>
        <c:axId val="-1347129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7056"/>
        <c:crosses val="autoZero"/>
        <c:crossBetween val="midCat"/>
      </c:valAx>
      <c:valAx>
        <c:axId val="-134713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9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27808"/>
        <c:axId val="-1347127264"/>
      </c:scatterChart>
      <c:valAx>
        <c:axId val="-134712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7264"/>
        <c:crosses val="autoZero"/>
        <c:crossBetween val="midCat"/>
      </c:valAx>
      <c:valAx>
        <c:axId val="-134712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2.2789732611349232</c:v>
                </c:pt>
                <c:pt idx="2">
                  <c:v>3.5686750298534382</c:v>
                </c:pt>
                <c:pt idx="3">
                  <c:v>5.5917244648262345</c:v>
                </c:pt>
                <c:pt idx="4">
                  <c:v>8.766974315081173</c:v>
                </c:pt>
                <c:pt idx="5">
                  <c:v>13.75349085059986</c:v>
                </c:pt>
                <c:pt idx="6">
                  <c:v>21.588837091501592</c:v>
                </c:pt>
                <c:pt idx="7">
                  <c:v>55.089143480562193</c:v>
                </c:pt>
                <c:pt idx="8">
                  <c:v>90.535349795629273</c:v>
                </c:pt>
                <c:pt idx="9">
                  <c:v>125.62611524066115</c:v>
                </c:pt>
                <c:pt idx="10">
                  <c:v>162.95872408404145</c:v>
                </c:pt>
                <c:pt idx="11">
                  <c:v>195.14736653949262</c:v>
                </c:pt>
                <c:pt idx="12">
                  <c:v>227.21238282375066</c:v>
                </c:pt>
                <c:pt idx="13">
                  <c:v>256.71845498646991</c:v>
                </c:pt>
                <c:pt idx="14">
                  <c:v>283.69804533979914</c:v>
                </c:pt>
                <c:pt idx="15">
                  <c:v>305.72924456080381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1072"/>
        <c:axId val="-1347138688"/>
      </c:scatterChart>
      <c:valAx>
        <c:axId val="-1347131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8688"/>
        <c:crosses val="autoZero"/>
        <c:crossBetween val="midCat"/>
      </c:valAx>
      <c:valAx>
        <c:axId val="-134713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1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1.6703481446565862</c:v>
                </c:pt>
                <c:pt idx="2">
                  <c:v>1.9159858737520432</c:v>
                </c:pt>
                <c:pt idx="3">
                  <c:v>2.1978789215534578</c:v>
                </c:pt>
                <c:pt idx="4">
                  <c:v>2.5213969771017823</c:v>
                </c:pt>
                <c:pt idx="5">
                  <c:v>2.892707603921961</c:v>
                </c:pt>
                <c:pt idx="6">
                  <c:v>29.400937077076367</c:v>
                </c:pt>
                <c:pt idx="7">
                  <c:v>57.637175622179221</c:v>
                </c:pt>
                <c:pt idx="8">
                  <c:v>88.017218430049482</c:v>
                </c:pt>
                <c:pt idx="9">
                  <c:v>118.129603725536</c:v>
                </c:pt>
                <c:pt idx="10">
                  <c:v>148.0532527652679</c:v>
                </c:pt>
                <c:pt idx="11">
                  <c:v>177.83194922241105</c:v>
                </c:pt>
                <c:pt idx="12">
                  <c:v>205.02563571389621</c:v>
                </c:pt>
                <c:pt idx="13">
                  <c:v>229.67441449853354</c:v>
                </c:pt>
                <c:pt idx="14">
                  <c:v>251.8063806396998</c:v>
                </c:pt>
                <c:pt idx="15">
                  <c:v>271.44210347669156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5968"/>
        <c:axId val="-1347135424"/>
      </c:scatterChart>
      <c:valAx>
        <c:axId val="-134713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5424"/>
        <c:crosses val="autoZero"/>
        <c:crossBetween val="midCat"/>
      </c:valAx>
      <c:valAx>
        <c:axId val="-134713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1616"/>
        <c:axId val="-1347137600"/>
      </c:scatterChart>
      <c:valAx>
        <c:axId val="-1347131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7600"/>
        <c:crosses val="autoZero"/>
        <c:crossBetween val="midCat"/>
      </c:valAx>
      <c:valAx>
        <c:axId val="-134713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1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9776"/>
        <c:axId val="-1347140320"/>
      </c:scatterChart>
      <c:valAx>
        <c:axId val="-134713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40320"/>
        <c:crosses val="autoZero"/>
        <c:crossBetween val="midCat"/>
      </c:valAx>
      <c:valAx>
        <c:axId val="-134714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6512"/>
        <c:axId val="-1347134336"/>
      </c:scatterChart>
      <c:valAx>
        <c:axId val="-1347136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4336"/>
        <c:crosses val="autoZero"/>
        <c:crossBetween val="midCat"/>
      </c:valAx>
      <c:valAx>
        <c:axId val="-134713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3792"/>
        <c:axId val="-1347128896"/>
      </c:scatterChart>
      <c:valAx>
        <c:axId val="-1347133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8896"/>
        <c:crosses val="autoZero"/>
        <c:crossBetween val="midCat"/>
      </c:valAx>
      <c:valAx>
        <c:axId val="-134712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3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3248"/>
        <c:axId val="-1347129440"/>
      </c:scatterChart>
      <c:valAx>
        <c:axId val="-1347133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9440"/>
        <c:crosses val="autoZero"/>
        <c:crossBetween val="midCat"/>
      </c:valAx>
      <c:valAx>
        <c:axId val="-134712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7130528"/>
        <c:axId val="-1347128352"/>
      </c:scatterChart>
      <c:valAx>
        <c:axId val="-134713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28352"/>
        <c:crosses val="autoZero"/>
        <c:crossBetween val="midCat"/>
      </c:valAx>
      <c:valAx>
        <c:axId val="-13471283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713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4" zoomScale="87" zoomScaleNormal="4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6.3220000000000001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0.3</v>
      </c>
      <c r="D9" s="36">
        <f t="shared" ref="D9:D18" si="0">C9*$C$5</f>
        <v>1.8965999999999998</v>
      </c>
      <c r="E9" s="37">
        <v>15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113</v>
      </c>
      <c r="C10" s="35">
        <v>0.3</v>
      </c>
      <c r="D10" s="36">
        <f t="shared" si="0"/>
        <v>1.8965999999999998</v>
      </c>
      <c r="E10" s="37">
        <v>15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113</v>
      </c>
      <c r="C11" s="35">
        <v>0.4</v>
      </c>
      <c r="D11" s="36">
        <f t="shared" si="0"/>
        <v>2.5288000000000004</v>
      </c>
      <c r="E11" s="37">
        <v>15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6.3220000000000001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C32" s="25" t="s">
        <v>324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6</v>
      </c>
      <c r="B36" s="53">
        <v>2.04</v>
      </c>
      <c r="C36" s="53"/>
      <c r="D36" s="53"/>
      <c r="E36" s="54"/>
      <c r="F36" s="54"/>
      <c r="G36" s="54"/>
      <c r="H36" s="54"/>
      <c r="I36" s="52">
        <f>IFERROR(B36/A36,"")</f>
        <v>0.34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7</v>
      </c>
      <c r="B37" s="53">
        <v>20.399999999999999</v>
      </c>
      <c r="C37" s="53"/>
      <c r="D37" s="53"/>
      <c r="E37" s="54"/>
      <c r="F37" s="54"/>
      <c r="G37" s="54"/>
      <c r="H37" s="54"/>
      <c r="I37" s="56">
        <f t="shared" ref="I37:I55" si="1">IF(A37&lt;&gt;0,(B37-(B36-D36))/(A37-A36),"")</f>
        <v>18.36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8</v>
      </c>
      <c r="B38" s="53">
        <v>38.76</v>
      </c>
      <c r="C38" s="53"/>
      <c r="D38" s="53"/>
      <c r="E38" s="54"/>
      <c r="F38" s="54"/>
      <c r="G38" s="54"/>
      <c r="H38" s="54"/>
      <c r="I38" s="56">
        <f t="shared" si="1"/>
        <v>18.36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9</v>
      </c>
      <c r="B39" s="53">
        <v>57.12</v>
      </c>
      <c r="C39" s="53"/>
      <c r="D39" s="53"/>
      <c r="E39" s="54"/>
      <c r="F39" s="54"/>
      <c r="G39" s="54"/>
      <c r="H39" s="54"/>
      <c r="I39" s="52">
        <f t="shared" si="1"/>
        <v>18.36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10</v>
      </c>
      <c r="B40" s="53">
        <v>75.48</v>
      </c>
      <c r="C40" s="53"/>
      <c r="D40" s="53"/>
      <c r="E40" s="54"/>
      <c r="F40" s="54"/>
      <c r="G40" s="54"/>
      <c r="H40" s="54"/>
      <c r="I40" s="52">
        <f t="shared" si="1"/>
        <v>18.360000000000007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11</v>
      </c>
      <c r="B41" s="53">
        <v>91.8</v>
      </c>
      <c r="C41" s="53"/>
      <c r="D41" s="53"/>
      <c r="E41" s="54"/>
      <c r="F41" s="54"/>
      <c r="G41" s="54"/>
      <c r="H41" s="54"/>
      <c r="I41" s="56">
        <f t="shared" si="1"/>
        <v>16.319999999999993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12</v>
      </c>
      <c r="B42" s="53">
        <v>106.08</v>
      </c>
      <c r="C42" s="53"/>
      <c r="D42" s="53"/>
      <c r="E42" s="54"/>
      <c r="F42" s="54"/>
      <c r="G42" s="54"/>
      <c r="H42" s="54"/>
      <c r="I42" s="56">
        <f t="shared" si="1"/>
        <v>14.280000000000001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13</v>
      </c>
      <c r="B43" s="53">
        <v>118.32</v>
      </c>
      <c r="C43" s="53"/>
      <c r="D43" s="53"/>
      <c r="E43" s="54"/>
      <c r="F43" s="54"/>
      <c r="G43" s="54"/>
      <c r="H43" s="54"/>
      <c r="I43" s="52">
        <f t="shared" si="1"/>
        <v>12.239999999999995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14</v>
      </c>
      <c r="B44" s="53">
        <v>130.56</v>
      </c>
      <c r="C44" s="53"/>
      <c r="D44" s="53"/>
      <c r="E44" s="54"/>
      <c r="F44" s="54"/>
      <c r="G44" s="54"/>
      <c r="H44" s="54"/>
      <c r="I44" s="52">
        <f t="shared" si="1"/>
        <v>12.240000000000009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15</v>
      </c>
      <c r="B45" s="53">
        <v>138.72</v>
      </c>
      <c r="C45" s="53"/>
      <c r="D45" s="53">
        <v>138.72</v>
      </c>
      <c r="E45" s="54">
        <v>0.78</v>
      </c>
      <c r="F45" s="54"/>
      <c r="G45" s="54">
        <v>0.22</v>
      </c>
      <c r="H45" s="54"/>
      <c r="I45" s="52">
        <f t="shared" si="1"/>
        <v>8.1599999999999966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53"/>
      <c r="C46" s="53"/>
      <c r="D46" s="5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53"/>
      <c r="C47" s="53"/>
      <c r="D47" s="5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53"/>
      <c r="C48" s="53"/>
      <c r="D48" s="5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53"/>
      <c r="C49" s="53"/>
      <c r="D49" s="5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Lambro</v>
      </c>
      <c r="C58" s="25" t="s">
        <v>326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53">
        <v>16.32</v>
      </c>
      <c r="C62" s="53"/>
      <c r="D62" s="53"/>
      <c r="E62" s="54"/>
      <c r="F62" s="54"/>
      <c r="G62" s="54"/>
      <c r="H62" s="54"/>
      <c r="I62" s="56">
        <f>IFERROR(B62/A62,"")</f>
        <v>2.72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53">
        <v>42.84</v>
      </c>
      <c r="C63" s="53"/>
      <c r="D63" s="53"/>
      <c r="E63" s="54"/>
      <c r="F63" s="54"/>
      <c r="G63" s="54"/>
      <c r="H63" s="54"/>
      <c r="I63" s="52">
        <f>IF(A63&lt;&gt;0,(B63-(B62-D62))/(A63-A62),"")</f>
        <v>26.520000000000003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53">
        <v>71.400000000000006</v>
      </c>
      <c r="C64" s="53"/>
      <c r="D64" s="53"/>
      <c r="E64" s="54"/>
      <c r="F64" s="54"/>
      <c r="G64" s="54"/>
      <c r="H64" s="54"/>
      <c r="I64" s="52">
        <f>IF(A64&lt;&gt;0,(B64-(B63-D63))/(A64-A63),"")</f>
        <v>28.560000000000002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53">
        <v>99.96</v>
      </c>
      <c r="C65" s="53"/>
      <c r="D65" s="53"/>
      <c r="E65" s="54"/>
      <c r="F65" s="54"/>
      <c r="G65" s="54"/>
      <c r="H65" s="54"/>
      <c r="I65" s="52">
        <f>IF(A65&lt;&gt;0,(B65-(B64-D64))/(A65-A64),"")</f>
        <v>28.559999999999988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53">
        <v>130.56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30.600000000000009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53">
        <v>157.08000000000001</v>
      </c>
      <c r="C67" s="53"/>
      <c r="D67" s="53"/>
      <c r="E67" s="54"/>
      <c r="F67" s="54"/>
      <c r="G67" s="54"/>
      <c r="H67" s="54"/>
      <c r="I67" s="52">
        <f t="shared" si="2"/>
        <v>26.52000000000001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53">
        <v>183.6</v>
      </c>
      <c r="C68" s="53"/>
      <c r="D68" s="53"/>
      <c r="E68" s="54"/>
      <c r="F68" s="54"/>
      <c r="G68" s="54"/>
      <c r="H68" s="54"/>
      <c r="I68" s="52">
        <f t="shared" si="2"/>
        <v>26.519999999999982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53">
        <v>208.08</v>
      </c>
      <c r="C69" s="53"/>
      <c r="D69" s="53"/>
      <c r="E69" s="54"/>
      <c r="F69" s="54"/>
      <c r="G69" s="54"/>
      <c r="H69" s="54"/>
      <c r="I69" s="52">
        <f t="shared" si="2"/>
        <v>24.480000000000018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53">
        <v>230.52</v>
      </c>
      <c r="C70" s="53"/>
      <c r="D70" s="53"/>
      <c r="E70" s="54"/>
      <c r="F70" s="54"/>
      <c r="G70" s="54"/>
      <c r="H70" s="54"/>
      <c r="I70" s="52">
        <f t="shared" si="2"/>
        <v>22.439999999999998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53">
        <v>248.88</v>
      </c>
      <c r="C71" s="53"/>
      <c r="D71" s="53">
        <v>248.88</v>
      </c>
      <c r="E71" s="54">
        <v>0.78</v>
      </c>
      <c r="F71" s="54"/>
      <c r="G71" s="54">
        <v>0.22</v>
      </c>
      <c r="H71" s="54"/>
      <c r="I71" s="52">
        <f t="shared" si="2"/>
        <v>18.359999999999985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Lambro</v>
      </c>
      <c r="C84" s="25" t="s">
        <v>325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</v>
      </c>
      <c r="B88" s="53">
        <v>2.04</v>
      </c>
      <c r="C88" s="53"/>
      <c r="D88" s="53"/>
      <c r="E88" s="54"/>
      <c r="F88" s="54"/>
      <c r="G88" s="54"/>
      <c r="H88" s="66"/>
      <c r="I88" s="56">
        <f>IFERROR(B88/A88,"")</f>
        <v>0.40800000000000003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6</v>
      </c>
      <c r="B89" s="53">
        <v>22.44</v>
      </c>
      <c r="C89" s="53"/>
      <c r="D89" s="53"/>
      <c r="E89" s="54"/>
      <c r="F89" s="54"/>
      <c r="G89" s="54"/>
      <c r="H89" s="66"/>
      <c r="I89" s="56">
        <f t="shared" ref="I89:I107" si="3">IF(A89&lt;&gt;0,(B89-(B88-D88))/(A89-A88),"")</f>
        <v>20.400000000000002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7</v>
      </c>
      <c r="B90" s="53">
        <v>44.88</v>
      </c>
      <c r="C90" s="53"/>
      <c r="D90" s="53"/>
      <c r="E90" s="54"/>
      <c r="F90" s="54"/>
      <c r="G90" s="54"/>
      <c r="H90" s="66"/>
      <c r="I90" s="56">
        <f t="shared" si="3"/>
        <v>22.44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8</v>
      </c>
      <c r="B91" s="53">
        <v>69.36</v>
      </c>
      <c r="C91" s="53"/>
      <c r="D91" s="53"/>
      <c r="E91" s="54"/>
      <c r="F91" s="54"/>
      <c r="G91" s="54"/>
      <c r="H91" s="66"/>
      <c r="I91" s="56">
        <f t="shared" si="3"/>
        <v>24.479999999999997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9</v>
      </c>
      <c r="B92" s="53">
        <v>93.84</v>
      </c>
      <c r="C92" s="53"/>
      <c r="D92" s="53"/>
      <c r="E92" s="54"/>
      <c r="F92" s="54"/>
      <c r="G92" s="54"/>
      <c r="H92" s="66"/>
      <c r="I92" s="56">
        <f t="shared" si="3"/>
        <v>24.480000000000004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10</v>
      </c>
      <c r="B93" s="53">
        <v>118.32</v>
      </c>
      <c r="C93" s="53"/>
      <c r="D93" s="53"/>
      <c r="E93" s="54"/>
      <c r="F93" s="54"/>
      <c r="G93" s="54"/>
      <c r="H93" s="66"/>
      <c r="I93" s="56">
        <f t="shared" si="3"/>
        <v>24.47999999999999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11</v>
      </c>
      <c r="B94" s="53">
        <v>142.80000000000001</v>
      </c>
      <c r="C94" s="53"/>
      <c r="D94" s="53"/>
      <c r="E94" s="54"/>
      <c r="F94" s="54"/>
      <c r="G94" s="54"/>
      <c r="H94" s="66"/>
      <c r="I94" s="56">
        <f t="shared" si="3"/>
        <v>24.480000000000018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12</v>
      </c>
      <c r="B95" s="53">
        <v>165.24</v>
      </c>
      <c r="C95" s="53"/>
      <c r="D95" s="53"/>
      <c r="E95" s="54"/>
      <c r="F95" s="54"/>
      <c r="G95" s="54"/>
      <c r="H95" s="66"/>
      <c r="I95" s="56">
        <f t="shared" si="3"/>
        <v>22.439999999999998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13</v>
      </c>
      <c r="B96" s="53">
        <v>185.64</v>
      </c>
      <c r="C96" s="53"/>
      <c r="D96" s="53"/>
      <c r="E96" s="54"/>
      <c r="F96" s="54"/>
      <c r="G96" s="54"/>
      <c r="H96" s="66"/>
      <c r="I96" s="56">
        <f t="shared" si="3"/>
        <v>20.399999999999977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14</v>
      </c>
      <c r="B97" s="53">
        <v>204</v>
      </c>
      <c r="C97" s="53"/>
      <c r="D97" s="53"/>
      <c r="E97" s="54"/>
      <c r="F97" s="54"/>
      <c r="G97" s="54"/>
      <c r="H97" s="66"/>
      <c r="I97" s="56">
        <f t="shared" si="3"/>
        <v>18.360000000000014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15</v>
      </c>
      <c r="B98" s="53">
        <v>220.32</v>
      </c>
      <c r="C98" s="53"/>
      <c r="D98" s="53">
        <v>220.32</v>
      </c>
      <c r="E98" s="54">
        <v>0.78</v>
      </c>
      <c r="F98" s="54"/>
      <c r="G98" s="54">
        <v>0.22</v>
      </c>
      <c r="H98" s="66"/>
      <c r="I98" s="56">
        <f t="shared" si="3"/>
        <v>16.319999999999993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58"/>
      <c r="C99" s="58"/>
      <c r="D99" s="58"/>
      <c r="E99" s="66"/>
      <c r="F99" s="66"/>
      <c r="G99" s="66"/>
      <c r="H99" s="66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/>
      <c r="B100" s="58"/>
      <c r="C100" s="58"/>
      <c r="D100" s="58"/>
      <c r="E100" s="67"/>
      <c r="F100" s="67"/>
      <c r="G100" s="67"/>
      <c r="H100" s="67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/>
      <c r="B101" s="63"/>
      <c r="C101" s="92"/>
      <c r="D101" s="63"/>
      <c r="E101" s="57"/>
      <c r="F101" s="57"/>
      <c r="G101" s="57"/>
      <c r="H101" s="57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4"/>
      <c r="F103" s="54"/>
      <c r="G103" s="54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290"/>
      <c r="C114" s="53"/>
      <c r="D114" s="5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290"/>
      <c r="C115" s="53"/>
      <c r="D115" s="5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290"/>
      <c r="C116" s="53"/>
      <c r="D116" s="5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290"/>
      <c r="C117" s="53"/>
      <c r="D117" s="5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290"/>
      <c r="C118" s="53"/>
      <c r="D118" s="5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290"/>
      <c r="C119" s="53"/>
      <c r="D119" s="5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290"/>
      <c r="C120" s="53"/>
      <c r="D120" s="5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290"/>
      <c r="C121" s="53"/>
      <c r="D121" s="5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290"/>
      <c r="C122" s="53"/>
      <c r="D122" s="5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290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290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290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290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290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290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290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290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290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290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66"/>
      <c r="F140" s="66"/>
      <c r="G140" s="66"/>
      <c r="H140" s="66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66"/>
      <c r="F141" s="66"/>
      <c r="G141" s="66"/>
      <c r="H141" s="66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66"/>
      <c r="F142" s="66"/>
      <c r="G142" s="66"/>
      <c r="H142" s="66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/>
      <c r="B143" s="58"/>
      <c r="C143" s="58"/>
      <c r="D143" s="58"/>
      <c r="E143" s="66"/>
      <c r="F143" s="66"/>
      <c r="G143" s="66"/>
      <c r="H143" s="66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/>
      <c r="B144" s="58"/>
      <c r="C144" s="58"/>
      <c r="D144" s="58"/>
      <c r="E144" s="66"/>
      <c r="F144" s="66"/>
      <c r="G144" s="66"/>
      <c r="H144" s="66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/>
      <c r="B145" s="58"/>
      <c r="C145" s="58"/>
      <c r="D145" s="58"/>
      <c r="E145" s="66"/>
      <c r="F145" s="66"/>
      <c r="G145" s="66"/>
      <c r="H145" s="66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/>
      <c r="B146" s="58"/>
      <c r="C146" s="58"/>
      <c r="D146" s="58"/>
      <c r="E146" s="66"/>
      <c r="F146" s="66"/>
      <c r="G146" s="66"/>
      <c r="H146" s="66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/>
      <c r="B147" s="58"/>
      <c r="C147" s="58"/>
      <c r="D147" s="58"/>
      <c r="E147" s="66"/>
      <c r="F147" s="66"/>
      <c r="G147" s="66"/>
      <c r="H147" s="66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/>
      <c r="B148" s="58"/>
      <c r="C148" s="58"/>
      <c r="D148" s="58"/>
      <c r="E148" s="66"/>
      <c r="F148" s="66"/>
      <c r="G148" s="66"/>
      <c r="H148" s="66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/>
      <c r="B149" s="58"/>
      <c r="C149" s="58"/>
      <c r="D149" s="58"/>
      <c r="E149" s="66"/>
      <c r="F149" s="66"/>
      <c r="G149" s="66"/>
      <c r="H149" s="66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/>
      <c r="B150" s="58"/>
      <c r="C150" s="58"/>
      <c r="D150" s="58"/>
      <c r="E150" s="66"/>
      <c r="F150" s="66"/>
      <c r="G150" s="66"/>
      <c r="H150" s="66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/>
      <c r="B151" s="58"/>
      <c r="C151" s="58"/>
      <c r="D151" s="58"/>
      <c r="E151" s="66"/>
      <c r="F151" s="66"/>
      <c r="G151" s="66"/>
      <c r="H151" s="66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/>
      <c r="B152" s="58"/>
      <c r="C152" s="58"/>
      <c r="D152" s="58"/>
      <c r="E152" s="67"/>
      <c r="F152" s="67"/>
      <c r="G152" s="67"/>
      <c r="H152" s="6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/>
      <c r="B153" s="63"/>
      <c r="C153" s="92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1"/>
      <c r="B173" s="63"/>
      <c r="C173" s="63"/>
      <c r="D173" s="6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1"/>
      <c r="B174" s="63"/>
      <c r="C174" s="63"/>
      <c r="D174" s="6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1"/>
      <c r="B175" s="63"/>
      <c r="C175" s="63"/>
      <c r="D175" s="6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1"/>
      <c r="B176" s="63"/>
      <c r="C176" s="63"/>
      <c r="D176" s="6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1"/>
      <c r="B177" s="63"/>
      <c r="C177" s="63"/>
      <c r="D177" s="6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1"/>
      <c r="B178" s="63"/>
      <c r="C178" s="63"/>
      <c r="D178" s="6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1"/>
      <c r="B179" s="63"/>
      <c r="C179" s="63"/>
      <c r="D179" s="6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1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1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1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1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1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1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53"/>
      <c r="D192" s="63"/>
      <c r="E192" s="66"/>
      <c r="F192" s="66"/>
      <c r="G192" s="66"/>
      <c r="H192" s="66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53"/>
      <c r="D193" s="63"/>
      <c r="E193" s="66"/>
      <c r="F193" s="66"/>
      <c r="G193" s="66"/>
      <c r="H193" s="66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53"/>
      <c r="D194" s="63"/>
      <c r="E194" s="66"/>
      <c r="F194" s="66"/>
      <c r="G194" s="66"/>
      <c r="H194" s="66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8"/>
      <c r="B195" s="58"/>
      <c r="C195" s="58"/>
      <c r="D195" s="58"/>
      <c r="E195" s="66"/>
      <c r="F195" s="66"/>
      <c r="G195" s="66"/>
      <c r="H195" s="66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8"/>
      <c r="B196" s="58"/>
      <c r="C196" s="58"/>
      <c r="D196" s="58"/>
      <c r="E196" s="66"/>
      <c r="F196" s="66"/>
      <c r="G196" s="66"/>
      <c r="H196" s="66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8"/>
      <c r="B197" s="58"/>
      <c r="C197" s="58"/>
      <c r="D197" s="58"/>
      <c r="E197" s="66"/>
      <c r="F197" s="66"/>
      <c r="G197" s="66"/>
      <c r="H197" s="66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8"/>
      <c r="B198" s="58"/>
      <c r="C198" s="58"/>
      <c r="D198" s="58"/>
      <c r="E198" s="66"/>
      <c r="F198" s="66"/>
      <c r="G198" s="66"/>
      <c r="H198" s="66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8"/>
      <c r="B199" s="58"/>
      <c r="C199" s="58"/>
      <c r="D199" s="58"/>
      <c r="E199" s="66"/>
      <c r="F199" s="66"/>
      <c r="G199" s="66"/>
      <c r="H199" s="66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8"/>
      <c r="B200" s="58"/>
      <c r="C200" s="58"/>
      <c r="D200" s="58"/>
      <c r="E200" s="66"/>
      <c r="F200" s="66"/>
      <c r="G200" s="66"/>
      <c r="H200" s="66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8"/>
      <c r="B201" s="58"/>
      <c r="C201" s="58"/>
      <c r="D201" s="58"/>
      <c r="E201" s="66"/>
      <c r="F201" s="66"/>
      <c r="G201" s="66"/>
      <c r="H201" s="66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8"/>
      <c r="B202" s="58"/>
      <c r="C202" s="58"/>
      <c r="D202" s="58"/>
      <c r="E202" s="66"/>
      <c r="F202" s="66"/>
      <c r="G202" s="66"/>
      <c r="H202" s="66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8"/>
      <c r="B203" s="58"/>
      <c r="C203" s="58"/>
      <c r="D203" s="58"/>
      <c r="E203" s="66"/>
      <c r="F203" s="66"/>
      <c r="G203" s="66"/>
      <c r="H203" s="66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8"/>
      <c r="B204" s="58"/>
      <c r="C204" s="58"/>
      <c r="D204" s="58"/>
      <c r="E204" s="67"/>
      <c r="F204" s="67"/>
      <c r="G204" s="67"/>
      <c r="H204" s="6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92"/>
      <c r="B205" s="63"/>
      <c r="C205" s="92"/>
      <c r="D205" s="63"/>
      <c r="E205" s="57"/>
      <c r="F205" s="57"/>
      <c r="G205" s="57"/>
      <c r="H205" s="57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Peuplier Koster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Peuplier Lambro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Peuplier Lambro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58.242141783458976</v>
      </c>
      <c r="T3" s="62">
        <f>IF('Données projet'!E9&gt;30,$R$33-$H$33,LOOKUP('Données projet'!$E$9,$A$3:$A$203,R3:R203)-LOOKUP('Données projet'!$E$9,$A$3:$A$203,$H$3:$H$203))</f>
        <v>178.5348232594645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111.73809930851527</v>
      </c>
      <c r="AO3" s="62">
        <f>IF('Données projet'!E10&gt;30,$AM$33-$H$33,LOOKUP('Données projet'!$E$10,$A$3:$A$203,AM3:AM203)-LOOKUP('Données projet'!$E$10,$A$3:$A$203,$H$3:$H$203))</f>
        <v>326.89266116035151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101.11019223527276</v>
      </c>
      <c r="BJ3" s="62">
        <f>IF('Données projet'!E11&gt;30,$BH$33-$H$33,LOOKUP('Données projet'!$E$11,$A$3:$A$203,BH3:BH203)-LOOKUP('Données projet'!$E$11,$A$3:$A$203,$H$3:$H$203))</f>
        <v>292.60552007623926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0.34</v>
      </c>
      <c r="N4" s="14">
        <f>IF('Données projet'!$A$36&gt;35,N3+M4-V3,IF(A4&lt;'Données projet'!$A$36,$K$205^A4,IF(A4='Données projet'!$A$36,'Données projet'!$B$36,N3+M4-V3)))</f>
        <v>1.1261727847346514</v>
      </c>
      <c r="O4" s="14">
        <f>N4*VLOOKUP('Données projet'!$B$9,Paramètres!$A$1:$I$89,3,0)*VLOOKUP('Données projet'!$B$9,Paramètres!$A$1:$I$89,5,0)</f>
        <v>0.57272643140465429</v>
      </c>
      <c r="P4" s="14">
        <f>EXP(-1.0587+0.8836*LN(O4)+0.284)</f>
        <v>0.28162696441640889</v>
      </c>
      <c r="Q4" s="22">
        <f t="shared" ref="Q4:Q34" si="2">(O4+P4)*0.475*44/12</f>
        <v>1.4879988310550185</v>
      </c>
      <c r="R4" s="62">
        <f t="shared" si="0"/>
        <v>169.30043278397886</v>
      </c>
      <c r="S4" s="62">
        <f ca="1">AVERAGE(OFFSET($R$3,0,0,'Données projet'!$E$9+1,1))-AVERAGE(OFFSET($H$3,0,0,'Données projet'!$E$9+1,1))</f>
        <v>58.242141783458976</v>
      </c>
      <c r="T4" s="62">
        <f>$T$3</f>
        <v>178.5348232594645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2.72</v>
      </c>
      <c r="AI4" s="14">
        <f>IF('Données projet'!$A$62&gt;35,AI3+AH4-AQ3,IF(A4&lt;'Données projet'!$A$62,$AF$205^A4,IF(A4='Données projet'!$A$62,'Données projet'!$B$62,AI3+AH4-AQ3)))</f>
        <v>1.59264882574722</v>
      </c>
      <c r="AJ4" s="14">
        <f>AI4*VLOOKUP('Données projet'!$B$10,Paramètres!$A$1:$I$89,3,0)*VLOOKUP('Données projet'!$B$10,Paramètres!$A$1:$I$89,5,0)</f>
        <v>0.89194704837147309</v>
      </c>
      <c r="AK4" s="14">
        <f>EXP(-1.0587+0.8836*LN(AJ4)+0.284)</f>
        <v>0.41655434558159271</v>
      </c>
      <c r="AL4" s="22">
        <f t="shared" ref="AL4:AL67" si="4">(AJ4+AK4)*0.475*44/12</f>
        <v>2.2789732611349232</v>
      </c>
      <c r="AM4" s="62">
        <f t="shared" ref="AM4:AM67" si="5">AL4+(AD4+AE4)*44/12</f>
        <v>170.09140721405876</v>
      </c>
      <c r="AN4" s="62">
        <f ca="1">AVERAGE(OFFSET($AM$3,0,0,'Données projet'!$E$10+1,1))-AVERAGE(OFFSET($H$3,0,0,'Données projet'!$E$10+1,1))</f>
        <v>111.73809930851527</v>
      </c>
      <c r="AO4" s="62">
        <f>$AO$3</f>
        <v>326.89266116035151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0.40800000000000003</v>
      </c>
      <c r="BD4" s="13">
        <f>IF('Données projet'!$A$88&gt;35,BD3+BC4-BL3,IF(A4&lt;'Données projet'!$A$88,$BA$205^A4,IF(A4='Données projet'!$A$88,'Données projet'!$B$88,BD3+BC4-BL3)))</f>
        <v>1.153256825086818</v>
      </c>
      <c r="BE4" s="14">
        <f>BD4*VLOOKUP('Données projet'!$B$11,Paramètres!$A$1:$I$89,3,0)*VLOOKUP('Données projet'!$B$11,Paramètres!$A$1:$I$89,5,0)</f>
        <v>0.64586995232162159</v>
      </c>
      <c r="BF4" s="14">
        <f>EXP(-1.0587+0.8836*LN(BE4)+0.284)</f>
        <v>0.31318161398838018</v>
      </c>
      <c r="BG4" s="22">
        <f t="shared" ref="BG4:BG67" si="7">(BE4+BF4)*0.475*44/12</f>
        <v>1.6703481446565862</v>
      </c>
      <c r="BH4" s="62">
        <f t="shared" ref="BH4:BH67" si="8">BG4+(AY4+AZ4)*44/12</f>
        <v>169.48278209758044</v>
      </c>
      <c r="BI4" s="62">
        <f ca="1">AVERAGE(OFFSET($BH$3,0,0,'Données projet'!$E$11+1,1))-AVERAGE(OFFSET($H$3,0,0,'Données projet'!$E$11+1,1))</f>
        <v>101.11019223527276</v>
      </c>
      <c r="BJ4" s="62">
        <f>$BJ$3</f>
        <v>292.60552007623926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0.34</v>
      </c>
      <c r="N5" s="14">
        <f>IF('Données projet'!$A$36&gt;35,N4+M5-V4,IF(A5&lt;'Données projet'!$A$36,$K$205^A5,IF(A5='Données projet'!$A$36,'Données projet'!$B$36,N4+M5-V4)))</f>
        <v>1.2682651410769996</v>
      </c>
      <c r="O5" s="14">
        <f>N5*VLOOKUP('Données projet'!$B$9,Paramètres!$A$1:$I$89,3,0)*VLOOKUP('Données projet'!$B$9,Paramètres!$A$1:$I$89,5,0)</f>
        <v>0.64498892014611897</v>
      </c>
      <c r="P5" s="14">
        <f t="shared" ref="P5:P68" si="33">EXP(-1.0587+0.8836*LN(O5)+0.284)</f>
        <v>0.31280409991267982</v>
      </c>
      <c r="Q5" s="22">
        <f t="shared" si="2"/>
        <v>1.6681561766024078</v>
      </c>
      <c r="R5" s="62">
        <f t="shared" si="0"/>
        <v>172.26543746410323</v>
      </c>
      <c r="S5" s="62">
        <f ca="1">AVERAGE(OFFSET($R$3,0,0,'Données projet'!$E$9+1,1))-AVERAGE(OFFSET($H$3,0,0,'Données projet'!$E$9+1,1))</f>
        <v>58.242141783458976</v>
      </c>
      <c r="T5" s="62">
        <f t="shared" ref="T5:T68" si="34">$T$3</f>
        <v>178.5348232594645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2.72</v>
      </c>
      <c r="AI5" s="14">
        <f>IF('Données projet'!$A$62&gt;35,AI4+AH5-AQ4,IF(A5&lt;'Données projet'!$A$62,$AF$205^A5,IF(A5='Données projet'!$A$62,'Données projet'!$B$62,AI4+AH5-AQ4)))</f>
        <v>2.5365302821539988</v>
      </c>
      <c r="AJ5" s="14">
        <f>AI5*VLOOKUP('Données projet'!$B$10,Paramètres!$A$1:$I$89,3,0)*VLOOKUP('Données projet'!$B$10,Paramètres!$A$1:$I$89,5,0)</f>
        <v>1.4205584192175253</v>
      </c>
      <c r="AK5" s="14">
        <f t="shared" ref="AK5:AK68" si="35">EXP(-1.0587+0.8836*LN(AJ5)+0.284)</f>
        <v>0.62844159792320486</v>
      </c>
      <c r="AL5" s="22">
        <f t="shared" si="4"/>
        <v>3.5686750298534382</v>
      </c>
      <c r="AM5" s="62">
        <f t="shared" si="5"/>
        <v>174.16595631735427</v>
      </c>
      <c r="AN5" s="62">
        <f ca="1">AVERAGE(OFFSET($AM$3,0,0,'Données projet'!$E$10+1,1))-AVERAGE(OFFSET($H$3,0,0,'Données projet'!$E$10+1,1))</f>
        <v>111.73809930851527</v>
      </c>
      <c r="AO5" s="62">
        <f t="shared" ref="AO5:AO68" si="36">$AO$3</f>
        <v>326.89266116035151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0.40800000000000003</v>
      </c>
      <c r="BD5" s="13">
        <f>IF('Données projet'!$A$88&gt;35,BD4+BC5-BL4,IF(A5&lt;'Données projet'!$A$88,$BA$205^A5,IF(A5='Données projet'!$A$88,'Données projet'!$B$88,BD4+BC5-BL4)))</f>
        <v>1.3300013046093275</v>
      </c>
      <c r="BE5" s="14">
        <f>BD5*VLOOKUP('Données projet'!$B$11,Paramètres!$A$1:$I$89,3,0)*VLOOKUP('Données projet'!$B$11,Paramètres!$A$1:$I$89,5,0)</f>
        <v>0.74485393063340777</v>
      </c>
      <c r="BF5" s="14">
        <f t="shared" ref="BF5:BF68" si="37">EXP(-1.0587+0.8836*LN(BE5)+0.284)</f>
        <v>0.35523365238211935</v>
      </c>
      <c r="BG5" s="22">
        <f t="shared" si="7"/>
        <v>1.9159858737520432</v>
      </c>
      <c r="BH5" s="62">
        <f t="shared" si="8"/>
        <v>172.51326716125288</v>
      </c>
      <c r="BI5" s="62">
        <f ca="1">AVERAGE(OFFSET($BH$3,0,0,'Données projet'!$E$11+1,1))-AVERAGE(OFFSET($H$3,0,0,'Données projet'!$E$11+1,1))</f>
        <v>101.11019223527276</v>
      </c>
      <c r="BJ5" s="62">
        <f t="shared" ref="BJ5:BJ68" si="38">$BJ$3</f>
        <v>292.60552007623926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0.34</v>
      </c>
      <c r="N6" s="14">
        <f>IF('Données projet'!$A$36&gt;35,N5+M6-V5,IF(A6&lt;'Données projet'!$A$36,$K$205^A6,IF(A6='Données projet'!$A$36,'Données projet'!$B$36,N5+M6-V5)))</f>
        <v>1.4282856857085702</v>
      </c>
      <c r="O6" s="14">
        <f>N6*VLOOKUP('Données projet'!$B$9,Paramètres!$A$1:$I$89,3,0)*VLOOKUP('Données projet'!$B$9,Paramètres!$A$1:$I$89,5,0)</f>
        <v>0.72636896832395048</v>
      </c>
      <c r="P6" s="14">
        <f t="shared" si="33"/>
        <v>0.34743265839242454</v>
      </c>
      <c r="Q6" s="22">
        <f t="shared" si="2"/>
        <v>1.870204499864353</v>
      </c>
      <c r="R6" s="62">
        <f t="shared" si="0"/>
        <v>175.22522506974923</v>
      </c>
      <c r="S6" s="62">
        <f ca="1">AVERAGE(OFFSET($R$3,0,0,'Données projet'!$E$9+1,1))-AVERAGE(OFFSET($H$3,0,0,'Données projet'!$E$9+1,1))</f>
        <v>58.242141783458976</v>
      </c>
      <c r="T6" s="62">
        <f t="shared" si="34"/>
        <v>178.5348232594645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2.72</v>
      </c>
      <c r="AI6" s="14">
        <f>IF('Données projet'!$A$62&gt;35,AI5+AH6-AQ5,IF(A6&lt;'Données projet'!$A$62,$AF$205^A6,IF(A6='Données projet'!$A$62,'Données projet'!$B$62,AI5+AH6-AQ5)))</f>
        <v>4.0398019753448304</v>
      </c>
      <c r="AJ6" s="14">
        <f>AI6*VLOOKUP('Données projet'!$B$10,Paramètres!$A$1:$I$89,3,0)*VLOOKUP('Données projet'!$B$10,Paramètres!$A$1:$I$89,5,0)</f>
        <v>2.2624506982721186</v>
      </c>
      <c r="AK6" s="14">
        <f t="shared" si="35"/>
        <v>0.94810880306351852</v>
      </c>
      <c r="AL6" s="22">
        <f t="shared" si="4"/>
        <v>5.5917244648262345</v>
      </c>
      <c r="AM6" s="62">
        <f t="shared" si="5"/>
        <v>178.94674503471111</v>
      </c>
      <c r="AN6" s="62">
        <f ca="1">AVERAGE(OFFSET($AM$3,0,0,'Données projet'!$E$10+1,1))-AVERAGE(OFFSET($H$3,0,0,'Données projet'!$E$10+1,1))</f>
        <v>111.73809930851527</v>
      </c>
      <c r="AO6" s="62">
        <f t="shared" si="36"/>
        <v>326.89266116035151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0.40800000000000003</v>
      </c>
      <c r="BD6" s="13">
        <f>IF('Données projet'!$A$88&gt;35,BD5+BC6-BL5,IF(A6&lt;'Données projet'!$A$88,$BA$205^A6,IF(A6='Données projet'!$A$88,'Données projet'!$B$88,BD5+BC6-BL5)))</f>
        <v>1.5338330819150789</v>
      </c>
      <c r="BE6" s="14">
        <f>BD6*VLOOKUP('Données projet'!$B$11,Paramètres!$A$1:$I$89,3,0)*VLOOKUP('Données projet'!$B$11,Paramètres!$A$1:$I$89,5,0)</f>
        <v>0.85900787919572075</v>
      </c>
      <c r="BF6" s="14">
        <f t="shared" si="37"/>
        <v>0.40293217145698224</v>
      </c>
      <c r="BG6" s="22">
        <f t="shared" si="7"/>
        <v>2.1978789215534578</v>
      </c>
      <c r="BH6" s="62">
        <f t="shared" si="8"/>
        <v>175.55289949143835</v>
      </c>
      <c r="BI6" s="62">
        <f ca="1">AVERAGE(OFFSET($BH$3,0,0,'Données projet'!$E$11+1,1))-AVERAGE(OFFSET($H$3,0,0,'Données projet'!$E$11+1,1))</f>
        <v>101.11019223527276</v>
      </c>
      <c r="BJ6" s="62">
        <f t="shared" si="38"/>
        <v>292.60552007623926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0.34</v>
      </c>
      <c r="N7" s="14">
        <f>IF('Données projet'!$A$36&gt;35,N6+M7-V6,IF(A7&lt;'Données projet'!$A$36,$K$205^A7,IF(A7='Données projet'!$A$36,'Données projet'!$B$36,N6+M7-V6)))</f>
        <v>1.6084964680710618</v>
      </c>
      <c r="O7" s="14">
        <f>N7*VLOOKUP('Données projet'!$B$9,Paramètres!$A$1:$I$89,3,0)*VLOOKUP('Données projet'!$B$9,Paramètres!$A$1:$I$89,5,0)</f>
        <v>0.81801696380221933</v>
      </c>
      <c r="P7" s="14">
        <f t="shared" si="33"/>
        <v>0.38589472500943456</v>
      </c>
      <c r="Q7" s="22">
        <f t="shared" si="2"/>
        <v>2.0968128580136303</v>
      </c>
      <c r="R7" s="62">
        <f t="shared" si="0"/>
        <v>178.18293492219058</v>
      </c>
      <c r="S7" s="62">
        <f ca="1">AVERAGE(OFFSET($R$3,0,0,'Données projet'!$E$9+1,1))-AVERAGE(OFFSET($H$3,0,0,'Données projet'!$E$9+1,1))</f>
        <v>58.242141783458976</v>
      </c>
      <c r="T7" s="62">
        <f t="shared" si="34"/>
        <v>178.5348232594645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2.72</v>
      </c>
      <c r="AI7" s="14">
        <f>IF('Données projet'!$A$62&gt;35,AI6+AH7-AQ6,IF(A7&lt;'Données projet'!$A$62,$AF$205^A7,IF(A7='Données projet'!$A$62,'Données projet'!$B$62,AI6+AH7-AQ6)))</f>
        <v>6.4339858722842447</v>
      </c>
      <c r="AJ7" s="14">
        <f>AI7*VLOOKUP('Données projet'!$B$10,Paramètres!$A$1:$I$89,3,0)*VLOOKUP('Données projet'!$B$10,Paramètres!$A$1:$I$89,5,0)</f>
        <v>3.6032894479140682</v>
      </c>
      <c r="AK7" s="14">
        <f t="shared" si="35"/>
        <v>1.4303800152904329</v>
      </c>
      <c r="AL7" s="22">
        <f t="shared" si="4"/>
        <v>8.766974315081173</v>
      </c>
      <c r="AM7" s="62">
        <f t="shared" si="5"/>
        <v>184.85309637925812</v>
      </c>
      <c r="AN7" s="62">
        <f ca="1">AVERAGE(OFFSET($AM$3,0,0,'Données projet'!$E$10+1,1))-AVERAGE(OFFSET($H$3,0,0,'Données projet'!$E$10+1,1))</f>
        <v>111.73809930851527</v>
      </c>
      <c r="AO7" s="62">
        <f t="shared" si="36"/>
        <v>326.89266116035151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0.40800000000000003</v>
      </c>
      <c r="BD7" s="13">
        <f>IF('Données projet'!$A$88&gt;35,BD6+BC7-BL6,IF(A7&lt;'Données projet'!$A$88,$BA$205^A7,IF(A7='Données projet'!$A$88,'Données projet'!$B$88,BD6+BC7-BL6)))</f>
        <v>1.7689034702625133</v>
      </c>
      <c r="BE7" s="14">
        <f>BD7*VLOOKUP('Données projet'!$B$11,Paramètres!$A$1:$I$89,3,0)*VLOOKUP('Données projet'!$B$11,Paramètres!$A$1:$I$89,5,0)</f>
        <v>0.99065669948581803</v>
      </c>
      <c r="BF7" s="14">
        <f t="shared" si="37"/>
        <v>0.45703534478314822</v>
      </c>
      <c r="BG7" s="22">
        <f t="shared" si="7"/>
        <v>2.5213969771017823</v>
      </c>
      <c r="BH7" s="62">
        <f t="shared" si="8"/>
        <v>178.60751904127872</v>
      </c>
      <c r="BI7" s="62">
        <f ca="1">AVERAGE(OFFSET($BH$3,0,0,'Données projet'!$E$11+1,1))-AVERAGE(OFFSET($H$3,0,0,'Données projet'!$E$11+1,1))</f>
        <v>101.11019223527276</v>
      </c>
      <c r="BJ7" s="62">
        <f t="shared" si="38"/>
        <v>292.60552007623926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0.34</v>
      </c>
      <c r="N8" s="14">
        <f>IF('Données projet'!$A$36&gt;35,N7+M8-V7,IF(A8&lt;'Données projet'!$A$36,$K$205^A8,IF(A8='Données projet'!$A$36,'Données projet'!$B$36,N7+M8-V7)))</f>
        <v>1.811444946683439</v>
      </c>
      <c r="O8" s="14">
        <f>N8*VLOOKUP('Données projet'!$B$9,Paramètres!$A$1:$I$89,3,0)*VLOOKUP('Données projet'!$B$9,Paramètres!$A$1:$I$89,5,0)</f>
        <v>0.92122844208532984</v>
      </c>
      <c r="P8" s="14">
        <f t="shared" si="33"/>
        <v>0.42861468314215911</v>
      </c>
      <c r="Q8" s="22">
        <f t="shared" si="2"/>
        <v>2.3509767764378764</v>
      </c>
      <c r="R8" s="62">
        <f t="shared" si="0"/>
        <v>181.14202465288523</v>
      </c>
      <c r="S8" s="62">
        <f ca="1">AVERAGE(OFFSET($R$3,0,0,'Données projet'!$E$9+1,1))-AVERAGE(OFFSET($H$3,0,0,'Données projet'!$E$9+1,1))</f>
        <v>58.242141783458976</v>
      </c>
      <c r="T8" s="62">
        <f t="shared" si="34"/>
        <v>178.5348232594645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2.72</v>
      </c>
      <c r="AI8" s="14">
        <f>IF('Données projet'!$A$62&gt;35,AI7+AH8-AQ7,IF(A8&lt;'Données projet'!$A$62,$AF$205^A8,IF(A8='Données projet'!$A$62,'Données projet'!$B$62,AI7+AH8-AQ7)))</f>
        <v>10.247080044367705</v>
      </c>
      <c r="AJ8" s="14">
        <f>AI8*VLOOKUP('Données projet'!$B$10,Paramètres!$A$1:$I$89,3,0)*VLOOKUP('Données projet'!$B$10,Paramètres!$A$1:$I$89,5,0)</f>
        <v>5.7387747080476892</v>
      </c>
      <c r="AK8" s="14">
        <f t="shared" si="35"/>
        <v>2.1579664501914642</v>
      </c>
      <c r="AL8" s="22">
        <f t="shared" si="4"/>
        <v>13.75349085059986</v>
      </c>
      <c r="AM8" s="62">
        <f t="shared" si="5"/>
        <v>192.54453872704721</v>
      </c>
      <c r="AN8" s="62">
        <f ca="1">AVERAGE(OFFSET($AM$3,0,0,'Données projet'!$E$10+1,1))-AVERAGE(OFFSET($H$3,0,0,'Données projet'!$E$10+1,1))</f>
        <v>111.73809930851527</v>
      </c>
      <c r="AO8" s="62">
        <f t="shared" si="36"/>
        <v>326.89266116035151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>
        <f>VLOOKUP(A8,'Données projet'!$A$87:$I$107,2,0)</f>
        <v>2.04</v>
      </c>
      <c r="BB8" s="13">
        <f>VLOOKUP(A8,'Données projet'!$A$87:$I$107,9,0)</f>
        <v>0.40800000000000003</v>
      </c>
      <c r="BC8" s="13">
        <f t="array" ref="BC8">INDEX(BB:BB,MIN(IF(ISNUMBER(BB8:BB204),ROW(BB8:BB204),"")))</f>
        <v>0.40800000000000003</v>
      </c>
      <c r="BD8" s="13">
        <f>IF('Données projet'!$A$88&gt;35,BD7+BC8-BL7,IF(A8&lt;'Données projet'!$A$88,$BA$205^A8,IF(A8='Données projet'!$A$88,'Données projet'!$B$88,BD7+BC8-BL7)))</f>
        <v>2.04</v>
      </c>
      <c r="BE8" s="14">
        <f>BD8*VLOOKUP('Données projet'!$B$11,Paramètres!$A$1:$I$89,3,0)*VLOOKUP('Données projet'!$B$11,Paramètres!$A$1:$I$89,5,0)</f>
        <v>1.1424816</v>
      </c>
      <c r="BF8" s="14">
        <f t="shared" si="37"/>
        <v>0.51840314866332693</v>
      </c>
      <c r="BG8" s="22">
        <f t="shared" si="7"/>
        <v>2.892707603921961</v>
      </c>
      <c r="BH8" s="62">
        <f t="shared" si="8"/>
        <v>181.68375548036931</v>
      </c>
      <c r="BI8" s="62">
        <f ca="1">AVERAGE(OFFSET($BH$3,0,0,'Données projet'!$E$11+1,1))-AVERAGE(OFFSET($H$3,0,0,'Données projet'!$E$11+1,1))</f>
        <v>101.11019223527276</v>
      </c>
      <c r="BJ8" s="62">
        <f t="shared" si="38"/>
        <v>292.60552007623926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2.04</v>
      </c>
      <c r="L9" s="13">
        <f>VLOOKUP(A9,'Données projet'!$A$35:$I$55,9,0)</f>
        <v>0.34</v>
      </c>
      <c r="M9" s="13">
        <f t="array" ref="M9">INDEX(L:L,MIN(IF(ISNUMBER(L9:L205),ROW(L9:L205),"")))</f>
        <v>0.34</v>
      </c>
      <c r="N9" s="14">
        <f>IF('Données projet'!$A$36&gt;35,N8+M9-V8,IF(A9&lt;'Données projet'!$A$36,$K$205^A9,IF(A9='Données projet'!$A$36,'Données projet'!$B$36,N8+M9-V8)))</f>
        <v>2.04</v>
      </c>
      <c r="O9" s="14">
        <f>N9*VLOOKUP('Données projet'!$B$9,Paramètres!$A$1:$I$89,3,0)*VLOOKUP('Données projet'!$B$9,Paramètres!$A$1:$I$89,5,0)</f>
        <v>1.0374624000000001</v>
      </c>
      <c r="P9" s="14">
        <f t="shared" si="33"/>
        <v>0.47606389696195495</v>
      </c>
      <c r="Q9" s="22">
        <f t="shared" si="2"/>
        <v>2.6360583005420719</v>
      </c>
      <c r="R9" s="62">
        <f t="shared" si="0"/>
        <v>184.10631039680104</v>
      </c>
      <c r="S9" s="62">
        <f ca="1">AVERAGE(OFFSET($R$3,0,0,'Données projet'!$E$9+1,1))-AVERAGE(OFFSET($H$3,0,0,'Données projet'!$E$9+1,1))</f>
        <v>58.242141783458976</v>
      </c>
      <c r="T9" s="62">
        <f t="shared" si="34"/>
        <v>178.5348232594645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16.32</v>
      </c>
      <c r="AG9" s="13">
        <f>VLOOKUP(A9,'Données projet'!$A$61:$I$81,9,0)</f>
        <v>2.72</v>
      </c>
      <c r="AH9" s="13">
        <f t="array" ref="AH9">INDEX(AG:AG,MIN(IF(ISNUMBER(AG9:AG205),ROW(AG9:AG205),"")))</f>
        <v>2.72</v>
      </c>
      <c r="AI9" s="14">
        <f>IF('Données projet'!$A$62&gt;35,AI8+AH9-AQ8,IF(A9&lt;'Données projet'!$A$62,$AF$205^A9,IF(A9='Données projet'!$A$62,'Données projet'!$B$62,AI8+AH9-AQ8)))</f>
        <v>16.32</v>
      </c>
      <c r="AJ9" s="14">
        <f>AI9*VLOOKUP('Données projet'!$B$10,Paramètres!$A$1:$I$89,3,0)*VLOOKUP('Données projet'!$B$10,Paramètres!$A$1:$I$89,5,0)</f>
        <v>9.1398527999999999</v>
      </c>
      <c r="AK9" s="14">
        <f t="shared" si="35"/>
        <v>3.2556517501444548</v>
      </c>
      <c r="AL9" s="22">
        <f t="shared" si="4"/>
        <v>21.588837091501592</v>
      </c>
      <c r="AM9" s="62">
        <f t="shared" si="5"/>
        <v>203.05908918776058</v>
      </c>
      <c r="AN9" s="62">
        <f ca="1">AVERAGE(OFFSET($AM$3,0,0,'Données projet'!$E$10+1,1))-AVERAGE(OFFSET($H$3,0,0,'Données projet'!$E$10+1,1))</f>
        <v>111.73809930851527</v>
      </c>
      <c r="AO9" s="62">
        <f t="shared" si="36"/>
        <v>326.89266116035151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>
        <f>VLOOKUP(A9,'Données projet'!$A$87:$I$107,2,0)</f>
        <v>22.44</v>
      </c>
      <c r="BB9" s="13">
        <f>VLOOKUP(A9,'Données projet'!$A$87:$I$107,9,0)</f>
        <v>20.400000000000002</v>
      </c>
      <c r="BC9" s="13">
        <f t="array" ref="BC9">INDEX(BB:BB,MIN(IF(ISNUMBER(BB9:BB205),ROW(BB9:BB205),"")))</f>
        <v>20.400000000000002</v>
      </c>
      <c r="BD9" s="13">
        <f>IF('Données projet'!$A$88&gt;35,BD8+BC9-BL8,IF(A9&lt;'Données projet'!$A$88,$BA$205^A9,IF(A9='Données projet'!$A$88,'Données projet'!$B$88,BD8+BC9-BL8)))</f>
        <v>22.44</v>
      </c>
      <c r="BE9" s="14">
        <f>BD9*VLOOKUP('Données projet'!$B$11,Paramètres!$A$1:$I$89,3,0)*VLOOKUP('Données projet'!$B$11,Paramètres!$A$1:$I$89,5,0)</f>
        <v>12.567297600000002</v>
      </c>
      <c r="BF9" s="14">
        <f t="shared" si="37"/>
        <v>4.3136232098046117</v>
      </c>
      <c r="BG9" s="22">
        <f t="shared" si="7"/>
        <v>29.400937077076367</v>
      </c>
      <c r="BH9" s="62">
        <f t="shared" si="8"/>
        <v>210.87118917333535</v>
      </c>
      <c r="BI9" s="62">
        <f ca="1">AVERAGE(OFFSET($BH$3,0,0,'Données projet'!$E$11+1,1))-AVERAGE(OFFSET($H$3,0,0,'Données projet'!$E$11+1,1))</f>
        <v>101.11019223527276</v>
      </c>
      <c r="BJ9" s="62">
        <f t="shared" si="38"/>
        <v>292.60552007623926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20.399999999999999</v>
      </c>
      <c r="L10" s="13">
        <f>VLOOKUP(A10,'Données projet'!$A$35:$I$55,9,0)</f>
        <v>18.36</v>
      </c>
      <c r="M10" s="13">
        <f t="array" ref="M10">INDEX(L:L,MIN(IF(ISNUMBER(L10:L206),ROW(L10:L206),"")))</f>
        <v>18.36</v>
      </c>
      <c r="N10" s="14">
        <f>IF('Données projet'!$A$36&gt;35,N9+M10-V9,IF(A10&lt;'Données projet'!$A$36,$K$205^A10,IF(A10='Données projet'!$A$36,'Données projet'!$B$36,N9+M10-V9)))</f>
        <v>20.399999999999999</v>
      </c>
      <c r="O10" s="14">
        <f>N10*VLOOKUP('Données projet'!$B$9,Paramètres!$A$1:$I$89,3,0)*VLOOKUP('Données projet'!$B$9,Paramètres!$A$1:$I$89,5,0)</f>
        <v>10.374623999999999</v>
      </c>
      <c r="P10" s="14">
        <f t="shared" si="33"/>
        <v>3.6413736678103574</v>
      </c>
      <c r="Q10" s="22">
        <f t="shared" si="2"/>
        <v>24.411195938103038</v>
      </c>
      <c r="R10" s="62">
        <f t="shared" si="0"/>
        <v>208.53537687383928</v>
      </c>
      <c r="S10" s="62">
        <f ca="1">AVERAGE(OFFSET($R$3,0,0,'Données projet'!$E$9+1,1))-AVERAGE(OFFSET($H$3,0,0,'Données projet'!$E$9+1,1))</f>
        <v>58.242141783458976</v>
      </c>
      <c r="T10" s="62">
        <f t="shared" si="34"/>
        <v>178.5348232594645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42.84</v>
      </c>
      <c r="AG10" s="13">
        <f>VLOOKUP(A10,'Données projet'!$A$61:$I$81,9,0)</f>
        <v>26.520000000000003</v>
      </c>
      <c r="AH10" s="13">
        <f t="array" ref="AH10">INDEX(AG:AG,MIN(IF(ISNUMBER(AG10:AG206),ROW(AG10:AG206),"")))</f>
        <v>26.520000000000003</v>
      </c>
      <c r="AI10" s="14">
        <f>IF('Données projet'!$A$62&gt;35,AI9+AH10-AQ9,IF(A10&lt;'Données projet'!$A$62,$AF$205^A10,IF(A10='Données projet'!$A$62,'Données projet'!$B$62,AI9+AH10-AQ9)))</f>
        <v>42.84</v>
      </c>
      <c r="AJ10" s="14">
        <f>AI10*VLOOKUP('Données projet'!$B$10,Paramètres!$A$1:$I$89,3,0)*VLOOKUP('Données projet'!$B$10,Paramètres!$A$1:$I$89,5,0)</f>
        <v>23.992113600000003</v>
      </c>
      <c r="AK10" s="14">
        <f t="shared" si="35"/>
        <v>7.6380166280739807</v>
      </c>
      <c r="AL10" s="22">
        <f t="shared" si="4"/>
        <v>55.089143480562193</v>
      </c>
      <c r="AM10" s="62">
        <f t="shared" si="5"/>
        <v>239.21332441629843</v>
      </c>
      <c r="AN10" s="62">
        <f ca="1">AVERAGE(OFFSET($AM$3,0,0,'Données projet'!$E$10+1,1))-AVERAGE(OFFSET($H$3,0,0,'Données projet'!$E$10+1,1))</f>
        <v>111.73809930851527</v>
      </c>
      <c r="AO10" s="62">
        <f t="shared" si="36"/>
        <v>326.89266116035151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>
        <f>VLOOKUP(A10,'Données projet'!$A$87:$I$107,2,0)</f>
        <v>44.88</v>
      </c>
      <c r="BB10" s="13">
        <f>VLOOKUP(A10,'Données projet'!$A$87:$I$107,9,0)</f>
        <v>22.44</v>
      </c>
      <c r="BC10" s="13">
        <f t="array" ref="BC10">INDEX(BB:BB,MIN(IF(ISNUMBER(BB10:BB206),ROW(BB10:BB206),"")))</f>
        <v>22.44</v>
      </c>
      <c r="BD10" s="13">
        <f>IF('Données projet'!$A$88&gt;35,BD9+BC10-BL9,IF(A10&lt;'Données projet'!$A$88,$BA$205^A10,IF(A10='Données projet'!$A$88,'Données projet'!$B$88,BD9+BC10-BL9)))</f>
        <v>44.88</v>
      </c>
      <c r="BE10" s="14">
        <f>BD10*VLOOKUP('Données projet'!$B$11,Paramètres!$A$1:$I$89,3,0)*VLOOKUP('Données projet'!$B$11,Paramètres!$A$1:$I$89,5,0)</f>
        <v>25.134595200000003</v>
      </c>
      <c r="BF10" s="14">
        <f t="shared" si="37"/>
        <v>7.9585199897679653</v>
      </c>
      <c r="BG10" s="22">
        <f t="shared" si="7"/>
        <v>57.637175622179221</v>
      </c>
      <c r="BH10" s="62">
        <f t="shared" si="8"/>
        <v>241.76135655791546</v>
      </c>
      <c r="BI10" s="62">
        <f ca="1">AVERAGE(OFFSET($BH$3,0,0,'Données projet'!$E$11+1,1))-AVERAGE(OFFSET($H$3,0,0,'Données projet'!$E$11+1,1))</f>
        <v>101.11019223527276</v>
      </c>
      <c r="BJ10" s="62">
        <f t="shared" si="38"/>
        <v>292.60552007623926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38.76</v>
      </c>
      <c r="L11" s="13">
        <f>VLOOKUP(A11,'Données projet'!$A$35:$I$55,9,0)</f>
        <v>18.36</v>
      </c>
      <c r="M11" s="13">
        <f t="array" ref="M11">INDEX(L:L,MIN(IF(ISNUMBER(L11:L207),ROW(L11:L207),"")))</f>
        <v>18.36</v>
      </c>
      <c r="N11" s="14">
        <f>IF('Données projet'!$A$36&gt;35,N10+M11-V10,IF(A11&lt;'Données projet'!$A$36,$K$205^A11,IF(A11='Données projet'!$A$36,'Données projet'!$B$36,N10+M11-V10)))</f>
        <v>38.76</v>
      </c>
      <c r="O11" s="14">
        <f>N11*VLOOKUP('Données projet'!$B$9,Paramètres!$A$1:$I$89,3,0)*VLOOKUP('Données projet'!$B$9,Paramètres!$A$1:$I$89,5,0)</f>
        <v>19.711785599999999</v>
      </c>
      <c r="P11" s="14">
        <f t="shared" si="33"/>
        <v>6.4205455167395504</v>
      </c>
      <c r="Q11" s="22">
        <f t="shared" si="2"/>
        <v>45.51381002832138</v>
      </c>
      <c r="R11" s="62">
        <f t="shared" si="0"/>
        <v>232.26708289454194</v>
      </c>
      <c r="S11" s="62">
        <f ca="1">AVERAGE(OFFSET($R$3,0,0,'Données projet'!$E$9+1,1))-AVERAGE(OFFSET($H$3,0,0,'Données projet'!$E$9+1,1))</f>
        <v>58.242141783458976</v>
      </c>
      <c r="T11" s="62">
        <f t="shared" si="34"/>
        <v>178.5348232594645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71.400000000000006</v>
      </c>
      <c r="AG11" s="13">
        <f>VLOOKUP(A11,'Données projet'!$A$61:$I$81,9,0)</f>
        <v>28.560000000000002</v>
      </c>
      <c r="AH11" s="13">
        <f t="array" ref="AH11">INDEX(AG:AG,MIN(IF(ISNUMBER(AG11:AG207),ROW(AG11:AG207),"")))</f>
        <v>28.560000000000002</v>
      </c>
      <c r="AI11" s="14">
        <f>IF('Données projet'!$A$62&gt;35,AI10+AH11-AQ10,IF(A11&lt;'Données projet'!$A$62,$AF$205^A11,IF(A11='Données projet'!$A$62,'Données projet'!$B$62,AI10+AH11-AQ10)))</f>
        <v>71.400000000000006</v>
      </c>
      <c r="AJ11" s="14">
        <f>AI11*VLOOKUP('Données projet'!$B$10,Paramètres!$A$1:$I$89,3,0)*VLOOKUP('Données projet'!$B$10,Paramètres!$A$1:$I$89,5,0)</f>
        <v>39.986856000000003</v>
      </c>
      <c r="AK11" s="14">
        <f t="shared" si="35"/>
        <v>11.995163021413948</v>
      </c>
      <c r="AL11" s="22">
        <f t="shared" si="4"/>
        <v>90.535349795629273</v>
      </c>
      <c r="AM11" s="62">
        <f t="shared" si="5"/>
        <v>277.28862266184984</v>
      </c>
      <c r="AN11" s="62">
        <f ca="1">AVERAGE(OFFSET($AM$3,0,0,'Données projet'!$E$10+1,1))-AVERAGE(OFFSET($H$3,0,0,'Données projet'!$E$10+1,1))</f>
        <v>111.73809930851527</v>
      </c>
      <c r="AO11" s="62">
        <f t="shared" si="36"/>
        <v>326.89266116035151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>
        <f>VLOOKUP(A11,'Données projet'!$A$87:$I$107,2,0)</f>
        <v>69.36</v>
      </c>
      <c r="BB11" s="13">
        <f>VLOOKUP(A11,'Données projet'!$A$87:$I$107,9,0)</f>
        <v>24.479999999999997</v>
      </c>
      <c r="BC11" s="13">
        <f t="array" ref="BC11">INDEX(BB:BB,MIN(IF(ISNUMBER(BB11:BB207),ROW(BB11:BB207),"")))</f>
        <v>24.479999999999997</v>
      </c>
      <c r="BD11" s="13">
        <f>IF('Données projet'!$A$88&gt;35,BD10+BC11-BL10,IF(A11&lt;'Données projet'!$A$88,$BA$205^A11,IF(A11='Données projet'!$A$88,'Données projet'!$B$88,BD10+BC11-BL10)))</f>
        <v>69.36</v>
      </c>
      <c r="BE11" s="14">
        <f>BD11*VLOOKUP('Données projet'!$B$11,Paramètres!$A$1:$I$89,3,0)*VLOOKUP('Données projet'!$B$11,Paramètres!$A$1:$I$89,5,0)</f>
        <v>38.8443744</v>
      </c>
      <c r="BF11" s="14">
        <f t="shared" si="37"/>
        <v>11.691827569406406</v>
      </c>
      <c r="BG11" s="22">
        <f t="shared" si="7"/>
        <v>88.017218430049482</v>
      </c>
      <c r="BH11" s="62">
        <f t="shared" si="8"/>
        <v>274.77049129627005</v>
      </c>
      <c r="BI11" s="62">
        <f ca="1">AVERAGE(OFFSET($BH$3,0,0,'Données projet'!$E$11+1,1))-AVERAGE(OFFSET($H$3,0,0,'Données projet'!$E$11+1,1))</f>
        <v>101.11019223527276</v>
      </c>
      <c r="BJ11" s="62">
        <f t="shared" si="38"/>
        <v>292.60552007623926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57.12</v>
      </c>
      <c r="L12" s="13">
        <f>VLOOKUP(A12,'Données projet'!$A$35:$I$55,9,0)</f>
        <v>18.36</v>
      </c>
      <c r="M12" s="13">
        <f t="array" ref="M12">INDEX(L:L,MIN(IF(ISNUMBER(L12:L208),ROW(L12:L208),"")))</f>
        <v>18.36</v>
      </c>
      <c r="N12" s="14">
        <f>IF('Données projet'!$A$36&gt;35,N11+M12-V11,IF(A12&lt;'Données projet'!$A$36,$K$205^A12,IF(A12='Données projet'!$A$36,'Données projet'!$B$36,N11+M12-V11)))</f>
        <v>57.12</v>
      </c>
      <c r="O12" s="14">
        <f>N12*VLOOKUP('Données projet'!$B$9,Paramètres!$A$1:$I$89,3,0)*VLOOKUP('Données projet'!$B$9,Paramètres!$A$1:$I$89,5,0)</f>
        <v>29.048947200000004</v>
      </c>
      <c r="P12" s="14">
        <f t="shared" si="33"/>
        <v>9.0442817641530073</v>
      </c>
      <c r="Q12" s="22">
        <f t="shared" si="2"/>
        <v>66.345707112566487</v>
      </c>
      <c r="R12" s="62">
        <f t="shared" si="0"/>
        <v>255.70366586512256</v>
      </c>
      <c r="S12" s="62">
        <f ca="1">AVERAGE(OFFSET($R$3,0,0,'Données projet'!$E$9+1,1))-AVERAGE(OFFSET($H$3,0,0,'Données projet'!$E$9+1,1))</f>
        <v>58.242141783458976</v>
      </c>
      <c r="T12" s="62">
        <f t="shared" si="34"/>
        <v>178.5348232594645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99.96</v>
      </c>
      <c r="AG12" s="13">
        <f>VLOOKUP(A12,'Données projet'!$A$61:$I$81,9,0)</f>
        <v>28.559999999999988</v>
      </c>
      <c r="AH12" s="13">
        <f t="array" ref="AH12">INDEX(AG:AG,MIN(IF(ISNUMBER(AG12:AG208),ROW(AG12:AG208),"")))</f>
        <v>28.559999999999988</v>
      </c>
      <c r="AI12" s="14">
        <f>IF('Données projet'!$A$62&gt;35,AI11+AH12-AQ11,IF(A12&lt;'Données projet'!$A$62,$AF$205^A12,IF(A12='Données projet'!$A$62,'Données projet'!$B$62,AI11+AH12-AQ11)))</f>
        <v>99.96</v>
      </c>
      <c r="AJ12" s="14">
        <f>AI12*VLOOKUP('Données projet'!$B$10,Paramètres!$A$1:$I$89,3,0)*VLOOKUP('Données projet'!$B$10,Paramètres!$A$1:$I$89,5,0)</f>
        <v>55.981598399999996</v>
      </c>
      <c r="AK12" s="14">
        <f t="shared" si="35"/>
        <v>16.148228532437038</v>
      </c>
      <c r="AL12" s="22">
        <f t="shared" si="4"/>
        <v>125.62611524066115</v>
      </c>
      <c r="AM12" s="62">
        <f t="shared" si="5"/>
        <v>314.98407399321724</v>
      </c>
      <c r="AN12" s="62">
        <f ca="1">AVERAGE(OFFSET($AM$3,0,0,'Données projet'!$E$10+1,1))-AVERAGE(OFFSET($H$3,0,0,'Données projet'!$E$10+1,1))</f>
        <v>111.73809930851527</v>
      </c>
      <c r="AO12" s="62">
        <f t="shared" si="36"/>
        <v>326.89266116035151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93.84</v>
      </c>
      <c r="BB12" s="13">
        <f>VLOOKUP(A12,'Données projet'!$A$87:$I$107,9,0)</f>
        <v>24.480000000000004</v>
      </c>
      <c r="BC12" s="13">
        <f t="array" ref="BC12">INDEX(BB:BB,MIN(IF(ISNUMBER(BB12:BB208),ROW(BB12:BB208),"")))</f>
        <v>24.480000000000004</v>
      </c>
      <c r="BD12" s="13">
        <f>IF('Données projet'!$A$88&gt;35,BD11+BC12-BL11,IF(A12&lt;'Données projet'!$A$88,$BA$205^A12,IF(A12='Données projet'!$A$88,'Données projet'!$B$88,BD11+BC12-BL11)))</f>
        <v>93.84</v>
      </c>
      <c r="BE12" s="14">
        <f>BD12*VLOOKUP('Données projet'!$B$11,Paramètres!$A$1:$I$89,3,0)*VLOOKUP('Données projet'!$B$11,Paramètres!$A$1:$I$89,5,0)</f>
        <v>52.554153600000006</v>
      </c>
      <c r="BF12" s="14">
        <f t="shared" si="37"/>
        <v>15.271456194566126</v>
      </c>
      <c r="BG12" s="22">
        <f t="shared" si="7"/>
        <v>118.129603725536</v>
      </c>
      <c r="BH12" s="62">
        <f t="shared" si="8"/>
        <v>307.48756247809206</v>
      </c>
      <c r="BI12" s="62">
        <f ca="1">AVERAGE(OFFSET($BH$3,0,0,'Données projet'!$E$11+1,1))-AVERAGE(OFFSET($H$3,0,0,'Données projet'!$E$11+1,1))</f>
        <v>101.11019223527276</v>
      </c>
      <c r="BJ12" s="62">
        <f t="shared" si="38"/>
        <v>292.60552007623926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75.48</v>
      </c>
      <c r="L13" s="13">
        <f>VLOOKUP(A13,'Données projet'!$A$35:$I$55,9,0)</f>
        <v>18.360000000000007</v>
      </c>
      <c r="M13" s="13">
        <f t="array" ref="M13">INDEX(L:L,MIN(IF(ISNUMBER(L13:L209),ROW(L13:L209),"")))</f>
        <v>18.360000000000007</v>
      </c>
      <c r="N13" s="14">
        <f>IF('Données projet'!$A$36&gt;35,N12+M13-V12,IF(A13&lt;'Données projet'!$A$36,$K$205^A13,IF(A13='Données projet'!$A$36,'Données projet'!$B$36,N12+M13-V12)))</f>
        <v>75.48</v>
      </c>
      <c r="O13" s="14">
        <f>N13*VLOOKUP('Données projet'!$B$9,Paramètres!$A$1:$I$89,3,0)*VLOOKUP('Données projet'!$B$9,Paramètres!$A$1:$I$89,5,0)</f>
        <v>38.386108800000002</v>
      </c>
      <c r="P13" s="14">
        <f t="shared" si="33"/>
        <v>11.569864978449859</v>
      </c>
      <c r="Q13" s="22">
        <f t="shared" si="2"/>
        <v>87.006654330800174</v>
      </c>
      <c r="R13" s="62">
        <f t="shared" si="0"/>
        <v>278.94531631584505</v>
      </c>
      <c r="S13" s="62">
        <f ca="1">AVERAGE(OFFSET($R$3,0,0,'Données projet'!$E$9+1,1))-AVERAGE(OFFSET($H$3,0,0,'Données projet'!$E$9+1,1))</f>
        <v>58.242141783458976</v>
      </c>
      <c r="T13" s="62">
        <f t="shared" si="34"/>
        <v>178.5348232594645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130.56</v>
      </c>
      <c r="AG13" s="13">
        <f>VLOOKUP(A13,'Données projet'!$A$61:$I$81,9,0)</f>
        <v>30.600000000000009</v>
      </c>
      <c r="AH13" s="13">
        <f t="array" ref="AH13">INDEX(AG:AG,MIN(IF(ISNUMBER(AG13:AG209),ROW(AG13:AG209),"")))</f>
        <v>30.600000000000009</v>
      </c>
      <c r="AI13" s="14">
        <f>IF('Données projet'!$A$62&gt;35,AI12+AH13-AQ12,IF(A13&lt;'Données projet'!$A$62,$AF$205^A13,IF(A13='Données projet'!$A$62,'Données projet'!$B$62,AI12+AH13-AQ12)))</f>
        <v>130.56</v>
      </c>
      <c r="AJ13" s="14">
        <f>AI13*VLOOKUP('Données projet'!$B$10,Paramètres!$A$1:$I$89,3,0)*VLOOKUP('Données projet'!$B$10,Paramètres!$A$1:$I$89,5,0)</f>
        <v>73.118822399999999</v>
      </c>
      <c r="AK13" s="14">
        <f t="shared" si="35"/>
        <v>20.445995255908965</v>
      </c>
      <c r="AL13" s="22">
        <f t="shared" si="4"/>
        <v>162.95872408404145</v>
      </c>
      <c r="AM13" s="62">
        <f t="shared" si="5"/>
        <v>354.89738606908634</v>
      </c>
      <c r="AN13" s="62">
        <f ca="1">AVERAGE(OFFSET($AM$3,0,0,'Données projet'!$E$10+1,1))-AVERAGE(OFFSET($H$3,0,0,'Données projet'!$E$10+1,1))</f>
        <v>111.73809930851527</v>
      </c>
      <c r="AO13" s="62">
        <f t="shared" si="36"/>
        <v>326.89266116035151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118.32</v>
      </c>
      <c r="BB13" s="13">
        <f>VLOOKUP(A13,'Données projet'!$A$87:$I$107,9,0)</f>
        <v>24.47999999999999</v>
      </c>
      <c r="BC13" s="13">
        <f t="array" ref="BC13">INDEX(BB:BB,MIN(IF(ISNUMBER(BB13:BB209),ROW(BB13:BB209),"")))</f>
        <v>24.47999999999999</v>
      </c>
      <c r="BD13" s="13">
        <f>IF('Données projet'!$A$88&gt;35,BD12+BC13-BL12,IF(A13&lt;'Données projet'!$A$88,$BA$205^A13,IF(A13='Données projet'!$A$88,'Données projet'!$B$88,BD12+BC13-BL12)))</f>
        <v>118.32</v>
      </c>
      <c r="BE13" s="14">
        <f>BD13*VLOOKUP('Données projet'!$B$11,Paramètres!$A$1:$I$89,3,0)*VLOOKUP('Données projet'!$B$11,Paramètres!$A$1:$I$89,5,0)</f>
        <v>66.263932799999992</v>
      </c>
      <c r="BF13" s="14">
        <f t="shared" si="37"/>
        <v>18.742719505416986</v>
      </c>
      <c r="BG13" s="22">
        <f t="shared" si="7"/>
        <v>148.0532527652679</v>
      </c>
      <c r="BH13" s="62">
        <f t="shared" si="8"/>
        <v>339.99191475031279</v>
      </c>
      <c r="BI13" s="62">
        <f ca="1">AVERAGE(OFFSET($BH$3,0,0,'Données projet'!$E$11+1,1))-AVERAGE(OFFSET($H$3,0,0,'Données projet'!$E$11+1,1))</f>
        <v>101.11019223527276</v>
      </c>
      <c r="BJ13" s="62">
        <f t="shared" si="38"/>
        <v>292.60552007623926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91.8</v>
      </c>
      <c r="L14" s="13">
        <f>VLOOKUP(A14,'Données projet'!$A$35:$I$55,9,0)</f>
        <v>16.319999999999993</v>
      </c>
      <c r="M14" s="13">
        <f t="array" ref="M14">INDEX(L:L,MIN(IF(ISNUMBER(L14:L210),ROW(L14:L210),"")))</f>
        <v>16.319999999999993</v>
      </c>
      <c r="N14" s="14">
        <f>IF('Données projet'!$A$36&gt;35,N13+M14-V13,IF(A14&lt;'Données projet'!$A$36,$K$205^A14,IF(A14='Données projet'!$A$36,'Données projet'!$B$36,N13+M14-V13)))</f>
        <v>91.8</v>
      </c>
      <c r="O14" s="14">
        <f>N14*VLOOKUP('Données projet'!$B$9,Paramètres!$A$1:$I$89,3,0)*VLOOKUP('Données projet'!$B$9,Paramètres!$A$1:$I$89,5,0)</f>
        <v>46.685808000000002</v>
      </c>
      <c r="P14" s="14">
        <f t="shared" si="33"/>
        <v>13.754468862853029</v>
      </c>
      <c r="Q14" s="22">
        <f t="shared" si="2"/>
        <v>105.2668155361357</v>
      </c>
      <c r="R14" s="62">
        <f t="shared" si="0"/>
        <v>299.76261414524981</v>
      </c>
      <c r="S14" s="62">
        <f ca="1">AVERAGE(OFFSET($R$3,0,0,'Données projet'!$E$9+1,1))-AVERAGE(OFFSET($H$3,0,0,'Données projet'!$E$9+1,1))</f>
        <v>58.242141783458976</v>
      </c>
      <c r="T14" s="62">
        <f t="shared" si="34"/>
        <v>178.5348232594645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157.08000000000001</v>
      </c>
      <c r="AG14" s="13">
        <f>VLOOKUP(A14,'Données projet'!$A$61:$I$81,9,0)</f>
        <v>26.52000000000001</v>
      </c>
      <c r="AH14" s="13">
        <f t="array" ref="AH14">INDEX(AG:AG,MIN(IF(ISNUMBER(AG14:AG210),ROW(AG14:AG210),"")))</f>
        <v>26.52000000000001</v>
      </c>
      <c r="AI14" s="14">
        <f>IF('Données projet'!$A$62&gt;35,AI13+AH14-AQ13,IF(A14&lt;'Données projet'!$A$62,$AF$205^A14,IF(A14='Données projet'!$A$62,'Données projet'!$B$62,AI13+AH14-AQ13)))</f>
        <v>157.08000000000001</v>
      </c>
      <c r="AJ14" s="14">
        <f>AI14*VLOOKUP('Données projet'!$B$10,Paramètres!$A$1:$I$89,3,0)*VLOOKUP('Données projet'!$B$10,Paramètres!$A$1:$I$89,5,0)</f>
        <v>87.971083199999995</v>
      </c>
      <c r="AK14" s="14">
        <f t="shared" si="35"/>
        <v>24.075251655211098</v>
      </c>
      <c r="AL14" s="22">
        <f t="shared" si="4"/>
        <v>195.14736653949262</v>
      </c>
      <c r="AM14" s="62">
        <f t="shared" si="5"/>
        <v>389.64316514860673</v>
      </c>
      <c r="AN14" s="62">
        <f ca="1">AVERAGE(OFFSET($AM$3,0,0,'Données projet'!$E$10+1,1))-AVERAGE(OFFSET($H$3,0,0,'Données projet'!$E$10+1,1))</f>
        <v>111.73809930851527</v>
      </c>
      <c r="AO14" s="62">
        <f t="shared" si="36"/>
        <v>326.89266116035151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142.80000000000001</v>
      </c>
      <c r="BB14" s="13">
        <f>VLOOKUP(A14,'Données projet'!$A$87:$I$107,9,0)</f>
        <v>24.480000000000018</v>
      </c>
      <c r="BC14" s="13">
        <f t="array" ref="BC14">INDEX(BB:BB,MIN(IF(ISNUMBER(BB14:BB210),ROW(BB14:BB210),"")))</f>
        <v>24.480000000000018</v>
      </c>
      <c r="BD14" s="13">
        <f>IF('Données projet'!$A$88&gt;35,BD13+BC14-BL13,IF(A14&lt;'Données projet'!$A$88,$BA$205^A14,IF(A14='Données projet'!$A$88,'Données projet'!$B$88,BD13+BC14-BL13)))</f>
        <v>142.80000000000001</v>
      </c>
      <c r="BE14" s="14">
        <f>BD14*VLOOKUP('Données projet'!$B$11,Paramètres!$A$1:$I$89,3,0)*VLOOKUP('Données projet'!$B$11,Paramètres!$A$1:$I$89,5,0)</f>
        <v>79.973712000000006</v>
      </c>
      <c r="BF14" s="14">
        <f t="shared" si="37"/>
        <v>22.130756453058996</v>
      </c>
      <c r="BG14" s="22">
        <f t="shared" si="7"/>
        <v>177.83194922241105</v>
      </c>
      <c r="BH14" s="62">
        <f t="shared" si="8"/>
        <v>372.32774783152519</v>
      </c>
      <c r="BI14" s="62">
        <f ca="1">AVERAGE(OFFSET($BH$3,0,0,'Données projet'!$E$11+1,1))-AVERAGE(OFFSET($H$3,0,0,'Données projet'!$E$11+1,1))</f>
        <v>101.11019223527276</v>
      </c>
      <c r="BJ14" s="62">
        <f t="shared" si="38"/>
        <v>292.60552007623926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106.08</v>
      </c>
      <c r="L15" s="13">
        <f>VLOOKUP(A15,'Données projet'!$A$35:$I$55,9,0)</f>
        <v>14.280000000000001</v>
      </c>
      <c r="M15" s="13">
        <f t="array" ref="M15">INDEX(L:L,MIN(IF(ISNUMBER(L15:L211),ROW(L15:L211),"")))</f>
        <v>14.280000000000001</v>
      </c>
      <c r="N15" s="14">
        <f>IF('Données projet'!$A$36&gt;35,N14+M15-V14,IF(A15&lt;'Données projet'!$A$36,$K$205^A15,IF(A15='Données projet'!$A$36,'Données projet'!$B$36,N14+M15-V14)))</f>
        <v>106.08</v>
      </c>
      <c r="O15" s="14">
        <f>N15*VLOOKUP('Données projet'!$B$9,Paramètres!$A$1:$I$89,3,0)*VLOOKUP('Données projet'!$B$9,Paramètres!$A$1:$I$89,5,0)</f>
        <v>53.948044799999998</v>
      </c>
      <c r="P15" s="14">
        <f t="shared" si="33"/>
        <v>15.628806052093029</v>
      </c>
      <c r="Q15" s="22">
        <f t="shared" si="2"/>
        <v>121.17968190072868</v>
      </c>
      <c r="R15" s="62">
        <f t="shared" si="0"/>
        <v>318.20945935346157</v>
      </c>
      <c r="S15" s="62">
        <f ca="1">AVERAGE(OFFSET($R$3,0,0,'Données projet'!$E$9+1,1))-AVERAGE(OFFSET($H$3,0,0,'Données projet'!$E$9+1,1))</f>
        <v>58.242141783458976</v>
      </c>
      <c r="T15" s="62">
        <f t="shared" si="34"/>
        <v>178.5348232594645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183.6</v>
      </c>
      <c r="AG15" s="13">
        <f>VLOOKUP(A15,'Données projet'!$A$61:$I$81,9,0)</f>
        <v>26.519999999999982</v>
      </c>
      <c r="AH15" s="13">
        <f t="array" ref="AH15">INDEX(AG:AG,MIN(IF(ISNUMBER(AG15:AG211),ROW(AG15:AG211),"")))</f>
        <v>26.519999999999982</v>
      </c>
      <c r="AI15" s="14">
        <f>IF('Données projet'!$A$62&gt;35,AI14+AH15-AQ14,IF(A15&lt;'Données projet'!$A$62,$AF$205^A15,IF(A15='Données projet'!$A$62,'Données projet'!$B$62,AI14+AH15-AQ14)))</f>
        <v>183.6</v>
      </c>
      <c r="AJ15" s="14">
        <f>AI15*VLOOKUP('Données projet'!$B$10,Paramètres!$A$1:$I$89,3,0)*VLOOKUP('Données projet'!$B$10,Paramètres!$A$1:$I$89,5,0)</f>
        <v>102.82334399999999</v>
      </c>
      <c r="AK15" s="14">
        <f t="shared" si="35"/>
        <v>27.633526520813795</v>
      </c>
      <c r="AL15" s="22">
        <f t="shared" si="4"/>
        <v>227.21238282375066</v>
      </c>
      <c r="AM15" s="62">
        <f t="shared" si="5"/>
        <v>424.24216027648356</v>
      </c>
      <c r="AN15" s="62">
        <f ca="1">AVERAGE(OFFSET($AM$3,0,0,'Données projet'!$E$10+1,1))-AVERAGE(OFFSET($H$3,0,0,'Données projet'!$E$10+1,1))</f>
        <v>111.73809930851527</v>
      </c>
      <c r="AO15" s="62">
        <f t="shared" si="36"/>
        <v>326.89266116035151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165.24</v>
      </c>
      <c r="BB15" s="13">
        <f>VLOOKUP(A15,'Données projet'!$A$87:$I$107,9,0)</f>
        <v>22.439999999999998</v>
      </c>
      <c r="BC15" s="13">
        <f t="array" ref="BC15">INDEX(BB:BB,MIN(IF(ISNUMBER(BB15:BB211),ROW(BB15:BB211),"")))</f>
        <v>22.439999999999998</v>
      </c>
      <c r="BD15" s="13">
        <f>IF('Données projet'!$A$88&gt;35,BD14+BC15-BL14,IF(A15&lt;'Données projet'!$A$88,$BA$205^A15,IF(A15='Données projet'!$A$88,'Données projet'!$B$88,BD14+BC15-BL14)))</f>
        <v>165.24</v>
      </c>
      <c r="BE15" s="14">
        <f>BD15*VLOOKUP('Données projet'!$B$11,Paramètres!$A$1:$I$89,3,0)*VLOOKUP('Données projet'!$B$11,Paramètres!$A$1:$I$89,5,0)</f>
        <v>92.541009599999995</v>
      </c>
      <c r="BF15" s="14">
        <f t="shared" si="37"/>
        <v>25.177058752476299</v>
      </c>
      <c r="BG15" s="22">
        <f t="shared" si="7"/>
        <v>205.02563571389621</v>
      </c>
      <c r="BH15" s="62">
        <f t="shared" si="8"/>
        <v>402.05541316662908</v>
      </c>
      <c r="BI15" s="62">
        <f ca="1">AVERAGE(OFFSET($BH$3,0,0,'Données projet'!$E$11+1,1))-AVERAGE(OFFSET($H$3,0,0,'Données projet'!$E$11+1,1))</f>
        <v>101.11019223527276</v>
      </c>
      <c r="BJ15" s="62">
        <f t="shared" si="38"/>
        <v>292.60552007623926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118.32</v>
      </c>
      <c r="L16" s="13">
        <f>VLOOKUP(A16,'Données projet'!$A$35:$I$55,9,0)</f>
        <v>12.239999999999995</v>
      </c>
      <c r="M16" s="13">
        <f t="array" ref="M16">INDEX(L:L,MIN(IF(ISNUMBER(L16:L212),ROW(L16:L212),"")))</f>
        <v>12.239999999999995</v>
      </c>
      <c r="N16" s="14">
        <f>IF('Données projet'!$A$36&gt;35,N15+M16-V15,IF(A16&lt;'Données projet'!$A$36,$K$205^A16,IF(A16='Données projet'!$A$36,'Données projet'!$B$36,N15+M16-V15)))</f>
        <v>118.32</v>
      </c>
      <c r="O16" s="14">
        <f>N16*VLOOKUP('Données projet'!$B$9,Paramètres!$A$1:$I$89,3,0)*VLOOKUP('Données projet'!$B$9,Paramètres!$A$1:$I$89,5,0)</f>
        <v>60.172819199999999</v>
      </c>
      <c r="P16" s="14">
        <f t="shared" si="33"/>
        <v>17.21195581165048</v>
      </c>
      <c r="Q16" s="22">
        <f t="shared" si="2"/>
        <v>134.77848314529123</v>
      </c>
      <c r="R16" s="62">
        <f t="shared" si="0"/>
        <v>334.31948339691007</v>
      </c>
      <c r="S16" s="62">
        <f ca="1">AVERAGE(OFFSET($R$3,0,0,'Données projet'!$E$9+1,1))-AVERAGE(OFFSET($H$3,0,0,'Données projet'!$E$9+1,1))</f>
        <v>58.242141783458976</v>
      </c>
      <c r="T16" s="62">
        <f t="shared" si="34"/>
        <v>178.5348232594645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208.08</v>
      </c>
      <c r="AG16" s="13">
        <f>VLOOKUP(A16,'Données projet'!$A$61:$I$81,9,0)</f>
        <v>24.480000000000018</v>
      </c>
      <c r="AH16" s="13">
        <f t="array" ref="AH16">INDEX(AG:AG,MIN(IF(ISNUMBER(AG16:AG212),ROW(AG16:AG212),"")))</f>
        <v>24.480000000000018</v>
      </c>
      <c r="AI16" s="14">
        <f>IF('Données projet'!$A$62&gt;35,AI15+AH16-AQ15,IF(A16&lt;'Données projet'!$A$62,$AF$205^A16,IF(A16='Données projet'!$A$62,'Données projet'!$B$62,AI15+AH16-AQ15)))</f>
        <v>208.08</v>
      </c>
      <c r="AJ16" s="14">
        <f>AI16*VLOOKUP('Données projet'!$B$10,Paramètres!$A$1:$I$89,3,0)*VLOOKUP('Données projet'!$B$10,Paramètres!$A$1:$I$89,5,0)</f>
        <v>116.53312320000001</v>
      </c>
      <c r="AK16" s="14">
        <f t="shared" si="35"/>
        <v>30.865032773092796</v>
      </c>
      <c r="AL16" s="22">
        <f t="shared" si="4"/>
        <v>256.71845498646991</v>
      </c>
      <c r="AM16" s="62">
        <f t="shared" si="5"/>
        <v>456.25945523808872</v>
      </c>
      <c r="AN16" s="62">
        <f ca="1">AVERAGE(OFFSET($AM$3,0,0,'Données projet'!$E$10+1,1))-AVERAGE(OFFSET($H$3,0,0,'Données projet'!$E$10+1,1))</f>
        <v>111.73809930851527</v>
      </c>
      <c r="AO16" s="62">
        <f t="shared" si="36"/>
        <v>326.89266116035151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185.64</v>
      </c>
      <c r="BB16" s="13">
        <f>VLOOKUP(A16,'Données projet'!$A$87:$I$107,9,0)</f>
        <v>20.399999999999977</v>
      </c>
      <c r="BC16" s="13">
        <f t="array" ref="BC16">INDEX(BB:BB,MIN(IF(ISNUMBER(BB16:BB212),ROW(BB16:BB212),"")))</f>
        <v>20.399999999999977</v>
      </c>
      <c r="BD16" s="13">
        <f>IF('Données projet'!$A$88&gt;35,BD15+BC16-BL15,IF(A16&lt;'Données projet'!$A$88,$BA$205^A16,IF(A16='Données projet'!$A$88,'Données projet'!$B$88,BD15+BC16-BL15)))</f>
        <v>185.64</v>
      </c>
      <c r="BE16" s="14">
        <f>BD16*VLOOKUP('Données projet'!$B$11,Paramètres!$A$1:$I$89,3,0)*VLOOKUP('Données projet'!$B$11,Paramètres!$A$1:$I$89,5,0)</f>
        <v>103.96582559999999</v>
      </c>
      <c r="BF16" s="14">
        <f t="shared" si="37"/>
        <v>27.904651624038422</v>
      </c>
      <c r="BG16" s="22">
        <f t="shared" si="7"/>
        <v>229.67441449853354</v>
      </c>
      <c r="BH16" s="62">
        <f t="shared" si="8"/>
        <v>429.21541475015238</v>
      </c>
      <c r="BI16" s="62">
        <f ca="1">AVERAGE(OFFSET($BH$3,0,0,'Données projet'!$E$11+1,1))-AVERAGE(OFFSET($H$3,0,0,'Données projet'!$E$11+1,1))</f>
        <v>101.11019223527276</v>
      </c>
      <c r="BJ16" s="62">
        <f t="shared" si="38"/>
        <v>292.60552007623926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130.56</v>
      </c>
      <c r="L17" s="13">
        <f>VLOOKUP(A17,'Données projet'!$A$35:$I$55,9,0)</f>
        <v>12.240000000000009</v>
      </c>
      <c r="M17" s="13">
        <f t="array" ref="M17">INDEX(L:L,MIN(IF(ISNUMBER(L17:L213),ROW(L17:L213),"")))</f>
        <v>12.240000000000009</v>
      </c>
      <c r="N17" s="14">
        <f>IF('Données projet'!$A$36&gt;35,N16+M17-V16,IF(A17&lt;'Données projet'!$A$36,$K$205^A17,IF(A17='Données projet'!$A$36,'Données projet'!$B$36,N16+M17-V16)))</f>
        <v>130.56</v>
      </c>
      <c r="O17" s="14">
        <f>N17*VLOOKUP('Données projet'!$B$9,Paramètres!$A$1:$I$89,3,0)*VLOOKUP('Données projet'!$B$9,Paramètres!$A$1:$I$89,5,0)</f>
        <v>66.397593600000008</v>
      </c>
      <c r="P17" s="14">
        <f t="shared" si="33"/>
        <v>18.776120870197634</v>
      </c>
      <c r="Q17" s="22">
        <f t="shared" si="2"/>
        <v>148.34421936892755</v>
      </c>
      <c r="R17" s="62">
        <f t="shared" si="0"/>
        <v>350.37408114120075</v>
      </c>
      <c r="S17" s="62">
        <f ca="1">AVERAGE(OFFSET($R$3,0,0,'Données projet'!$E$9+1,1))-AVERAGE(OFFSET($H$3,0,0,'Données projet'!$E$9+1,1))</f>
        <v>58.242141783458976</v>
      </c>
      <c r="T17" s="62">
        <f t="shared" si="34"/>
        <v>178.5348232594645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230.52</v>
      </c>
      <c r="AG17" s="13">
        <f>VLOOKUP(A17,'Données projet'!$A$61:$I$81,9,0)</f>
        <v>22.439999999999998</v>
      </c>
      <c r="AH17" s="13">
        <f t="array" ref="AH17">INDEX(AG:AG,MIN(IF(ISNUMBER(AG17:AG213),ROW(AG17:AG213),"")))</f>
        <v>22.439999999999998</v>
      </c>
      <c r="AI17" s="14">
        <f>IF('Données projet'!$A$62&gt;35,AI16+AH17-AQ16,IF(A17&lt;'Données projet'!$A$62,$AF$205^A17,IF(A17='Données projet'!$A$62,'Données projet'!$B$62,AI16+AH17-AQ16)))</f>
        <v>230.52</v>
      </c>
      <c r="AJ17" s="14">
        <f>AI17*VLOOKUP('Données projet'!$B$10,Paramètres!$A$1:$I$89,3,0)*VLOOKUP('Données projet'!$B$10,Paramètres!$A$1:$I$89,5,0)</f>
        <v>129.10042079999999</v>
      </c>
      <c r="AK17" s="14">
        <f t="shared" si="35"/>
        <v>33.788409060171766</v>
      </c>
      <c r="AL17" s="22">
        <f t="shared" si="4"/>
        <v>283.69804533979914</v>
      </c>
      <c r="AM17" s="62">
        <f t="shared" si="5"/>
        <v>485.72790711207233</v>
      </c>
      <c r="AN17" s="62">
        <f ca="1">AVERAGE(OFFSET($AM$3,0,0,'Données projet'!$E$10+1,1))-AVERAGE(OFFSET($H$3,0,0,'Données projet'!$E$10+1,1))</f>
        <v>111.73809930851527</v>
      </c>
      <c r="AO17" s="62">
        <f t="shared" si="36"/>
        <v>326.89266116035151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204</v>
      </c>
      <c r="BB17" s="13">
        <f>VLOOKUP(A17,'Données projet'!$A$87:$I$107,9,0)</f>
        <v>18.360000000000014</v>
      </c>
      <c r="BC17" s="13">
        <f t="array" ref="BC17">INDEX(BB:BB,MIN(IF(ISNUMBER(BB17:BB213),ROW(BB17:BB213),"")))</f>
        <v>18.360000000000014</v>
      </c>
      <c r="BD17" s="13">
        <f>IF('Données projet'!$A$88&gt;35,BD16+BC17-BL16,IF(A17&lt;'Données projet'!$A$88,$BA$205^A17,IF(A17='Données projet'!$A$88,'Données projet'!$B$88,BD16+BC17-BL16)))</f>
        <v>204</v>
      </c>
      <c r="BE17" s="14">
        <f>BD17*VLOOKUP('Données projet'!$B$11,Paramètres!$A$1:$I$89,3,0)*VLOOKUP('Données projet'!$B$11,Paramètres!$A$1:$I$89,5,0)</f>
        <v>114.24815999999998</v>
      </c>
      <c r="BF17" s="14">
        <f t="shared" si="37"/>
        <v>30.329666204612355</v>
      </c>
      <c r="BG17" s="22">
        <f t="shared" si="7"/>
        <v>251.8063806396998</v>
      </c>
      <c r="BH17" s="62">
        <f t="shared" si="8"/>
        <v>453.83624241197299</v>
      </c>
      <c r="BI17" s="62">
        <f ca="1">AVERAGE(OFFSET($BH$3,0,0,'Données projet'!$E$11+1,1))-AVERAGE(OFFSET($H$3,0,0,'Données projet'!$E$11+1,1))</f>
        <v>101.11019223527276</v>
      </c>
      <c r="BJ17" s="62">
        <f t="shared" si="38"/>
        <v>292.60552007623926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138.72</v>
      </c>
      <c r="L18" s="13">
        <f>VLOOKUP(A18,'Données projet'!$A$35:$I$55,9,0)</f>
        <v>8.1599999999999966</v>
      </c>
      <c r="M18" s="13">
        <f t="array" ref="M18">INDEX(L:L,MIN(IF(ISNUMBER(L18:L214),ROW(L18:L214),"")))</f>
        <v>8.1599999999999966</v>
      </c>
      <c r="N18" s="14">
        <f>IF('Données projet'!$A$36&gt;35,N17+M18-V17,IF(A18&lt;'Données projet'!$A$36,$K$205^A18,IF(A18='Données projet'!$A$36,'Données projet'!$B$36,N17+M18-V17)))</f>
        <v>138.72</v>
      </c>
      <c r="O18" s="14">
        <f>N18*VLOOKUP('Données projet'!$B$9,Paramètres!$A$1:$I$89,3,0)*VLOOKUP('Données projet'!$B$9,Paramètres!$A$1:$I$89,5,0)</f>
        <v>70.547443200000004</v>
      </c>
      <c r="P18" s="14">
        <f t="shared" si="33"/>
        <v>19.809345312870903</v>
      </c>
      <c r="Q18" s="22">
        <f t="shared" si="2"/>
        <v>157.37140665991683</v>
      </c>
      <c r="R18" s="62">
        <f t="shared" si="0"/>
        <v>361.86815659279785</v>
      </c>
      <c r="S18" s="62">
        <f ca="1">AVERAGE(OFFSET($R$3,0,0,'Données projet'!$E$9+1,1))-AVERAGE(OFFSET($H$3,0,0,'Données projet'!$E$9+1,1))</f>
        <v>58.242141783458976</v>
      </c>
      <c r="T18" s="62">
        <f t="shared" si="34"/>
        <v>178.5348232594645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138.72</v>
      </c>
      <c r="W18" s="17">
        <f>IF(ISNA(VLOOKUP(A18,'Données projet'!$A$35:$I$55,5,0)),0%,VLOOKUP(A18,'Données projet'!$A$35:$I$55,5,0)*VLOOKUP('Données projet'!$B$9,Paramètres!$A$1:$I$89,7,0))</f>
        <v>0.46799999999999997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0.22</v>
      </c>
      <c r="Z18" s="23">
        <f>EXP(-LN(2)/35)*Z17+(1-EXP(-LN(2)/35))/(LN(2)/35)*V18*W18*VLOOKUP('Données projet'!$B$9,Paramètres!$A$1:$I$89,3,0)*0.475*44/12</f>
        <v>36.498434922791354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14.643950511474872</v>
      </c>
      <c r="AC18" s="24">
        <f t="shared" si="3"/>
        <v>51.142385434266224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248.88</v>
      </c>
      <c r="AG18" s="13">
        <f>VLOOKUP(A18,'Données projet'!$A$61:$I$81,9,0)</f>
        <v>18.359999999999985</v>
      </c>
      <c r="AH18" s="13">
        <f t="array" ref="AH18">INDEX(AG:AG,MIN(IF(ISNUMBER(AG18:AG214),ROW(AG18:AG214),"")))</f>
        <v>18.359999999999985</v>
      </c>
      <c r="AI18" s="14">
        <f>IF('Données projet'!$A$62&gt;35,AI17+AH18-AQ17,IF(A18&lt;'Données projet'!$A$62,$AF$205^A18,IF(A18='Données projet'!$A$62,'Données projet'!$B$62,AI17+AH18-AQ17)))</f>
        <v>248.88</v>
      </c>
      <c r="AJ18" s="14">
        <f>AI18*VLOOKUP('Données projet'!$B$10,Paramètres!$A$1:$I$89,3,0)*VLOOKUP('Données projet'!$B$10,Paramètres!$A$1:$I$89,5,0)</f>
        <v>139.38275519999999</v>
      </c>
      <c r="AK18" s="14">
        <f t="shared" si="35"/>
        <v>36.155567035868209</v>
      </c>
      <c r="AL18" s="22">
        <f t="shared" si="4"/>
        <v>305.72924456080381</v>
      </c>
      <c r="AM18" s="62">
        <f t="shared" si="5"/>
        <v>510.22599449368488</v>
      </c>
      <c r="AN18" s="62">
        <f ca="1">AVERAGE(OFFSET($AM$3,0,0,'Données projet'!$E$10+1,1))-AVERAGE(OFFSET($H$3,0,0,'Données projet'!$E$10+1,1))</f>
        <v>111.73809930851527</v>
      </c>
      <c r="AO18" s="62">
        <f t="shared" si="36"/>
        <v>326.89266116035151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248.88</v>
      </c>
      <c r="AR18" s="17">
        <f>IF(ISNA(VLOOKUP(A18,'Données projet'!$A$61:$I$81,5,0)),0%,VLOOKUP(A18,'Données projet'!$A$61:$I$81,5,0)*VLOOKUP('Données projet'!$B$10,Paramètres!$A$1:$I$89,7,0))</f>
        <v>0.46799999999999997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0.22</v>
      </c>
      <c r="AU18" s="23">
        <f>EXP(-LN(2)/35)*AU17+(1-EXP(-LN(2)/35))/(LN(2)/35)*AQ18*AR18*VLOOKUP('Données projet'!$B$10,Paramètres!$A$1:$I$89,3,0)*0.475*44/12</f>
        <v>72.111081412324765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28.932503811871907</v>
      </c>
      <c r="AX18" s="23">
        <f t="shared" si="6"/>
        <v>101.04358522419668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220.32</v>
      </c>
      <c r="BB18" s="13">
        <f>VLOOKUP(A18,'Données projet'!$A$87:$I$107,9,0)</f>
        <v>16.319999999999993</v>
      </c>
      <c r="BC18" s="13">
        <f t="array" ref="BC18">INDEX(BB:BB,MIN(IF(ISNUMBER(BB18:BB214),ROW(BB18:BB214),"")))</f>
        <v>16.319999999999993</v>
      </c>
      <c r="BD18" s="13">
        <f>IF('Données projet'!$A$88&gt;35,BD17+BC18-BL17,IF(A18&lt;'Données projet'!$A$88,$BA$205^A18,IF(A18='Données projet'!$A$88,'Données projet'!$B$88,BD17+BC18-BL17)))</f>
        <v>220.32</v>
      </c>
      <c r="BE18" s="14">
        <f>BD18*VLOOKUP('Données projet'!$B$11,Paramètres!$A$1:$I$89,3,0)*VLOOKUP('Données projet'!$B$11,Paramètres!$A$1:$I$89,5,0)</f>
        <v>123.38801279999998</v>
      </c>
      <c r="BF18" s="14">
        <f t="shared" si="37"/>
        <v>32.463912641162644</v>
      </c>
      <c r="BG18" s="22">
        <f t="shared" si="7"/>
        <v>271.44210347669156</v>
      </c>
      <c r="BH18" s="62">
        <f t="shared" si="8"/>
        <v>475.93885340957263</v>
      </c>
      <c r="BI18" s="62">
        <f ca="1">AVERAGE(OFFSET($BH$3,0,0,'Données projet'!$E$11+1,1))-AVERAGE(OFFSET($H$3,0,0,'Données projet'!$E$11+1,1))</f>
        <v>101.11019223527276</v>
      </c>
      <c r="BJ18" s="62">
        <f t="shared" si="38"/>
        <v>292.60552007623926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220.32</v>
      </c>
      <c r="BM18" s="17">
        <f>IF(ISNA(VLOOKUP(A18,'Données projet'!$A$87:$I$107,5,0)),0%,VLOOKUP(A18,'Données projet'!$A$87:$I$107,5,0)*VLOOKUP('Données projet'!$B$11,Paramètres!$A$1:$I$89,7,0))</f>
        <v>0.46799999999999997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0.22</v>
      </c>
      <c r="BP18" s="23">
        <f>EXP(-LN(2)/35)*BP17+(1-EXP(-LN(2)/35))/(LN(2)/35)*BL18*BM18*VLOOKUP('Données projet'!$B$11,Paramètres!$A$1:$I$89,3,0)*0.475*44/12</f>
        <v>63.836039283041622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25.612380423624312</v>
      </c>
      <c r="BS18" s="24">
        <f t="shared" si="9"/>
        <v>89.448419706665931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>
        <f>N19*VLOOKUP('Données projet'!$B$9,Paramètres!$A$1:$I$89,3,0)*VLOOKUP('Données projet'!$B$9,Paramètres!$A$1:$I$89,5,0)</f>
        <v>0</v>
      </c>
      <c r="P19" s="14" t="e">
        <f t="shared" si="33"/>
        <v>#NUM!</v>
      </c>
      <c r="Q19" s="22" t="e">
        <f t="shared" si="2"/>
        <v>#NUM!</v>
      </c>
      <c r="R19" s="62" t="e">
        <f t="shared" si="0"/>
        <v>#NUM!</v>
      </c>
      <c r="S19" s="62">
        <f ca="1">AVERAGE(OFFSET($R$3,0,0,'Données projet'!$E$9+1,1))-AVERAGE(OFFSET($H$3,0,0,'Données projet'!$E$9+1,1))</f>
        <v>58.242141783458976</v>
      </c>
      <c r="T19" s="62">
        <f t="shared" si="34"/>
        <v>178.5348232594645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35.782722875802541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10.354836710024093</v>
      </c>
      <c r="AC19" s="24">
        <f t="shared" si="3"/>
        <v>46.137559585826637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>
        <f>AI19*VLOOKUP('Données projet'!$B$10,Paramètres!$A$1:$I$89,3,0)*VLOOKUP('Données projet'!$B$10,Paramètres!$A$1:$I$89,5,0)</f>
        <v>0</v>
      </c>
      <c r="AK19" s="14" t="e">
        <f t="shared" si="35"/>
        <v>#NUM!</v>
      </c>
      <c r="AL19" s="22" t="e">
        <f t="shared" si="4"/>
        <v>#NUM!</v>
      </c>
      <c r="AM19" s="62" t="e">
        <f t="shared" si="5"/>
        <v>#NUM!</v>
      </c>
      <c r="AN19" s="62">
        <f ca="1">AVERAGE(OFFSET($AM$3,0,0,'Données projet'!$E$10+1,1))-AVERAGE(OFFSET($H$3,0,0,'Données projet'!$E$10+1,1))</f>
        <v>111.73809930851527</v>
      </c>
      <c r="AO19" s="62">
        <f t="shared" si="36"/>
        <v>326.89266116035151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70.697027089245736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20.458369642080264</v>
      </c>
      <c r="AX19" s="23">
        <f t="shared" si="6"/>
        <v>91.155396731325993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>
        <f>BD19*VLOOKUP('Données projet'!$B$11,Paramètres!$A$1:$I$89,3,0)*VLOOKUP('Données projet'!$B$11,Paramètres!$A$1:$I$89,5,0)</f>
        <v>0</v>
      </c>
      <c r="BF19" s="14" t="e">
        <f t="shared" si="37"/>
        <v>#NUM!</v>
      </c>
      <c r="BG19" s="22" t="e">
        <f t="shared" si="7"/>
        <v>#NUM!</v>
      </c>
      <c r="BH19" s="62" t="e">
        <f t="shared" si="8"/>
        <v>#NUM!</v>
      </c>
      <c r="BI19" s="62">
        <f ca="1">AVERAGE(OFFSET($BH$3,0,0,'Données projet'!$E$11+1,1))-AVERAGE(OFFSET($H$3,0,0,'Données projet'!$E$11+1,1))</f>
        <v>101.11019223527276</v>
      </c>
      <c r="BJ19" s="62">
        <f t="shared" si="38"/>
        <v>292.60552007623926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62.584253488840517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18.11068787987433</v>
      </c>
      <c r="BS19" s="24">
        <f t="shared" si="9"/>
        <v>80.694941368714851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58.242141783458976</v>
      </c>
      <c r="T20" s="62">
        <f t="shared" si="34"/>
        <v>178.5348232594645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35.081045505513934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7.3219752557374367</v>
      </c>
      <c r="AC20" s="24">
        <f t="shared" si="3"/>
        <v>42.403020761251369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111.73809930851527</v>
      </c>
      <c r="AO20" s="62">
        <f t="shared" si="36"/>
        <v>326.89266116035151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69.31070150895431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14.466251905935957</v>
      </c>
      <c r="AX20" s="23">
        <f t="shared" si="6"/>
        <v>83.776953414890272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>
        <f>BD20*VLOOKUP('Données projet'!$B$11,Paramètres!$A$1:$I$89,3,0)*VLOOKUP('Données projet'!$B$11,Paramètres!$A$1:$I$89,5,0)</f>
        <v>0</v>
      </c>
      <c r="BF20" s="14" t="e">
        <f t="shared" si="37"/>
        <v>#NUM!</v>
      </c>
      <c r="BG20" s="22" t="e">
        <f t="shared" si="7"/>
        <v>#NUM!</v>
      </c>
      <c r="BH20" s="62" t="e">
        <f t="shared" si="8"/>
        <v>#NUM!</v>
      </c>
      <c r="BI20" s="62">
        <f ca="1">AVERAGE(OFFSET($BH$3,0,0,'Données projet'!$E$11+1,1))-AVERAGE(OFFSET($H$3,0,0,'Données projet'!$E$11+1,1))</f>
        <v>101.11019223527276</v>
      </c>
      <c r="BJ20" s="62">
        <f t="shared" si="38"/>
        <v>292.60552007623926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61.357014450549748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12.806190211812158</v>
      </c>
      <c r="BS20" s="24">
        <f t="shared" si="9"/>
        <v>74.163204662361906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58.242141783458976</v>
      </c>
      <c r="T21" s="62">
        <f t="shared" si="34"/>
        <v>178.5348232594645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34.393127600475751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5.1774183550120476</v>
      </c>
      <c r="AC21" s="24">
        <f t="shared" si="3"/>
        <v>39.570545955487802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111.73809930851527</v>
      </c>
      <c r="AO21" s="62">
        <f t="shared" si="36"/>
        <v>326.89266116035151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67.951560927717296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10.229184821040134</v>
      </c>
      <c r="AX21" s="23">
        <f t="shared" si="6"/>
        <v>78.180745748757431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>
        <f>BD21*VLOOKUP('Données projet'!$B$11,Paramètres!$A$1:$I$89,3,0)*VLOOKUP('Données projet'!$B$11,Paramètres!$A$1:$I$89,5,0)</f>
        <v>0</v>
      </c>
      <c r="BF21" s="14" t="e">
        <f t="shared" si="37"/>
        <v>#NUM!</v>
      </c>
      <c r="BG21" s="22" t="e">
        <f t="shared" si="7"/>
        <v>#NUM!</v>
      </c>
      <c r="BH21" s="62" t="e">
        <f t="shared" si="8"/>
        <v>#NUM!</v>
      </c>
      <c r="BI21" s="62">
        <f ca="1">AVERAGE(OFFSET($BH$3,0,0,'Données projet'!$E$11+1,1))-AVERAGE(OFFSET($H$3,0,0,'Données projet'!$E$11+1,1))</f>
        <v>101.11019223527276</v>
      </c>
      <c r="BJ21" s="62">
        <f t="shared" si="38"/>
        <v>292.60552007623926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60.153840821257958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9.0553439399371669</v>
      </c>
      <c r="BS21" s="24">
        <f t="shared" si="9"/>
        <v>69.209184761195132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58.242141783458976</v>
      </c>
      <c r="T22" s="62">
        <f t="shared" si="34"/>
        <v>178.5348232594645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33.718699345966876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3.6609876278687192</v>
      </c>
      <c r="AC22" s="24">
        <f t="shared" si="3"/>
        <v>37.379686973835597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111.73809930851527</v>
      </c>
      <c r="AO22" s="62">
        <f t="shared" si="36"/>
        <v>326.89266116035151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66.619072264284441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7.2331259529679794</v>
      </c>
      <c r="AX22" s="23">
        <f t="shared" si="6"/>
        <v>73.852198217252422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101.11019223527276</v>
      </c>
      <c r="BJ22" s="62">
        <f t="shared" si="38"/>
        <v>292.60552007623926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58.974260692973132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6.4030951059060799</v>
      </c>
      <c r="BS22" s="24">
        <f t="shared" si="9"/>
        <v>65.377355798879208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58.242141783458976</v>
      </c>
      <c r="T23" s="62">
        <f t="shared" si="34"/>
        <v>178.5348232594645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33.057496218168303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2.5887091775060243</v>
      </c>
      <c r="AC23" s="24">
        <f t="shared" si="3"/>
        <v>35.646205395674329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111.73809930851527</v>
      </c>
      <c r="AO23" s="62">
        <f t="shared" si="36"/>
        <v>326.89266116035151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65.312712890803667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5.1145924105200677</v>
      </c>
      <c r="AX23" s="23">
        <f t="shared" si="6"/>
        <v>70.427305301323742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101.11019223527276</v>
      </c>
      <c r="BJ23" s="62">
        <f t="shared" si="38"/>
        <v>292.60552007623926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57.817811411531139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4.5276719699685843</v>
      </c>
      <c r="BS23" s="24">
        <f t="shared" si="9"/>
        <v>62.345483381499726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58.242141783458976</v>
      </c>
      <c r="T24" s="62">
        <f t="shared" si="34"/>
        <v>178.5348232594645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32.409258880411777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1.8304938139343598</v>
      </c>
      <c r="AC24" s="24">
        <f t="shared" si="3"/>
        <v>34.239752694346137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111.73809930851527</v>
      </c>
      <c r="AO24" s="62">
        <f t="shared" si="36"/>
        <v>326.89266116035151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64.031970427836313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3.6165629764839906</v>
      </c>
      <c r="AX24" s="23">
        <f t="shared" si="6"/>
        <v>67.648533404320304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101.11019223527276</v>
      </c>
      <c r="BJ24" s="62">
        <f t="shared" si="38"/>
        <v>292.60552007623926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56.684039395133809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3.2015475529530404</v>
      </c>
      <c r="BS24" s="24">
        <f t="shared" si="9"/>
        <v>59.885586948086846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58.242141783458976</v>
      </c>
      <c r="T25" s="62">
        <f t="shared" si="34"/>
        <v>178.5348232594645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31.773733081462922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1.2943545887530123</v>
      </c>
      <c r="AC25" s="24">
        <f t="shared" si="3"/>
        <v>33.068087670215931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111.73809930851527</v>
      </c>
      <c r="AO25" s="62">
        <f t="shared" si="36"/>
        <v>326.89266116035151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62.776342543391976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2.5572962052600343</v>
      </c>
      <c r="AX25" s="23">
        <f t="shared" si="6"/>
        <v>65.333638748652007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101.11019223527276</v>
      </c>
      <c r="BJ25" s="62">
        <f t="shared" si="38"/>
        <v>292.60552007623926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55.572499956445384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2.2638359849842922</v>
      </c>
      <c r="BS25" s="24">
        <f t="shared" si="9"/>
        <v>57.836335941429674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58.242141783458976</v>
      </c>
      <c r="T26" s="62">
        <f t="shared" si="34"/>
        <v>178.5348232594645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31.150669555798991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0.91524690696718003</v>
      </c>
      <c r="AC26" s="24">
        <f t="shared" si="3"/>
        <v>32.065916462766168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111.73809930851527</v>
      </c>
      <c r="AO26" s="62">
        <f t="shared" si="36"/>
        <v>326.89266116035151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61.545336755904209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1.8082814882419955</v>
      </c>
      <c r="AX26" s="23">
        <f t="shared" si="6"/>
        <v>63.353618244146205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101.11019223527276</v>
      </c>
      <c r="BJ26" s="62">
        <f t="shared" si="38"/>
        <v>292.60552007623926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54.482757128177525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1.6007737764765202</v>
      </c>
      <c r="BS26" s="24">
        <f t="shared" si="9"/>
        <v>56.083530904654047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58.242141783458976</v>
      </c>
      <c r="T27" s="62">
        <f t="shared" si="34"/>
        <v>178.5348232594645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30.539823925842104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0.64717729437650628</v>
      </c>
      <c r="AC27" s="24">
        <f t="shared" si="3"/>
        <v>31.187001220218608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111.73809930851527</v>
      </c>
      <c r="AO27" s="62">
        <f t="shared" si="36"/>
        <v>326.89266116035151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60.338470241069686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1.2786481026300174</v>
      </c>
      <c r="AX27" s="23">
        <f t="shared" si="6"/>
        <v>61.617118343699701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101.11019223527276</v>
      </c>
      <c r="BJ27" s="62">
        <f t="shared" si="38"/>
        <v>292.60552007623926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53.414383492094501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1.1319179924921461</v>
      </c>
      <c r="BS27" s="24">
        <f t="shared" si="9"/>
        <v>54.54630148458665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58.242141783458976</v>
      </c>
      <c r="T28" s="62">
        <f t="shared" si="34"/>
        <v>178.5348232594645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29.940956606109626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0.45762345348359013</v>
      </c>
      <c r="AC28" s="24">
        <f t="shared" si="3"/>
        <v>30.398580059593215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111.73809930851527</v>
      </c>
      <c r="AO28" s="62">
        <f t="shared" si="36"/>
        <v>326.89266116035151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59.155269642475176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0.90414074412099787</v>
      </c>
      <c r="AX28" s="23">
        <f t="shared" si="6"/>
        <v>60.059410386596177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101.11019223527276</v>
      </c>
      <c r="BJ28" s="62">
        <f t="shared" si="38"/>
        <v>292.60552007623926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52.366960011371496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0.8003868882382601</v>
      </c>
      <c r="BS28" s="24">
        <f t="shared" si="9"/>
        <v>53.167346899609754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58.242141783458976</v>
      </c>
      <c r="T29" s="62">
        <f t="shared" si="34"/>
        <v>178.5348232594645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29.353832709244106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0.3235886471882532</v>
      </c>
      <c r="AC29" s="24">
        <f t="shared" si="3"/>
        <v>29.677421356432358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111.73809930851527</v>
      </c>
      <c r="AO29" s="62">
        <f t="shared" si="36"/>
        <v>326.89266116035151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57.995270885937998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0.63932405131500869</v>
      </c>
      <c r="AX29" s="23">
        <f t="shared" si="6"/>
        <v>58.634594937253006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101.11019223527276</v>
      </c>
      <c r="BJ29" s="62">
        <f t="shared" si="38"/>
        <v>292.60552007623926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51.340075866240227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0.56595899624607304</v>
      </c>
      <c r="BS29" s="24">
        <f t="shared" si="9"/>
        <v>51.906034862486301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58.242141783458976</v>
      </c>
      <c r="T30" s="62">
        <f t="shared" si="34"/>
        <v>178.5348232594645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28.7782219538859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0.22881172674179509</v>
      </c>
      <c r="AC30" s="24">
        <f t="shared" si="3"/>
        <v>29.007033680627696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111.73809930851527</v>
      </c>
      <c r="AO30" s="62">
        <f t="shared" si="36"/>
        <v>326.89266116035151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56.858018997487136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0.45207037206049894</v>
      </c>
      <c r="AX30" s="23">
        <f t="shared" si="6"/>
        <v>57.310089369547633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101.11019223527276</v>
      </c>
      <c r="BJ30" s="62">
        <f t="shared" si="38"/>
        <v>292.60552007623926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50.333328292857502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0.40019344411913005</v>
      </c>
      <c r="BS30" s="24">
        <f t="shared" si="9"/>
        <v>50.733521736976634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58.242141783458976</v>
      </c>
      <c r="T31" s="62">
        <f t="shared" si="34"/>
        <v>178.5348232594645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28.213898574352378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0.16179432359412663</v>
      </c>
      <c r="AC31" s="24">
        <f t="shared" si="3"/>
        <v>28.375692897946504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111.73809930851527</v>
      </c>
      <c r="AO31" s="62">
        <f t="shared" si="36"/>
        <v>326.89266116035151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55.743067924913639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0.31966202565750435</v>
      </c>
      <c r="AX31" s="23">
        <f t="shared" si="6"/>
        <v>56.062729950571146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101.11019223527276</v>
      </c>
      <c r="BJ31" s="62">
        <f t="shared" si="38"/>
        <v>292.60552007623926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49.346322425333419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0.28297949812303652</v>
      </c>
      <c r="BS31" s="24">
        <f t="shared" si="9"/>
        <v>49.629301923456453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58.242141783458976</v>
      </c>
      <c r="T32" s="62">
        <f t="shared" si="34"/>
        <v>178.5348232594645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27.660641232088231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0.11440586337089757</v>
      </c>
      <c r="AC32" s="24">
        <f t="shared" si="3"/>
        <v>27.775047095459129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111.73809930851527</v>
      </c>
      <c r="AO32" s="62">
        <f t="shared" si="36"/>
        <v>326.89266116035151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54.649980362820301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0.22603518603024947</v>
      </c>
      <c r="AX32" s="23">
        <f t="shared" si="6"/>
        <v>54.876015548850553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101.11019223527276</v>
      </c>
      <c r="BJ32" s="62">
        <f t="shared" si="38"/>
        <v>292.60552007623926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48.37867114085735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0.20009672205956502</v>
      </c>
      <c r="BS32" s="24">
        <f t="shared" si="9"/>
        <v>48.578767862916912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58.242141783458976</v>
      </c>
      <c r="T33" s="62">
        <f t="shared" si="34"/>
        <v>178.5348232594645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27.118232928852226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8.0897161797063327E-2</v>
      </c>
      <c r="AC33" s="24">
        <f t="shared" si="3"/>
        <v>27.199130090649291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111.73809930851527</v>
      </c>
      <c r="AO33" s="62">
        <f t="shared" si="36"/>
        <v>326.89266116035151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53.578327581102037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0.15983101282875217</v>
      </c>
      <c r="AX33" s="23">
        <f t="shared" si="6"/>
        <v>53.738158593930791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101.11019223527276</v>
      </c>
      <c r="BJ33" s="62">
        <f t="shared" si="38"/>
        <v>292.60552007623926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47.429994907860852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0.14148974906151826</v>
      </c>
      <c r="BS33" s="24">
        <f t="shared" si="9"/>
        <v>47.571484656922372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58.242141783458976</v>
      </c>
      <c r="T34" s="62">
        <f t="shared" si="34"/>
        <v>178.5348232594645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26.586460921606282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5.7202931685448793E-2</v>
      </c>
      <c r="AC34" s="24">
        <f t="shared" si="3"/>
        <v>26.643663853291731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111.73809930851527</v>
      </c>
      <c r="AO34" s="62">
        <f t="shared" si="36"/>
        <v>326.89266116035151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52.527689256789614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0.11301759301512473</v>
      </c>
      <c r="AX34" s="23">
        <f t="shared" si="6"/>
        <v>52.640706849804737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101.11019223527276</v>
      </c>
      <c r="BJ34" s="62">
        <f t="shared" si="38"/>
        <v>292.60552007623926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46.499921637158053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0.10004836102978251</v>
      </c>
      <c r="BS34" s="24">
        <f t="shared" si="9"/>
        <v>46.599969998187838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58.242141783458976</v>
      </c>
      <c r="T35" s="62">
        <f t="shared" si="34"/>
        <v>178.5348232594645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26.065116639073533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4.0448580898531671E-2</v>
      </c>
      <c r="AC35" s="24">
        <f t="shared" si="3"/>
        <v>26.105565219972064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111.73809930851527</v>
      </c>
      <c r="AO35" s="62">
        <f t="shared" si="36"/>
        <v>326.89266116035151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51.497653309190852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7.9915506414376086E-2</v>
      </c>
      <c r="AX35" s="23">
        <f t="shared" si="6"/>
        <v>51.577568815605225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101.11019223527276</v>
      </c>
      <c r="BJ35" s="62">
        <f t="shared" si="38"/>
        <v>292.60552007623926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45.588086536005051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7.074487453075913E-2</v>
      </c>
      <c r="BS35" s="24">
        <f t="shared" si="9"/>
        <v>45.658831410535811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58.242141783458976</v>
      </c>
      <c r="T36" s="62">
        <f t="shared" si="34"/>
        <v>178.5348232594645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25.553995599932641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2.86014658427244E-2</v>
      </c>
      <c r="AC36" s="24">
        <f t="shared" si="3"/>
        <v>25.582597065775364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111.73809930851527</v>
      </c>
      <c r="AO36" s="62">
        <f t="shared" si="36"/>
        <v>326.89266116035151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50.487815738264615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5.6508796507562367E-2</v>
      </c>
      <c r="AX36" s="23">
        <f t="shared" si="6"/>
        <v>50.54432453477218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101.11019223527276</v>
      </c>
      <c r="BJ36" s="62">
        <f t="shared" si="38"/>
        <v>292.60552007623926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44.694131965021164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5.0024180514891256E-2</v>
      </c>
      <c r="BS36" s="24">
        <f t="shared" si="9"/>
        <v>44.744156145536053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58.242141783458976</v>
      </c>
      <c r="T37" s="62">
        <f t="shared" si="34"/>
        <v>178.5348232594645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25.052897332616247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2.0224290449265835E-2</v>
      </c>
      <c r="AC37" s="24">
        <f t="shared" si="3"/>
        <v>25.073121623065514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111.73809930851527</v>
      </c>
      <c r="AO37" s="62">
        <f t="shared" si="36"/>
        <v>326.89266116035151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49.497780466164137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3.9957753207188043E-2</v>
      </c>
      <c r="AX37" s="23">
        <f t="shared" si="6"/>
        <v>49.537738219371327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101.11019223527276</v>
      </c>
      <c r="BJ37" s="62">
        <f t="shared" si="38"/>
        <v>292.60552007623926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43.817707297915824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3.5372437265379565E-2</v>
      </c>
      <c r="BS37" s="24">
        <f t="shared" si="9"/>
        <v>43.853079735181204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58.242141783458976</v>
      </c>
      <c r="T38" s="62">
        <f t="shared" si="34"/>
        <v>178.5348232594645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24.561625296682166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1.43007329213622E-2</v>
      </c>
      <c r="AC38" s="24">
        <f t="shared" si="3"/>
        <v>24.575926029603529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111.73809930851527</v>
      </c>
      <c r="AO38" s="62">
        <f t="shared" si="36"/>
        <v>326.89266116035151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48.527159181887662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2.8254398253781184E-2</v>
      </c>
      <c r="AX38" s="23">
        <f t="shared" si="6"/>
        <v>48.55541358014144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101.11019223527276</v>
      </c>
      <c r="BJ38" s="62">
        <f t="shared" si="38"/>
        <v>292.60552007623926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42.958468783966154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2.5012090257445628E-2</v>
      </c>
      <c r="BS38" s="24">
        <f t="shared" si="9"/>
        <v>42.983480874223602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58.242141783458976</v>
      </c>
      <c r="T39" s="62">
        <f t="shared" si="34"/>
        <v>178.5348232594645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24.079986805726399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1.0112145224632918E-2</v>
      </c>
      <c r="AC39" s="24">
        <f t="shared" si="3"/>
        <v>24.090098950951031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111.73809930851527</v>
      </c>
      <c r="AO39" s="62">
        <f t="shared" si="36"/>
        <v>326.89266116035151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47.575571188975324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1.9978876603594022E-2</v>
      </c>
      <c r="AX39" s="23">
        <f t="shared" si="6"/>
        <v>47.595550065578919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101.11019223527276</v>
      </c>
      <c r="BJ39" s="62">
        <f t="shared" si="38"/>
        <v>292.60552007623926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42.116079413191294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1.7686218632689783E-2</v>
      </c>
      <c r="BS39" s="24">
        <f t="shared" si="9"/>
        <v>42.133765631823984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58.242141783458976</v>
      </c>
      <c r="T40" s="62">
        <f t="shared" si="34"/>
        <v>178.5348232594645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23.607792951807802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7.1503664606811001E-3</v>
      </c>
      <c r="AC40" s="24">
        <f t="shared" si="3"/>
        <v>23.614943318268484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111.73809930851527</v>
      </c>
      <c r="AO40" s="62">
        <f t="shared" si="36"/>
        <v>326.89266116035151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46.642643256192628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1.4127199126890592E-2</v>
      </c>
      <c r="AX40" s="23">
        <f t="shared" si="6"/>
        <v>46.656770455319517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101.11019223527276</v>
      </c>
      <c r="BJ40" s="62">
        <f t="shared" si="38"/>
        <v>292.60552007623926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41.290208784170545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1.2506045128722814E-2</v>
      </c>
      <c r="BS40" s="24">
        <f t="shared" si="9"/>
        <v>41.302714829299269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58.242141783458976</v>
      </c>
      <c r="T41" s="62">
        <f t="shared" si="34"/>
        <v>178.5348232594645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23.144858531354735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5.0560726123164588E-3</v>
      </c>
      <c r="AC41" s="24">
        <f t="shared" si="3"/>
        <v>23.149914603967051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111.73809930851527</v>
      </c>
      <c r="AO41" s="62">
        <f t="shared" si="36"/>
        <v>326.89266116035151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45.728009471141952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9.9894383017970108E-3</v>
      </c>
      <c r="AX41" s="23">
        <f t="shared" si="6"/>
        <v>45.737998909443746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101.11019223527276</v>
      </c>
      <c r="BJ41" s="62">
        <f t="shared" si="38"/>
        <v>292.60552007623926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40.480532974453553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8.8431093163448913E-3</v>
      </c>
      <c r="BS41" s="24">
        <f t="shared" si="9"/>
        <v>40.489376083769898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58.242141783458976</v>
      </c>
      <c r="T42" s="62">
        <f t="shared" si="34"/>
        <v>178.5348232594645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22.691001972524639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3.57518323034055E-3</v>
      </c>
      <c r="AC42" s="24">
        <f t="shared" si="3"/>
        <v>22.694577155754978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111.73809930851527</v>
      </c>
      <c r="AO42" s="62">
        <f t="shared" si="36"/>
        <v>326.89266116035151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44.831311096744592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7.0635995634452959E-3</v>
      </c>
      <c r="AX42" s="23">
        <f t="shared" si="6"/>
        <v>44.838374696308037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101.11019223527276</v>
      </c>
      <c r="BJ42" s="62">
        <f t="shared" si="38"/>
        <v>292.60552007623926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39.68673441351163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6.253022564361407E-3</v>
      </c>
      <c r="BS42" s="24">
        <f t="shared" si="9"/>
        <v>39.692987436075988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58.242141783458976</v>
      </c>
      <c r="T43" s="62">
        <f t="shared" si="34"/>
        <v>178.5348232594645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22.246045263988034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2.5280363061582294E-3</v>
      </c>
      <c r="AC43" s="24">
        <f t="shared" si="3"/>
        <v>22.248573300294193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111.73809930851527</v>
      </c>
      <c r="AO43" s="62">
        <f t="shared" si="36"/>
        <v>326.89266116035151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43.952196430537164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4.9947191508985054E-3</v>
      </c>
      <c r="AX43" s="23">
        <f t="shared" si="6"/>
        <v>43.957191149688065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101.11019223527276</v>
      </c>
      <c r="BJ43" s="62">
        <f t="shared" si="38"/>
        <v>292.60552007623926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38.908501758180464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4.4215546581724456E-3</v>
      </c>
      <c r="BS43" s="24">
        <f t="shared" si="9"/>
        <v>38.912923312838636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58.242141783458976</v>
      </c>
      <c r="T44" s="62">
        <f t="shared" si="34"/>
        <v>178.5348232594645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21.809813885109037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1.787591615170275E-3</v>
      </c>
      <c r="AC44" s="24">
        <f t="shared" si="3"/>
        <v>21.811601476724206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111.73809930851527</v>
      </c>
      <c r="AO44" s="62">
        <f t="shared" si="36"/>
        <v>326.89266116035151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43.090320666727067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3.5317997817226479E-3</v>
      </c>
      <c r="AX44" s="23">
        <f t="shared" si="6"/>
        <v>43.093852466508793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101.11019223527276</v>
      </c>
      <c r="BJ44" s="62">
        <f t="shared" si="38"/>
        <v>292.60552007623926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38.145529770545295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3.1265112821807035E-3</v>
      </c>
      <c r="BS44" s="24">
        <f t="shared" si="9"/>
        <v>38.148656281827478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58.242141783458976</v>
      </c>
      <c r="T45" s="62">
        <f t="shared" si="34"/>
        <v>178.5348232594645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21.382136737494989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1.2640181530791147E-3</v>
      </c>
      <c r="AC45" s="24">
        <f t="shared" si="3"/>
        <v>21.383400755648069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111.73809930851527</v>
      </c>
      <c r="AO45" s="62">
        <f t="shared" si="36"/>
        <v>326.89266116035151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42.245345760952972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2.4973595754492527E-3</v>
      </c>
      <c r="AX45" s="23">
        <f t="shared" si="6"/>
        <v>42.247843120528422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101.11019223527276</v>
      </c>
      <c r="BJ45" s="62">
        <f t="shared" si="38"/>
        <v>292.60552007623926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37.397519198220685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2.2107773290862228E-3</v>
      </c>
      <c r="BS45" s="24">
        <f t="shared" si="9"/>
        <v>37.399729975549768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58.242141783458976</v>
      </c>
      <c r="T46" s="62">
        <f t="shared" si="34"/>
        <v>178.5348232594645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20.962846077888351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8.9379580758513751E-4</v>
      </c>
      <c r="AC46" s="24">
        <f t="shared" si="3"/>
        <v>20.963739873695936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111.73809930851527</v>
      </c>
      <c r="AO46" s="62">
        <f t="shared" si="36"/>
        <v>326.89266116035151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41.416940297697309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1.765899890861324E-3</v>
      </c>
      <c r="AX46" s="23">
        <f t="shared" si="6"/>
        <v>41.418706197588172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101.11019223527276</v>
      </c>
      <c r="BJ46" s="62">
        <f t="shared" si="38"/>
        <v>292.60552007623926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36.664176656977965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1.5632556410903518E-3</v>
      </c>
      <c r="BS46" s="24">
        <f t="shared" si="9"/>
        <v>36.665739912619053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58.242141783458976</v>
      </c>
      <c r="T47" s="62">
        <f t="shared" si="34"/>
        <v>178.5348232594645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20.551777452374548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6.3200907653955735E-4</v>
      </c>
      <c r="AC47" s="24">
        <f t="shared" si="3"/>
        <v>20.552409461451088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111.73809930851527</v>
      </c>
      <c r="AO47" s="62">
        <f t="shared" si="36"/>
        <v>326.89266116035151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40.60477936029865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1.2486797877246263E-3</v>
      </c>
      <c r="AX47" s="23">
        <f t="shared" si="6"/>
        <v>40.606028040086372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101.11019223527276</v>
      </c>
      <c r="BJ47" s="62">
        <f t="shared" si="38"/>
        <v>292.60552007623926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35.94521451567423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1.1053886645431114E-3</v>
      </c>
      <c r="BS47" s="24">
        <f t="shared" si="9"/>
        <v>35.946319904338772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58.242141783458976</v>
      </c>
      <c r="T48" s="62">
        <f t="shared" si="34"/>
        <v>178.5348232594645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20.148769631879965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4.4689790379256875E-4</v>
      </c>
      <c r="AC48" s="24">
        <f t="shared" si="3"/>
        <v>20.149216529783757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111.73809930851527</v>
      </c>
      <c r="AO48" s="62">
        <f t="shared" si="36"/>
        <v>326.89266116035151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39.808544403513118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8.8294994543066199E-4</v>
      </c>
      <c r="AX48" s="23">
        <f t="shared" si="6"/>
        <v>39.809427353458545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101.11019223527276</v>
      </c>
      <c r="BJ48" s="62">
        <f t="shared" si="38"/>
        <v>292.60552007623926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35.240350783437854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7.8162782054517588E-4</v>
      </c>
      <c r="BS48" s="24">
        <f t="shared" si="9"/>
        <v>35.241132411258398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58.242141783458976</v>
      </c>
      <c r="T49" s="62">
        <f t="shared" si="34"/>
        <v>178.5348232594645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19.753664548934783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3.1600453826977868E-4</v>
      </c>
      <c r="AC49" s="24">
        <f t="shared" si="3"/>
        <v>19.753980553473053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111.73809930851527</v>
      </c>
      <c r="AO49" s="62">
        <f t="shared" si="36"/>
        <v>326.89266116035151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39.027923128574777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6.2433989386231317E-4</v>
      </c>
      <c r="AX49" s="23">
        <f t="shared" si="6"/>
        <v>39.028547468468638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101.11019223527276</v>
      </c>
      <c r="BJ49" s="62">
        <f t="shared" si="38"/>
        <v>292.60552007623926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34.549308999066213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5.5269433227155571E-4</v>
      </c>
      <c r="BS49" s="24">
        <f t="shared" si="9"/>
        <v>34.549861693398483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58.242141783458976</v>
      </c>
      <c r="T50" s="62">
        <f t="shared" si="34"/>
        <v>178.5348232594645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19.366307235675851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2.2344895189628438E-4</v>
      </c>
      <c r="AC50" s="24">
        <f t="shared" si="3"/>
        <v>19.366530684627747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111.73809930851527</v>
      </c>
      <c r="AO50" s="62">
        <f t="shared" si="36"/>
        <v>326.89266116035151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38.262609360706016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4.4147497271533099E-4</v>
      </c>
      <c r="AX50" s="23">
        <f t="shared" si="6"/>
        <v>38.263050835678733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101.11019223527276</v>
      </c>
      <c r="BJ50" s="62">
        <f t="shared" si="38"/>
        <v>292.60552007623926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33.871818122592231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3.9081391027258794E-4</v>
      </c>
      <c r="BS50" s="24">
        <f t="shared" si="9"/>
        <v>33.872208936502503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58.242141783458976</v>
      </c>
      <c r="T51" s="62">
        <f t="shared" si="34"/>
        <v>178.5348232594645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18.986545763065294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1.5800226913488934E-4</v>
      </c>
      <c r="AC51" s="24">
        <f t="shared" si="3"/>
        <v>18.986703765334429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111.73809930851527</v>
      </c>
      <c r="AO51" s="62">
        <f t="shared" si="36"/>
        <v>326.89266116035151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37.512302929029858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3.1216994693115659E-4</v>
      </c>
      <c r="AX51" s="23">
        <f t="shared" si="6"/>
        <v>37.512615098976788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101.11019223527276</v>
      </c>
      <c r="BJ51" s="62">
        <f t="shared" si="38"/>
        <v>292.60552007623926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33.207612428977271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2.7634716613577785E-4</v>
      </c>
      <c r="BS51" s="24">
        <f t="shared" si="9"/>
        <v>33.207888776143406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58.242141783458976</v>
      </c>
      <c r="T52" s="62">
        <f t="shared" si="34"/>
        <v>178.5348232594645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18.614231181301005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1.1172447594814219E-4</v>
      </c>
      <c r="AC52" s="24">
        <f t="shared" si="3"/>
        <v>18.614342905776954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111.73809930851527</v>
      </c>
      <c r="AO52" s="62">
        <f t="shared" si="36"/>
        <v>326.89266116035151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36.776709548837133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2.207374863576655E-4</v>
      </c>
      <c r="AX52" s="23">
        <f t="shared" si="6"/>
        <v>36.776930286323491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101.11019223527276</v>
      </c>
      <c r="BJ52" s="62">
        <f t="shared" si="38"/>
        <v>292.60552007623926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32.556431403888631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1.9540695513629397E-4</v>
      </c>
      <c r="BS52" s="24">
        <f t="shared" si="9"/>
        <v>32.556626810843767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58.242141783458976</v>
      </c>
      <c r="T53" s="62">
        <f t="shared" si="34"/>
        <v>178.5348232594645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18.249217461395641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7.9001134567444669E-5</v>
      </c>
      <c r="AC53" s="24">
        <f t="shared" si="3"/>
        <v>18.249296462530207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111.73809930851527</v>
      </c>
      <c r="AO53" s="62">
        <f t="shared" si="36"/>
        <v>326.89266116035151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36.055540706162326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1.5608497346557829E-4</v>
      </c>
      <c r="AX53" s="23">
        <f t="shared" si="6"/>
        <v>36.055696791135794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101.11019223527276</v>
      </c>
      <c r="BJ53" s="62">
        <f t="shared" si="38"/>
        <v>292.60552007623926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31.918019641520768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1.3817358306788893E-4</v>
      </c>
      <c r="BS53" s="24">
        <f t="shared" si="9"/>
        <v>31.918157815103836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58.242141783458976</v>
      </c>
      <c r="T54" s="62">
        <f t="shared" si="34"/>
        <v>178.5348232594645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17.891361437901239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5.5862237974071094E-5</v>
      </c>
      <c r="AC54" s="24">
        <f t="shared" si="3"/>
        <v>17.891417300139214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111.73809930851527</v>
      </c>
      <c r="AO54" s="62">
        <f t="shared" si="36"/>
        <v>326.89266116035151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35.348513544622811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1.1036874317883275E-4</v>
      </c>
      <c r="AX54" s="23">
        <f t="shared" si="6"/>
        <v>35.348623913365991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101.11019223527276</v>
      </c>
      <c r="BJ54" s="62">
        <f t="shared" si="38"/>
        <v>292.60552007623926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31.292126744420216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9.7703477568146984E-5</v>
      </c>
      <c r="BS54" s="24">
        <f t="shared" si="9"/>
        <v>31.292224447897784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58.242141783458976</v>
      </c>
      <c r="T55" s="62">
        <f t="shared" si="34"/>
        <v>178.5348232594645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17.540522752756939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3.9500567283722335E-5</v>
      </c>
      <c r="AC55" s="24">
        <f t="shared" si="3"/>
        <v>17.540562253324222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111.73809930851527</v>
      </c>
      <c r="AO55" s="62">
        <f t="shared" si="36"/>
        <v>326.89266116035151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34.655350754477098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7.8042486732789147E-5</v>
      </c>
      <c r="AX55" s="23">
        <f t="shared" si="6"/>
        <v>34.655428796963832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101.11019223527276</v>
      </c>
      <c r="BJ55" s="62">
        <f t="shared" si="38"/>
        <v>292.60552007623926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30.678507225274831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6.9086791533944463E-5</v>
      </c>
      <c r="BS55" s="24">
        <f t="shared" si="9"/>
        <v>30.678576312066365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58.242141783458976</v>
      </c>
      <c r="T56" s="62">
        <f t="shared" si="34"/>
        <v>178.5348232594645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17.19656380023785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2.7931118987035547E-5</v>
      </c>
      <c r="AC56" s="24">
        <f t="shared" si="3"/>
        <v>17.196591731356836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111.73809930851527</v>
      </c>
      <c r="AO56" s="62">
        <f t="shared" si="36"/>
        <v>326.89266116035151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33.975780463858591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5.5184371589416374E-5</v>
      </c>
      <c r="AX56" s="23">
        <f t="shared" si="6"/>
        <v>33.975835648230181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101.11019223527276</v>
      </c>
      <c r="BJ56" s="62">
        <f t="shared" si="38"/>
        <v>292.60552007623926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30.07692041062894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4.8851738784073492E-5</v>
      </c>
      <c r="BS56" s="24">
        <f t="shared" si="9"/>
        <v>30.076969262367726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58.242141783458976</v>
      </c>
      <c r="T57" s="62">
        <f t="shared" si="34"/>
        <v>178.5348232594645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16.859349672983413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1.9750283641861167E-5</v>
      </c>
      <c r="AC57" s="24">
        <f t="shared" si="3"/>
        <v>16.859369423267054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111.73809930851527</v>
      </c>
      <c r="AO57" s="62">
        <f t="shared" si="36"/>
        <v>326.89266116035151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33.309536132142163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3.9021243366394573E-5</v>
      </c>
      <c r="AX57" s="23">
        <f t="shared" si="6"/>
        <v>33.309575153385531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101.11019223527276</v>
      </c>
      <c r="BJ57" s="62">
        <f t="shared" si="38"/>
        <v>292.60552007623926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29.487130346486527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3.4543395766972232E-5</v>
      </c>
      <c r="BS57" s="24">
        <f t="shared" si="9"/>
        <v>29.487164889882294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58.242141783458976</v>
      </c>
      <c r="T58" s="62">
        <f t="shared" si="34"/>
        <v>178.5348232594645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16.528748109084127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1.3965559493517774E-5</v>
      </c>
      <c r="AC58" s="24">
        <f t="shared" si="3"/>
        <v>16.52876207464362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111.73809930851527</v>
      </c>
      <c r="AO58" s="62">
        <f t="shared" si="36"/>
        <v>326.89266116035151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32.656356445401777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2.7592185794708187E-5</v>
      </c>
      <c r="AX58" s="23">
        <f t="shared" si="6"/>
        <v>32.656384037587571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101.11019223527276</v>
      </c>
      <c r="BJ58" s="62">
        <f t="shared" si="38"/>
        <v>292.60552007623926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28.90890570576553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2.4425869392036746E-5</v>
      </c>
      <c r="BS58" s="24">
        <f t="shared" si="9"/>
        <v>28.908930131634921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58.242141783458976</v>
      </c>
      <c r="T59" s="62">
        <f t="shared" si="34"/>
        <v>178.5348232594645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16.204629440205863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9.8751418209305836E-6</v>
      </c>
      <c r="AC59" s="24">
        <f t="shared" si="3"/>
        <v>16.204639315347684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111.73809930851527</v>
      </c>
      <c r="AO59" s="62">
        <f t="shared" si="36"/>
        <v>326.89266116035151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32.0159852139181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1.9510621683197287E-5</v>
      </c>
      <c r="AX59" s="23">
        <f t="shared" si="6"/>
        <v>32.016004724539783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101.11019223527276</v>
      </c>
      <c r="BJ59" s="62">
        <f t="shared" si="38"/>
        <v>292.60552007623926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28.342019697566865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1.7271697883486116E-5</v>
      </c>
      <c r="BS59" s="24">
        <f t="shared" si="9"/>
        <v>28.34203696926475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58.242141783458976</v>
      </c>
      <c r="T60" s="62">
        <f t="shared" si="34"/>
        <v>178.5348232594645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15.886866540731436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6.9827797467588868E-6</v>
      </c>
      <c r="AC60" s="24">
        <f t="shared" si="3"/>
        <v>15.886873523511182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111.73809930851527</v>
      </c>
      <c r="AO60" s="62">
        <f t="shared" si="36"/>
        <v>326.89266116035151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31.388171271695935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1.3796092897354094E-5</v>
      </c>
      <c r="AX60" s="23">
        <f t="shared" si="6"/>
        <v>31.388185067788832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101.11019223527276</v>
      </c>
      <c r="BJ60" s="62">
        <f t="shared" si="38"/>
        <v>292.60552007623926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27.786249978222653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1.2212934696018373E-5</v>
      </c>
      <c r="BS60" s="24">
        <f t="shared" si="9"/>
        <v>27.786262191157348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58.242141783458976</v>
      </c>
      <c r="T61" s="62">
        <f t="shared" si="34"/>
        <v>178.5348232594645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15.575334777899471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4.9375709104652918E-6</v>
      </c>
      <c r="AC61" s="24">
        <f t="shared" si="3"/>
        <v>15.575339715470381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111.73809930851527</v>
      </c>
      <c r="AO61" s="62">
        <f t="shared" si="36"/>
        <v>326.89266116035151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30.772668377952051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9.7553108415986433E-6</v>
      </c>
      <c r="AX61" s="23">
        <f t="shared" si="6"/>
        <v>30.772678133262893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101.11019223527276</v>
      </c>
      <c r="BJ61" s="62">
        <f t="shared" si="38"/>
        <v>292.60552007623926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27.241378564088723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8.6358489417430579E-6</v>
      </c>
      <c r="BS61" s="24">
        <f t="shared" si="9"/>
        <v>27.241387199937666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58.242141783458976</v>
      </c>
      <c r="T62" s="62">
        <f t="shared" si="34"/>
        <v>178.5348232594645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15.269911962921029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3.4913898733794434E-6</v>
      </c>
      <c r="AC62" s="24">
        <f t="shared" si="3"/>
        <v>15.269915454310903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111.73809930851527</v>
      </c>
      <c r="AO62" s="62">
        <f t="shared" si="36"/>
        <v>326.89266116035151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30.16923512053479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6.8980464486770468E-6</v>
      </c>
      <c r="AX62" s="23">
        <f t="shared" si="6"/>
        <v>30.169242018581237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101.11019223527276</v>
      </c>
      <c r="BJ62" s="62">
        <f t="shared" si="38"/>
        <v>292.60552007623926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26.707191746047215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6.1064673480091865E-6</v>
      </c>
      <c r="BS62" s="24">
        <f t="shared" si="9"/>
        <v>26.707197852514565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58.242141783458976</v>
      </c>
      <c r="T63" s="62">
        <f t="shared" si="34"/>
        <v>178.5348232594645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14.97047830305479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2.4687854552326459E-6</v>
      </c>
      <c r="AC63" s="24">
        <f t="shared" si="3"/>
        <v>14.970480771840245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111.73809930851527</v>
      </c>
      <c r="AO63" s="62">
        <f t="shared" si="36"/>
        <v>326.89266116035151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29.577634821237538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4.8776554207993217E-6</v>
      </c>
      <c r="AX63" s="23">
        <f t="shared" si="6"/>
        <v>29.577639698892959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101.11019223527276</v>
      </c>
      <c r="BJ63" s="62">
        <f t="shared" si="38"/>
        <v>292.60552007623926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26.183480005685713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4.317924470871529E-6</v>
      </c>
      <c r="BS63" s="24">
        <f t="shared" si="9"/>
        <v>26.183484323610184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58.242141783458976</v>
      </c>
      <c r="T64" s="62">
        <f t="shared" si="34"/>
        <v>178.5348232594645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14.67691635462203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1.7456949366897217E-6</v>
      </c>
      <c r="AC64" s="24">
        <f t="shared" si="3"/>
        <v>14.676918100316966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111.73809930851527</v>
      </c>
      <c r="AO64" s="62">
        <f t="shared" si="36"/>
        <v>326.89266116035151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28.997635442968953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3.4490232243385234E-6</v>
      </c>
      <c r="AX64" s="23">
        <f t="shared" si="6"/>
        <v>28.997638891992178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101.11019223527276</v>
      </c>
      <c r="BJ64" s="62">
        <f t="shared" si="38"/>
        <v>292.60552007623926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25.670037933120078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3.0532336740045933E-6</v>
      </c>
      <c r="BS64" s="24">
        <f t="shared" si="9"/>
        <v>25.670040986353751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58.242141783458976</v>
      </c>
      <c r="T65" s="62">
        <f t="shared" si="34"/>
        <v>178.5348232594645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14.389110976942929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1.234392727616323E-6</v>
      </c>
      <c r="AC65" s="24">
        <f t="shared" si="3"/>
        <v>14.389112211335657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111.73809930851527</v>
      </c>
      <c r="AO65" s="62">
        <f t="shared" si="36"/>
        <v>326.89266116035151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28.429009498743525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2.4388277103996608E-6</v>
      </c>
      <c r="AX65" s="23">
        <f t="shared" si="6"/>
        <v>28.429011937571236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101.11019223527276</v>
      </c>
      <c r="BJ65" s="62">
        <f t="shared" si="38"/>
        <v>292.60552007623926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25.166664146428715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2.1589622354357645E-6</v>
      </c>
      <c r="BS65" s="24">
        <f t="shared" si="9"/>
        <v>25.166666305390951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58.242141783458976</v>
      </c>
      <c r="T66" s="62">
        <f t="shared" si="34"/>
        <v>178.5348232594645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14.106949287176167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8.7284746834486085E-7</v>
      </c>
      <c r="AC66" s="24">
        <f t="shared" si="3"/>
        <v>14.106950160023636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111.73809930851527</v>
      </c>
      <c r="AO66" s="62">
        <f t="shared" si="36"/>
        <v>326.89266116035151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27.871533962456777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1.7245116121692617E-6</v>
      </c>
      <c r="AX66" s="23">
        <f t="shared" si="6"/>
        <v>27.871535686968389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101.11019223527276</v>
      </c>
      <c r="BJ66" s="62">
        <f t="shared" si="38"/>
        <v>292.60552007623926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24.673161212666677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1.5266168370022966E-6</v>
      </c>
      <c r="BS66" s="24">
        <f t="shared" si="9"/>
        <v>24.673162739283516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58.242141783458976</v>
      </c>
      <c r="T67" s="62">
        <f t="shared" si="34"/>
        <v>178.5348232594645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13.830320616044094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6.1719636380816148E-7</v>
      </c>
      <c r="AC67" s="24">
        <f t="shared" si="3"/>
        <v>13.830321233240458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111.73809930851527</v>
      </c>
      <c r="AO67" s="62">
        <f t="shared" si="36"/>
        <v>326.89266116035151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27.324990181410111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1.2194138551998304E-6</v>
      </c>
      <c r="AX67" s="23">
        <f t="shared" si="6"/>
        <v>27.324991400823965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101.11019223527276</v>
      </c>
      <c r="BJ67" s="62">
        <f t="shared" si="38"/>
        <v>292.60552007623926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24.189335570428643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1.0794811177178822E-6</v>
      </c>
      <c r="BS67" s="24">
        <f t="shared" si="9"/>
        <v>24.189336649909759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58.242141783458976</v>
      </c>
      <c r="T68" s="62">
        <f t="shared" si="34"/>
        <v>178.5348232594645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13.559116464426094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4.3642373417243042E-7</v>
      </c>
      <c r="AC68" s="24">
        <f t="shared" ref="AC68:AC131" si="57">SUM(Z68:AB68)</f>
        <v>13.559116900849828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111.73809930851527</v>
      </c>
      <c r="AO68" s="62">
        <f t="shared" si="36"/>
        <v>326.89266116035151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26.78916379055098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8.6225580608463085E-7</v>
      </c>
      <c r="AX68" s="23">
        <f t="shared" ref="AX68:AX131" si="60">SUM(AU68:AW68)</f>
        <v>26.789164652806786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101.11019223527276</v>
      </c>
      <c r="BJ68" s="62">
        <f t="shared" si="38"/>
        <v>292.60552007623926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23.714997453930394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7.6330841850114832E-7</v>
      </c>
      <c r="BS68" s="24">
        <f t="shared" ref="BS68:BS131" si="63">SUM(BP68:BR68)</f>
        <v>23.714998217238811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58.242141783458976</v>
      </c>
      <c r="T69" s="62">
        <f t="shared" ref="T69:T132" si="88">$T$3</f>
        <v>178.5348232594645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13.293230460803123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3.0859818190408074E-7</v>
      </c>
      <c r="AC69" s="24">
        <f t="shared" si="57"/>
        <v>13.293230769401305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111.73809930851527</v>
      </c>
      <c r="AO69" s="62">
        <f t="shared" ref="AO69:AO132" si="90">$AO$3</f>
        <v>326.89266116035151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26.263844628394768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6.0970692759991521E-7</v>
      </c>
      <c r="AX69" s="23">
        <f t="shared" si="60"/>
        <v>26.263845238101695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101.11019223527276</v>
      </c>
      <c r="BJ69" s="62">
        <f t="shared" ref="BJ69:BJ132" si="92">$BJ$3</f>
        <v>292.60552007623926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23.249960818578995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5.3974055885894112E-7</v>
      </c>
      <c r="BS69" s="24">
        <f t="shared" si="63"/>
        <v>23.249961358319553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58.242141783458976</v>
      </c>
      <c r="T70" s="62">
        <f t="shared" si="88"/>
        <v>178.5348232594645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13.032558319536749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2.1821186708621521E-7</v>
      </c>
      <c r="AC70" s="24">
        <f t="shared" si="57"/>
        <v>13.032558537748615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111.73809930851527</v>
      </c>
      <c r="AO70" s="62">
        <f t="shared" si="90"/>
        <v>326.89266116035151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25.748826654595391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4.3112790304231542E-7</v>
      </c>
      <c r="AX70" s="23">
        <f t="shared" si="60"/>
        <v>25.748827085723292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101.11019223527276</v>
      </c>
      <c r="BJ70" s="62">
        <f t="shared" si="92"/>
        <v>292.60552007623926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22.794043268002493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3.8165420925057416E-7</v>
      </c>
      <c r="BS70" s="24">
        <f t="shared" si="63"/>
        <v>22.794043649656704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58.242141783458976</v>
      </c>
      <c r="T71" s="62">
        <f t="shared" si="88"/>
        <v>178.5348232594645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12.776997799966303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1.5429909095204037E-7</v>
      </c>
      <c r="AC71" s="24">
        <f t="shared" si="57"/>
        <v>12.776997954265394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111.73809930851527</v>
      </c>
      <c r="AO71" s="62">
        <f t="shared" si="90"/>
        <v>326.89266116035151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25.243907869132272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3.048534637999576E-7</v>
      </c>
      <c r="AX71" s="23">
        <f t="shared" si="60"/>
        <v>25.243908173985737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101.11019223527276</v>
      </c>
      <c r="BJ71" s="62">
        <f t="shared" si="92"/>
        <v>292.60552007623926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22.34706598251055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2.6987027942947056E-7</v>
      </c>
      <c r="BS71" s="24">
        <f t="shared" si="63"/>
        <v>22.347066252380831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58.242141783458976</v>
      </c>
      <c r="T72" s="62">
        <f t="shared" si="88"/>
        <v>178.5348232594645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12.526448666308108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1.0910593354310761E-7</v>
      </c>
      <c r="AC72" s="24">
        <f t="shared" si="57"/>
        <v>12.526448775414041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111.73809930851527</v>
      </c>
      <c r="AO72" s="62">
        <f t="shared" si="90"/>
        <v>326.89266116035151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24.748890233082037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2.1556395152115771E-7</v>
      </c>
      <c r="AX72" s="23">
        <f t="shared" si="60"/>
        <v>24.748890448645987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101.11019223527276</v>
      </c>
      <c r="BJ72" s="62">
        <f t="shared" si="92"/>
        <v>292.60552007623926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21.90885364895788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1.9082710462528708E-7</v>
      </c>
      <c r="BS72" s="24">
        <f t="shared" si="63"/>
        <v>21.908853839784985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58.242141783458976</v>
      </c>
      <c r="T73" s="62">
        <f t="shared" si="88"/>
        <v>178.5348232594645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12.280812648341067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7.7149545476020185E-8</v>
      </c>
      <c r="AC73" s="24">
        <f t="shared" si="57"/>
        <v>12.280812725490613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111.73809930851527</v>
      </c>
      <c r="AO73" s="62">
        <f t="shared" si="90"/>
        <v>326.89266116035151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24.263579590943799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1.524267318999788E-7</v>
      </c>
      <c r="AX73" s="23">
        <f t="shared" si="60"/>
        <v>24.263579743370531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101.11019223527276</v>
      </c>
      <c r="BJ73" s="62">
        <f t="shared" si="92"/>
        <v>292.60552007623926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21.479234391983049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1.3493513971473528E-7</v>
      </c>
      <c r="BS73" s="24">
        <f t="shared" si="63"/>
        <v>21.479234526918187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58.242141783458976</v>
      </c>
      <c r="T74" s="62">
        <f t="shared" si="88"/>
        <v>178.5348232594645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12.039993402863184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5.4552966771553803E-8</v>
      </c>
      <c r="AC74" s="24">
        <f t="shared" si="57"/>
        <v>12.03999345741615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111.73809930851527</v>
      </c>
      <c r="AO74" s="62">
        <f t="shared" si="90"/>
        <v>326.89266116035151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23.78778559448763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1.0778197576057886E-7</v>
      </c>
      <c r="AX74" s="23">
        <f t="shared" si="60"/>
        <v>23.787785702269606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101.11019223527276</v>
      </c>
      <c r="BJ74" s="62">
        <f t="shared" si="92"/>
        <v>292.60552007623926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21.058039706595618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9.541355231264354E-8</v>
      </c>
      <c r="BS74" s="24">
        <f t="shared" si="63"/>
        <v>21.058039802009169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58.242141783458976</v>
      </c>
      <c r="T75" s="62">
        <f t="shared" si="88"/>
        <v>178.5348232594645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11.803896475903885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3.8574772738010092E-8</v>
      </c>
      <c r="AC75" s="24">
        <f t="shared" si="57"/>
        <v>11.803896514478659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111.73809930851527</v>
      </c>
      <c r="AO75" s="62">
        <f t="shared" si="90"/>
        <v>326.89266116035151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23.321321628096285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7.6213365949989401E-8</v>
      </c>
      <c r="AX75" s="23">
        <f t="shared" si="60"/>
        <v>23.32132170430965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101.11019223527276</v>
      </c>
      <c r="BJ75" s="62">
        <f t="shared" si="92"/>
        <v>292.60552007623926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20.645104392085248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6.746756985736764E-8</v>
      </c>
      <c r="BS75" s="24">
        <f t="shared" si="63"/>
        <v>20.645104459552819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58.242141783458976</v>
      </c>
      <c r="T76" s="62">
        <f t="shared" si="88"/>
        <v>178.5348232594645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11.572429265677352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2.7276483385776901E-8</v>
      </c>
      <c r="AC76" s="24">
        <f t="shared" si="57"/>
        <v>11.572429292953835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111.73809930851527</v>
      </c>
      <c r="AO76" s="62">
        <f t="shared" si="90"/>
        <v>326.89266116035151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22.864004735570948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5.3890987880289428E-8</v>
      </c>
      <c r="AX76" s="23">
        <f t="shared" si="60"/>
        <v>22.864004789461937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101.11019223527276</v>
      </c>
      <c r="BJ76" s="62">
        <f t="shared" si="92"/>
        <v>292.60552007623926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20.240266487226751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4.770677615632177E-8</v>
      </c>
      <c r="BS76" s="24">
        <f t="shared" si="63"/>
        <v>20.240266534933529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58.242141783458976</v>
      </c>
      <c r="T77" s="62">
        <f t="shared" si="88"/>
        <v>178.5348232594645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11.345500986262303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1.9287386369005046E-8</v>
      </c>
      <c r="AC77" s="24">
        <f t="shared" si="57"/>
        <v>11.345501005549689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111.73809930851527</v>
      </c>
      <c r="AO77" s="62">
        <f t="shared" si="90"/>
        <v>326.89266116035151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22.415655548372271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3.8106682974994701E-8</v>
      </c>
      <c r="AX77" s="23">
        <f t="shared" si="60"/>
        <v>22.415655586478955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101.11019223527276</v>
      </c>
      <c r="BJ77" s="62">
        <f t="shared" si="92"/>
        <v>292.60552007623926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19.84336720675579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3.373378492868382E-8</v>
      </c>
      <c r="BS77" s="24">
        <f t="shared" si="63"/>
        <v>19.843367240489574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58.242141783458976</v>
      </c>
      <c r="T78" s="62">
        <f t="shared" si="88"/>
        <v>178.5348232594645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11.123022631994001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1.3638241692888451E-8</v>
      </c>
      <c r="AC78" s="24">
        <f t="shared" si="57"/>
        <v>11.123022645632243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111.73809930851527</v>
      </c>
      <c r="AO78" s="62">
        <f t="shared" si="90"/>
        <v>326.89266116035151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21.976098215268557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2.6945493940144714E-8</v>
      </c>
      <c r="AX78" s="23">
        <f t="shared" si="60"/>
        <v>21.97609824221405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101.11019223527276</v>
      </c>
      <c r="BJ78" s="62">
        <f t="shared" si="92"/>
        <v>292.60552007623926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19.454250879090207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2.3853388078160885E-8</v>
      </c>
      <c r="BS78" s="24">
        <f t="shared" si="63"/>
        <v>19.454250902943595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58.242141783458976</v>
      </c>
      <c r="T79" s="62">
        <f t="shared" si="88"/>
        <v>178.5348232594645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10.904906942554502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9.6436931845025231E-9</v>
      </c>
      <c r="AC79" s="24">
        <f t="shared" si="57"/>
        <v>10.904906952198196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111.73809930851527</v>
      </c>
      <c r="AO79" s="62">
        <f t="shared" si="90"/>
        <v>326.89266116035151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21.545160333363508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1.905334148749735E-8</v>
      </c>
      <c r="AX79" s="23">
        <f t="shared" si="60"/>
        <v>21.54516035241685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101.11019223527276</v>
      </c>
      <c r="BJ79" s="62">
        <f t="shared" si="92"/>
        <v>292.60552007623926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19.072764885272623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1.686689246434191E-8</v>
      </c>
      <c r="BS79" s="24">
        <f t="shared" si="63"/>
        <v>19.072764902139514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58.242141783458976</v>
      </c>
      <c r="T80" s="62">
        <f t="shared" si="88"/>
        <v>178.5348232594645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10.691068368747478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6.8191208464442254E-9</v>
      </c>
      <c r="AC80" s="24">
        <f t="shared" si="57"/>
        <v>10.6910683755666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111.73809930851527</v>
      </c>
      <c r="AO80" s="62">
        <f t="shared" si="90"/>
        <v>326.89266116035151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21.122672880476461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1.3472746970072357E-8</v>
      </c>
      <c r="AX80" s="23">
        <f t="shared" si="60"/>
        <v>21.122672893949208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101.11019223527276</v>
      </c>
      <c r="BJ80" s="62">
        <f t="shared" si="92"/>
        <v>292.60552007623926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18.698759599110321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1.1926694039080442E-8</v>
      </c>
      <c r="BS80" s="24">
        <f t="shared" si="63"/>
        <v>18.698759611037016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58.242141783458976</v>
      </c>
      <c r="T81" s="62">
        <f t="shared" si="88"/>
        <v>178.5348232594645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10.481423038944159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4.8218465922512615E-9</v>
      </c>
      <c r="AC81" s="24">
        <f t="shared" si="57"/>
        <v>10.481423043766005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111.73809930851527</v>
      </c>
      <c r="AO81" s="62">
        <f t="shared" si="90"/>
        <v>326.89266116035151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20.70847014884863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9.5266707437486751E-9</v>
      </c>
      <c r="AX81" s="23">
        <f t="shared" si="60"/>
        <v>20.708470158375299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101.11019223527276</v>
      </c>
      <c r="BJ81" s="62">
        <f t="shared" si="92"/>
        <v>292.60552007623926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18.332088328488961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8.433446232170955E-9</v>
      </c>
      <c r="BS81" s="24">
        <f t="shared" si="63"/>
        <v>18.332088336922407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58.242141783458976</v>
      </c>
      <c r="T82" s="62">
        <f t="shared" si="88"/>
        <v>178.5348232594645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10.275888726187258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3.4095604232221127E-9</v>
      </c>
      <c r="AC82" s="24">
        <f t="shared" si="57"/>
        <v>10.275888729596819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111.73809930851527</v>
      </c>
      <c r="AO82" s="62">
        <f t="shared" si="90"/>
        <v>326.89266116035151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20.3023896801493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6.7363734850361785E-9</v>
      </c>
      <c r="AX82" s="23">
        <f t="shared" si="60"/>
        <v>20.302389686885675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101.11019223527276</v>
      </c>
      <c r="BJ82" s="62">
        <f t="shared" si="92"/>
        <v>292.60552007623926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17.972607257837094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5.9633470195402212E-9</v>
      </c>
      <c r="BS82" s="24">
        <f t="shared" si="63"/>
        <v>17.972607263800441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58.242141783458976</v>
      </c>
      <c r="T83" s="62">
        <f t="shared" si="88"/>
        <v>178.5348232594645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10.074384815939968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2.4109232961256308E-9</v>
      </c>
      <c r="AC83" s="24">
        <f t="shared" si="57"/>
        <v>10.074384818350891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111.73809930851527</v>
      </c>
      <c r="AO83" s="62">
        <f t="shared" si="90"/>
        <v>326.89266116035151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19.904272201756534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4.7633353718743376E-9</v>
      </c>
      <c r="AX83" s="23">
        <f t="shared" si="60"/>
        <v>19.90427220651987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101.11019223527276</v>
      </c>
      <c r="BJ83" s="62">
        <f t="shared" si="92"/>
        <v>292.60552007623926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17.620175391718906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4.2167231160854775E-9</v>
      </c>
      <c r="BS83" s="24">
        <f t="shared" si="63"/>
        <v>17.620175395935629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58.242141783458976</v>
      </c>
      <c r="T84" s="62">
        <f t="shared" si="88"/>
        <v>178.5348232594645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9.8768322744673771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1.7047802116110563E-9</v>
      </c>
      <c r="AC84" s="24">
        <f t="shared" si="57"/>
        <v>9.8768322761721574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111.73809930851527</v>
      </c>
      <c r="AO84" s="62">
        <f t="shared" si="90"/>
        <v>326.89266116035151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19.513961564287367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3.3681867425180892E-9</v>
      </c>
      <c r="AX84" s="23">
        <f t="shared" si="60"/>
        <v>19.513961567655553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101.11019223527276</v>
      </c>
      <c r="BJ84" s="62">
        <f t="shared" si="92"/>
        <v>292.60552007623926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17.274654499533085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2.9816735097701106E-9</v>
      </c>
      <c r="BS84" s="24">
        <f t="shared" si="63"/>
        <v>17.274654502514757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58.242141783458976</v>
      </c>
      <c r="T85" s="62">
        <f t="shared" si="88"/>
        <v>178.5348232594645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9.6831536178379114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1.2054616480628154E-9</v>
      </c>
      <c r="AC85" s="24">
        <f t="shared" si="57"/>
        <v>9.6831536190433738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111.73809930851527</v>
      </c>
      <c r="AO85" s="62">
        <f t="shared" si="90"/>
        <v>326.89266116035151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19.131304680352986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2.3816676859371688E-9</v>
      </c>
      <c r="AX85" s="23">
        <f t="shared" si="60"/>
        <v>19.131304682734655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101.11019223527276</v>
      </c>
      <c r="BJ85" s="62">
        <f t="shared" si="92"/>
        <v>292.60552007623926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16.935909061296094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2.1083615580427387E-9</v>
      </c>
      <c r="BS85" s="24">
        <f t="shared" si="63"/>
        <v>16.935909063404456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58.242141783458976</v>
      </c>
      <c r="T86" s="62">
        <f t="shared" si="88"/>
        <v>178.5348232594645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9.4932728815326346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8.5239010580552817E-10</v>
      </c>
      <c r="AC86" s="24">
        <f t="shared" si="57"/>
        <v>9.4932728823850248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111.73809930851527</v>
      </c>
      <c r="AO86" s="62">
        <f t="shared" si="90"/>
        <v>326.89266116035151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18.756151464514907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1.6840933712590446E-9</v>
      </c>
      <c r="AX86" s="23">
        <f t="shared" si="60"/>
        <v>18.756151466199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101.11019223527276</v>
      </c>
      <c r="BJ86" s="62">
        <f t="shared" si="92"/>
        <v>292.60552007623926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16.603806214488614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1.4908367548850553E-9</v>
      </c>
      <c r="BS86" s="24">
        <f t="shared" si="63"/>
        <v>16.60380621597945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58.242141783458976</v>
      </c>
      <c r="T87" s="62">
        <f t="shared" si="88"/>
        <v>178.5348232594645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9.3071155906504899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6.0273082403140769E-10</v>
      </c>
      <c r="AC87" s="24">
        <f t="shared" si="57"/>
        <v>9.3071155912532202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111.73809930851527</v>
      </c>
      <c r="AO87" s="62">
        <f t="shared" si="90"/>
        <v>326.89266116035151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18.388354774418545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1.1908338429685844E-9</v>
      </c>
      <c r="AX87" s="23">
        <f t="shared" si="60"/>
        <v>18.388354775609379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101.11019223527276</v>
      </c>
      <c r="BJ87" s="62">
        <f t="shared" si="92"/>
        <v>292.60552007623926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16.278215701944294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1.0541807790213694E-9</v>
      </c>
      <c r="BS87" s="24">
        <f t="shared" si="63"/>
        <v>16.278215702998477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58.242141783458976</v>
      </c>
      <c r="T88" s="62">
        <f t="shared" si="88"/>
        <v>178.5348232594645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9.1246087306978083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4.2619505290276409E-10</v>
      </c>
      <c r="AC88" s="24">
        <f t="shared" si="57"/>
        <v>9.1246087311240025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111.73809930851527</v>
      </c>
      <c r="AO88" s="62">
        <f t="shared" si="90"/>
        <v>326.89266116035151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18.027770353081142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8.4204668562952231E-10</v>
      </c>
      <c r="AX88" s="23">
        <f t="shared" si="60"/>
        <v>18.027770353923188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101.11019223527276</v>
      </c>
      <c r="BJ88" s="62">
        <f t="shared" si="92"/>
        <v>292.60552007623926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15.959009820760365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7.4541837744252765E-10</v>
      </c>
      <c r="BS88" s="24">
        <f t="shared" si="63"/>
        <v>15.959009821505783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58.242141783458976</v>
      </c>
      <c r="T89" s="62">
        <f t="shared" si="88"/>
        <v>178.5348232594645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8.9456807189506069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3.0136541201570385E-10</v>
      </c>
      <c r="AC89" s="24">
        <f t="shared" si="57"/>
        <v>8.9456807192519729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111.73809930851527</v>
      </c>
      <c r="AO89" s="62">
        <f t="shared" si="90"/>
        <v>326.89266116035151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17.674256772311384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5.954169214842922E-10</v>
      </c>
      <c r="AX89" s="23">
        <f t="shared" si="60"/>
        <v>17.674256772906801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101.11019223527276</v>
      </c>
      <c r="BJ89" s="62">
        <f t="shared" si="92"/>
        <v>292.60552007623926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15.646063372210088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5.2709038951068469E-10</v>
      </c>
      <c r="BS89" s="24">
        <f t="shared" si="63"/>
        <v>15.64606337273718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58.242141783458976</v>
      </c>
      <c r="T90" s="62">
        <f t="shared" si="88"/>
        <v>178.5348232594645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8.7702613763784569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2.1309752645138204E-10</v>
      </c>
      <c r="AC90" s="24">
        <f t="shared" si="57"/>
        <v>8.770261376591554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111.73809930851527</v>
      </c>
      <c r="AO90" s="62">
        <f t="shared" si="90"/>
        <v>326.89266116035151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17.327675377238531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4.2102334281476116E-10</v>
      </c>
      <c r="AX90" s="23">
        <f t="shared" si="60"/>
        <v>17.327675377659556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101.11019223527276</v>
      </c>
      <c r="BJ90" s="62">
        <f t="shared" si="92"/>
        <v>292.60552007623926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15.339253612637398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3.7270918872126383E-10</v>
      </c>
      <c r="BS90" s="24">
        <f t="shared" si="63"/>
        <v>15.339253613010108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58.242141783458976</v>
      </c>
      <c r="T91" s="62">
        <f t="shared" si="88"/>
        <v>178.5348232594645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8.5982819001189128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1.5068270600785192E-10</v>
      </c>
      <c r="AC91" s="24">
        <f t="shared" si="57"/>
        <v>8.5982819002695958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111.73809930851527</v>
      </c>
      <c r="AO91" s="62">
        <f t="shared" si="90"/>
        <v>326.89266116035151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16.987890231929278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2.977084607421461E-10</v>
      </c>
      <c r="AX91" s="23">
        <f t="shared" si="60"/>
        <v>16.987890232226984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101.11019223527276</v>
      </c>
      <c r="BJ91" s="62">
        <f t="shared" si="92"/>
        <v>292.60552007623926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15.038460205314452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2.6354519475534234E-10</v>
      </c>
      <c r="BS91" s="24">
        <f t="shared" si="63"/>
        <v>15.038460205577998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58.242141783458976</v>
      </c>
      <c r="T92" s="62">
        <f t="shared" si="88"/>
        <v>178.5348232594645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8.4296748364916958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1.0654876322569102E-10</v>
      </c>
      <c r="AC92" s="24">
        <f t="shared" si="57"/>
        <v>8.4296748365982452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111.73809930851527</v>
      </c>
      <c r="AO92" s="62">
        <f t="shared" si="90"/>
        <v>326.89266116035151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16.654768066071064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2.1051167140738058E-10</v>
      </c>
      <c r="AX92" s="23">
        <f t="shared" si="60"/>
        <v>16.654768066281576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101.11019223527276</v>
      </c>
      <c r="BJ92" s="62">
        <f t="shared" si="92"/>
        <v>292.60552007623926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14.743565173243246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1.8635459436063191E-10</v>
      </c>
      <c r="BS92" s="24">
        <f t="shared" si="63"/>
        <v>14.7435651734296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58.242141783458976</v>
      </c>
      <c r="T93" s="62">
        <f t="shared" si="88"/>
        <v>178.5348232594645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8.2643740545420545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7.5341353003925962E-11</v>
      </c>
      <c r="AC93" s="24">
        <f t="shared" si="57"/>
        <v>8.2643740546173952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111.73809930851527</v>
      </c>
      <c r="AO93" s="62">
        <f t="shared" si="90"/>
        <v>326.89266116035151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16.32817822270087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1.4885423037107305E-10</v>
      </c>
      <c r="AX93" s="23">
        <f t="shared" si="60"/>
        <v>16.328178222849726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101.11019223527276</v>
      </c>
      <c r="BJ93" s="62">
        <f t="shared" si="92"/>
        <v>292.60552007623926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14.454452852882747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1.3177259737767117E-10</v>
      </c>
      <c r="BS93" s="24">
        <f t="shared" si="63"/>
        <v>14.454452853014519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58.242141783458976</v>
      </c>
      <c r="T94" s="62">
        <f t="shared" si="88"/>
        <v>178.5348232594645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8.1023147201029229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5.3274381612845511E-11</v>
      </c>
      <c r="AC94" s="24">
        <f t="shared" si="57"/>
        <v>8.1023147201561976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111.73809930851527</v>
      </c>
      <c r="AO94" s="62">
        <f t="shared" si="90"/>
        <v>326.89266116035151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16.007992606959032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1.0525583570369029E-10</v>
      </c>
      <c r="AX94" s="23">
        <f t="shared" si="60"/>
        <v>16.007992607064288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101.11019223527276</v>
      </c>
      <c r="BJ94" s="62">
        <f t="shared" si="92"/>
        <v>292.60552007623926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14.171009848783415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9.3177297180315957E-11</v>
      </c>
      <c r="BS94" s="24">
        <f t="shared" si="63"/>
        <v>14.171009848876592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58.242141783458976</v>
      </c>
      <c r="T95" s="62">
        <f t="shared" si="88"/>
        <v>178.5348232594645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7.9434332703657091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3.7670676501962981E-11</v>
      </c>
      <c r="AC95" s="24">
        <f t="shared" si="57"/>
        <v>7.9434332704033794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111.73809930851527</v>
      </c>
      <c r="AO95" s="62">
        <f t="shared" si="90"/>
        <v>326.89266116035151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15.69408563584795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7.4427115185536525E-11</v>
      </c>
      <c r="AX95" s="23">
        <f t="shared" si="60"/>
        <v>15.694085635922377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101.11019223527276</v>
      </c>
      <c r="BJ95" s="62">
        <f t="shared" si="92"/>
        <v>292.60552007623926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13.893124989111309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6.5886298688835586E-11</v>
      </c>
      <c r="BS95" s="24">
        <f t="shared" si="63"/>
        <v>13.893124989177196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58.242141783458976</v>
      </c>
      <c r="T96" s="62">
        <f t="shared" si="88"/>
        <v>178.5348232594645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7.7876673889497265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2.6637190806422755E-11</v>
      </c>
      <c r="AC96" s="24">
        <f t="shared" si="57"/>
        <v>7.7876673889763639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111.73809930851527</v>
      </c>
      <c r="AO96" s="62">
        <f t="shared" si="90"/>
        <v>326.89266116035151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15.386334188976008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5.2627917851845144E-11</v>
      </c>
      <c r="AX96" s="23">
        <f t="shared" si="60"/>
        <v>15.386334189028636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101.11019223527276</v>
      </c>
      <c r="BJ96" s="62">
        <f t="shared" si="92"/>
        <v>292.60552007623926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13.620689282044344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4.6588648590157978E-11</v>
      </c>
      <c r="BS96" s="24">
        <f t="shared" si="63"/>
        <v>13.620689282090932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58.242141783458976</v>
      </c>
      <c r="T97" s="62">
        <f t="shared" si="88"/>
        <v>178.5348232594645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7.6349559814605055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1.883533825098149E-11</v>
      </c>
      <c r="AC97" s="24">
        <f t="shared" si="57"/>
        <v>7.6349559814793411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111.73809930851527</v>
      </c>
      <c r="AO97" s="62">
        <f t="shared" si="90"/>
        <v>326.89266116035151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15.084617560267377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3.7213557592768262E-11</v>
      </c>
      <c r="AX97" s="23">
        <f t="shared" si="60"/>
        <v>15.08461756030459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101.11019223527276</v>
      </c>
      <c r="BJ97" s="62">
        <f t="shared" si="92"/>
        <v>292.60552007623926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13.35359587302359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3.2943149344417793E-11</v>
      </c>
      <c r="BS97" s="24">
        <f t="shared" si="63"/>
        <v>13.353595873056532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58.242141783458976</v>
      </c>
      <c r="T98" s="62">
        <f t="shared" si="88"/>
        <v>178.5348232594645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7.4852391515273862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1.3318595403211378E-11</v>
      </c>
      <c r="AC98" s="24">
        <f t="shared" si="57"/>
        <v>7.4852391515407044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111.73809930851527</v>
      </c>
      <c r="AO98" s="62">
        <f t="shared" si="90"/>
        <v>326.89266116035151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14.788817410618751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2.6313958925922572E-11</v>
      </c>
      <c r="AX98" s="23">
        <f t="shared" si="60"/>
        <v>14.788817410645064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101.11019223527276</v>
      </c>
      <c r="BJ98" s="62">
        <f t="shared" si="92"/>
        <v>292.60552007623926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13.091740002842839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2.3294324295078989E-11</v>
      </c>
      <c r="BS98" s="24">
        <f t="shared" si="63"/>
        <v>13.091740002866134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58.242141783458976</v>
      </c>
      <c r="T99" s="62">
        <f t="shared" si="88"/>
        <v>178.5348232594645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7.338458177311006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9.4176691254907452E-12</v>
      </c>
      <c r="AC99" s="24">
        <f t="shared" si="57"/>
        <v>7.3384581773204234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111.73809930851527</v>
      </c>
      <c r="AO99" s="62">
        <f t="shared" si="90"/>
        <v>326.89266116035151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14.498817721484459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1.8606778796384131E-11</v>
      </c>
      <c r="AX99" s="23">
        <f t="shared" si="60"/>
        <v>14.498817721503066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101.11019223527276</v>
      </c>
      <c r="BJ99" s="62">
        <f t="shared" si="92"/>
        <v>292.60552007623926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12.835018966560021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1.6471574672208896E-11</v>
      </c>
      <c r="BS99" s="24">
        <f t="shared" si="63"/>
        <v>12.835018966576493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58.242141783458976</v>
      </c>
      <c r="T100" s="62">
        <f t="shared" si="88"/>
        <v>178.5348232594645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7.1945554884714555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6.6592977016056888E-12</v>
      </c>
      <c r="AC100" s="24">
        <f t="shared" si="57"/>
        <v>7.1945554884781151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111.73809930851527</v>
      </c>
      <c r="AO100" s="62">
        <f t="shared" si="90"/>
        <v>326.89266116035151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14.214504749371745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1.3156979462961286E-11</v>
      </c>
      <c r="AX100" s="23">
        <f t="shared" si="60"/>
        <v>14.214504749384902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101.11019223527276</v>
      </c>
      <c r="BJ100" s="62">
        <f t="shared" si="92"/>
        <v>292.60552007623926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12.58333207321434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1.1647162147539495E-11</v>
      </c>
      <c r="BS100" s="24">
        <f t="shared" si="63"/>
        <v>12.583332073225987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58.242141783458976</v>
      </c>
      <c r="T101" s="62">
        <f t="shared" si="88"/>
        <v>178.5348232594645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7.0534746435880749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4.7088345627453726E-12</v>
      </c>
      <c r="AC101" s="24">
        <f t="shared" si="57"/>
        <v>7.053474643592784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111.73809930851527</v>
      </c>
      <c r="AO101" s="62">
        <f t="shared" si="90"/>
        <v>326.89266116035151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13.935766981228371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9.3033893981920656E-12</v>
      </c>
      <c r="AX101" s="23">
        <f t="shared" si="60"/>
        <v>13.935766981237673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101.11019223527276</v>
      </c>
      <c r="BJ101" s="62">
        <f t="shared" si="92"/>
        <v>292.60552007623926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12.336580606333321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8.2357873361044482E-12</v>
      </c>
      <c r="BS101" s="24">
        <f t="shared" si="63"/>
        <v>12.336580606341556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58.242141783458976</v>
      </c>
      <c r="T102" s="62">
        <f t="shared" si="88"/>
        <v>178.5348232594645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6.9151603080220392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3.3296488508028444E-12</v>
      </c>
      <c r="AC102" s="24">
        <f t="shared" si="57"/>
        <v>6.915160308025369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111.73809930851527</v>
      </c>
      <c r="AO102" s="62">
        <f t="shared" si="90"/>
        <v>326.89266116035151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13.662495090705038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6.5784897314806431E-12</v>
      </c>
      <c r="AX102" s="23">
        <f t="shared" si="60"/>
        <v>13.662495090711616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101.11019223527276</v>
      </c>
      <c r="BJ102" s="62">
        <f t="shared" si="92"/>
        <v>292.60552007623926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12.094667785214305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5.8235810737697473E-12</v>
      </c>
      <c r="BS102" s="24">
        <f t="shared" si="63"/>
        <v>12.094667785220128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58.242141783458976</v>
      </c>
      <c r="T103" s="62">
        <f t="shared" si="88"/>
        <v>178.5348232594645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6.7795582322130388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2.3544172813726863E-12</v>
      </c>
      <c r="AC103" s="24">
        <f t="shared" si="57"/>
        <v>6.7795582322153933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111.73809930851527</v>
      </c>
      <c r="AO103" s="62">
        <f t="shared" si="90"/>
        <v>326.89266116035151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13.394581895275472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4.6516946990960328E-12</v>
      </c>
      <c r="AX103" s="23">
        <f t="shared" si="60"/>
        <v>13.394581895280124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101.11019223527276</v>
      </c>
      <c r="BJ103" s="62">
        <f t="shared" si="92"/>
        <v>292.60552007623926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11.857498726965181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4.1178936680522241E-12</v>
      </c>
      <c r="BS103" s="24">
        <f t="shared" si="63"/>
        <v>11.857498726969299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58.242141783458976</v>
      </c>
      <c r="T104" s="62">
        <f t="shared" si="88"/>
        <v>178.5348232594645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6.6466152304015536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1.6648244254014222E-12</v>
      </c>
      <c r="AC104" s="24">
        <f t="shared" si="57"/>
        <v>6.646615230403218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111.73809930851527</v>
      </c>
      <c r="AO104" s="62">
        <f t="shared" si="90"/>
        <v>326.89266116035151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13.131922314197366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3.2892448657403215E-12</v>
      </c>
      <c r="AX104" s="23">
        <f t="shared" si="60"/>
        <v>13.131922314200656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101.11019223527276</v>
      </c>
      <c r="BJ104" s="62">
        <f t="shared" si="92"/>
        <v>292.60552007623926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11.624980409289481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2.9117905368848736E-12</v>
      </c>
      <c r="BS104" s="24">
        <f t="shared" si="63"/>
        <v>11.624980409292393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58.242141783458976</v>
      </c>
      <c r="T105" s="62">
        <f t="shared" si="88"/>
        <v>178.5348232594645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6.5162791597683674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1.1772086406863431E-12</v>
      </c>
      <c r="AC105" s="24">
        <f t="shared" si="57"/>
        <v>6.5162791597695442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111.73809930851527</v>
      </c>
      <c r="AO105" s="62">
        <f t="shared" si="90"/>
        <v>326.89266116035151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12.874413327297678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2.3258473495480164E-12</v>
      </c>
      <c r="AX105" s="23">
        <f t="shared" si="60"/>
        <v>12.874413327300003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101.11019223527276</v>
      </c>
      <c r="BJ105" s="62">
        <f t="shared" si="92"/>
        <v>292.60552007623926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11.397021634001232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2.0589468340261121E-12</v>
      </c>
      <c r="BS105" s="24">
        <f t="shared" si="63"/>
        <v>11.397021634003291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58.242141783458976</v>
      </c>
      <c r="T106" s="62">
        <f t="shared" si="88"/>
        <v>178.5348232594645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6.3884988999831442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8.324122127007111E-13</v>
      </c>
      <c r="AC106" s="24">
        <f t="shared" si="57"/>
        <v>6.3884988999839765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111.73809930851527</v>
      </c>
      <c r="AO106" s="62">
        <f t="shared" si="90"/>
        <v>326.89266116035151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12.621953934566118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1.6446224328701608E-12</v>
      </c>
      <c r="AX106" s="23">
        <f t="shared" si="60"/>
        <v>12.621953934567763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101.11019223527276</v>
      </c>
      <c r="BJ106" s="62">
        <f t="shared" si="92"/>
        <v>292.60552007623926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11.173532991255263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1.4558952684424368E-12</v>
      </c>
      <c r="BS106" s="24">
        <f t="shared" si="63"/>
        <v>11.173532991256719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58.242141783458976</v>
      </c>
      <c r="T107" s="62">
        <f t="shared" si="88"/>
        <v>178.5348232594645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6.2632243331540467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5.8860432034317157E-13</v>
      </c>
      <c r="AC107" s="24">
        <f t="shared" si="57"/>
        <v>6.2632243331546356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111.73809930851527</v>
      </c>
      <c r="AO107" s="62">
        <f t="shared" si="90"/>
        <v>326.89266116035151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12.374445116541001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1.1629236747740082E-12</v>
      </c>
      <c r="AX107" s="23">
        <f t="shared" si="60"/>
        <v>12.374445116542164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101.11019223527276</v>
      </c>
      <c r="BJ107" s="62">
        <f t="shared" si="92"/>
        <v>292.60552007623926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10.954426824478928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1.029473417013056E-12</v>
      </c>
      <c r="BS107" s="24">
        <f t="shared" si="63"/>
        <v>10.954426824479958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58.242141783458976</v>
      </c>
      <c r="T108" s="62">
        <f t="shared" si="88"/>
        <v>178.5348232594645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6.1404063241705265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4.1620610635035555E-13</v>
      </c>
      <c r="AC108" s="24">
        <f t="shared" si="57"/>
        <v>6.140406324170943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111.73809930851527</v>
      </c>
      <c r="AO108" s="62">
        <f t="shared" si="90"/>
        <v>326.89266116035151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12.131789795471882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8.2231121643508038E-13</v>
      </c>
      <c r="AX108" s="23">
        <f t="shared" si="60"/>
        <v>12.131789795472704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101.11019223527276</v>
      </c>
      <c r="BJ108" s="62">
        <f t="shared" si="92"/>
        <v>292.60552007623926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10.739617195991512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7.2794763422121841E-13</v>
      </c>
      <c r="BS108" s="24">
        <f t="shared" si="63"/>
        <v>10.73961719599224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58.242141783458976</v>
      </c>
      <c r="T109" s="62">
        <f t="shared" si="88"/>
        <v>178.5348232594645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6.0199967014315847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2.9430216017158579E-13</v>
      </c>
      <c r="AC109" s="24">
        <f t="shared" si="57"/>
        <v>6.0199967014318787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111.73809930851527</v>
      </c>
      <c r="AO109" s="62">
        <f t="shared" si="90"/>
        <v>326.89266116035151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11.893892797243797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5.814618373870041E-13</v>
      </c>
      <c r="AX109" s="23">
        <f t="shared" si="60"/>
        <v>11.893892797244378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101.11019223527276</v>
      </c>
      <c r="BJ109" s="62">
        <f t="shared" si="92"/>
        <v>292.60552007623926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10.529019853297799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5.1473670850652801E-13</v>
      </c>
      <c r="BS109" s="24">
        <f t="shared" si="63"/>
        <v>10.529019853298314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58.242141783458976</v>
      </c>
      <c r="T110" s="62">
        <f t="shared" si="88"/>
        <v>178.5348232594645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5.9019482379519355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2.0810305317517778E-13</v>
      </c>
      <c r="AC110" s="24">
        <f t="shared" si="57"/>
        <v>5.9019482379521433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111.73809930851527</v>
      </c>
      <c r="AO110" s="62">
        <f t="shared" si="90"/>
        <v>326.89266116035151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11.660660814048125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4.1115560821754019E-13</v>
      </c>
      <c r="AX110" s="23">
        <f t="shared" si="60"/>
        <v>11.660660814048535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101.11019223527276</v>
      </c>
      <c r="BJ110" s="62">
        <f t="shared" si="92"/>
        <v>292.60552007623926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10.322552196042613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3.6397381711060921E-13</v>
      </c>
      <c r="BS110" s="24">
        <f t="shared" si="63"/>
        <v>10.322552196042977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58.242141783458976</v>
      </c>
      <c r="T111" s="62">
        <f t="shared" si="88"/>
        <v>178.5348232594645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5.7862146328386688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1.4715108008579289E-13</v>
      </c>
      <c r="AC111" s="24">
        <f t="shared" si="57"/>
        <v>5.7862146328388162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111.73809930851527</v>
      </c>
      <c r="AO111" s="62">
        <f t="shared" si="90"/>
        <v>326.89266116035151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11.432002367785456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2.9073091869350205E-13</v>
      </c>
      <c r="AX111" s="23">
        <f t="shared" si="60"/>
        <v>11.432002367785747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101.11019223527276</v>
      </c>
      <c r="BJ111" s="62">
        <f t="shared" si="92"/>
        <v>292.60552007623926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10.120133243613365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2.5736835425326401E-13</v>
      </c>
      <c r="BS111" s="24">
        <f t="shared" si="63"/>
        <v>10.120133243613623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58.242141783458976</v>
      </c>
      <c r="T112" s="62">
        <f t="shared" si="88"/>
        <v>178.5348232594645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5.6727504931311445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1.0405152658758889E-13</v>
      </c>
      <c r="AC112" s="24">
        <f t="shared" si="57"/>
        <v>5.6727504931312485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111.73809930851527</v>
      </c>
      <c r="AO112" s="62">
        <f t="shared" si="90"/>
        <v>326.89266116035151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11.207827774186118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2.055778041087701E-13</v>
      </c>
      <c r="AX112" s="23">
        <f t="shared" si="60"/>
        <v>11.207827774186324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101.11019223527276</v>
      </c>
      <c r="BJ112" s="62">
        <f t="shared" si="92"/>
        <v>292.60552007623926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9.9216836033778844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1.819869085553046E-13</v>
      </c>
      <c r="BS112" s="24">
        <f t="shared" si="63"/>
        <v>9.9216836033780655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58.242141783458976</v>
      </c>
      <c r="T113" s="62">
        <f t="shared" si="88"/>
        <v>178.5348232594645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5.5615113159969933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7.3575540042896447E-14</v>
      </c>
      <c r="AC113" s="24">
        <f t="shared" si="57"/>
        <v>5.5615113159970671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111.73809930851527</v>
      </c>
      <c r="AO113" s="62">
        <f t="shared" si="90"/>
        <v>326.89266116035151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10.988049107634261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1.4536545934675102E-13</v>
      </c>
      <c r="AX113" s="23">
        <f t="shared" si="60"/>
        <v>10.988049107634406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101.11019223527276</v>
      </c>
      <c r="BJ113" s="62">
        <f t="shared" si="92"/>
        <v>292.60552007623926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9.7271254395450928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1.28684177126632E-13</v>
      </c>
      <c r="BS113" s="24">
        <f t="shared" si="63"/>
        <v>9.7271254395452207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58.242141783458976</v>
      </c>
      <c r="T114" s="62">
        <f t="shared" si="88"/>
        <v>178.5348232594645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5.4524534712772441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5.2025763293794444E-14</v>
      </c>
      <c r="AC114" s="24">
        <f t="shared" si="57"/>
        <v>5.4524534712772965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111.73809930851527</v>
      </c>
      <c r="AO114" s="62">
        <f t="shared" si="90"/>
        <v>326.89266116035151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10.772580166681736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1.0278890205438505E-13</v>
      </c>
      <c r="AX114" s="23">
        <f t="shared" si="60"/>
        <v>10.772580166681839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101.11019223527276</v>
      </c>
      <c r="BJ114" s="62">
        <f t="shared" si="92"/>
        <v>292.60552007623926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9.5363824426363006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9.0993454277652301E-14</v>
      </c>
      <c r="BS114" s="24">
        <f t="shared" si="63"/>
        <v>9.5363824426363912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58.242141783458976</v>
      </c>
      <c r="T115" s="62">
        <f t="shared" si="88"/>
        <v>178.5348232594645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5.3455341843737321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3.6787770021448223E-14</v>
      </c>
      <c r="AC115" s="24">
        <f t="shared" si="57"/>
        <v>5.3455341843737685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111.73809930851527</v>
      </c>
      <c r="AO115" s="62">
        <f t="shared" si="90"/>
        <v>326.89266116035151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10.561336440238215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7.2682729673375512E-14</v>
      </c>
      <c r="AX115" s="23">
        <f t="shared" si="60"/>
        <v>10.561336440238287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101.11019223527276</v>
      </c>
      <c r="BJ115" s="62">
        <f t="shared" si="92"/>
        <v>292.60552007623926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9.34937979955515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6.4342088563316002E-14</v>
      </c>
      <c r="BS115" s="24">
        <f t="shared" si="63"/>
        <v>9.3493797995552139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58.242141783458976</v>
      </c>
      <c r="T116" s="62">
        <f t="shared" si="88"/>
        <v>178.5348232594645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5.2407115194720726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2.6012881646897222E-14</v>
      </c>
      <c r="AC116" s="24">
        <f t="shared" si="57"/>
        <v>5.2407115194720983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111.73809930851527</v>
      </c>
      <c r="AO116" s="62">
        <f t="shared" si="90"/>
        <v>326.89266116035151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10.354235074424299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5.1394451027192524E-14</v>
      </c>
      <c r="AX116" s="23">
        <f t="shared" si="60"/>
        <v>10.35423507442435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101.11019223527276</v>
      </c>
      <c r="BJ116" s="62">
        <f t="shared" si="92"/>
        <v>292.60552007623926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9.1660441642444699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4.5496727138826151E-14</v>
      </c>
      <c r="BS116" s="24">
        <f t="shared" si="63"/>
        <v>9.1660441642445161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58.242141783458976</v>
      </c>
      <c r="T117" s="62">
        <f t="shared" si="88"/>
        <v>178.5348232594645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5.1379443630936219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1.8393885010724112E-14</v>
      </c>
      <c r="AC117" s="24">
        <f t="shared" si="57"/>
        <v>5.1379443630936406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111.73809930851527</v>
      </c>
      <c r="AO117" s="62">
        <f t="shared" si="90"/>
        <v>326.89266116035151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10.151194840074634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3.6341364836687756E-14</v>
      </c>
      <c r="AX117" s="23">
        <f t="shared" si="60"/>
        <v>10.15119484007467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101.11019223527276</v>
      </c>
      <c r="BJ117" s="62">
        <f t="shared" si="92"/>
        <v>292.60552007623926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8.9863036289185363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3.2171044281658001E-14</v>
      </c>
      <c r="BS117" s="24">
        <f t="shared" si="63"/>
        <v>8.9863036289185683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58.242141783458976</v>
      </c>
      <c r="T118" s="62">
        <f t="shared" si="88"/>
        <v>178.5348232594645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5.037192407969977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1.3006440823448611E-14</v>
      </c>
      <c r="AC118" s="24">
        <f t="shared" si="57"/>
        <v>5.0371924079699903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111.73809930851527</v>
      </c>
      <c r="AO118" s="62">
        <f t="shared" si="90"/>
        <v>326.89266116035151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9.952136100878251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2.5697225513596262E-14</v>
      </c>
      <c r="AX118" s="23">
        <f t="shared" si="60"/>
        <v>9.9521361008782758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101.11019223527276</v>
      </c>
      <c r="BJ118" s="62">
        <f t="shared" si="92"/>
        <v>292.60552007623926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8.8100876958594441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2.2748363569413075E-14</v>
      </c>
      <c r="BS118" s="24">
        <f t="shared" si="63"/>
        <v>8.8100876958594672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58.242141783458976</v>
      </c>
      <c r="T119" s="62">
        <f t="shared" si="88"/>
        <v>178.5348232594645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4.9384161372336823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9.1969425053620559E-15</v>
      </c>
      <c r="AC119" s="24">
        <f t="shared" si="57"/>
        <v>4.9384161372336912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111.73809930851527</v>
      </c>
      <c r="AO119" s="62">
        <f t="shared" si="90"/>
        <v>326.89266116035151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9.7569807821436676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1.8170682418343878E-14</v>
      </c>
      <c r="AX119" s="23">
        <f t="shared" si="60"/>
        <v>9.7569807821436854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101.11019223527276</v>
      </c>
      <c r="BJ119" s="62">
        <f t="shared" si="92"/>
        <v>292.60552007623926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8.6373272497665337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1.6085522140829E-14</v>
      </c>
      <c r="BS119" s="24">
        <f t="shared" si="63"/>
        <v>8.6373272497665496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58.242141783458976</v>
      </c>
      <c r="T120" s="62">
        <f t="shared" si="88"/>
        <v>178.5348232594645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4.8415768089189495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6.5032204117243055E-15</v>
      </c>
      <c r="AC120" s="24">
        <f t="shared" si="57"/>
        <v>4.8415768089189557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111.73809930851527</v>
      </c>
      <c r="AO120" s="62">
        <f t="shared" si="90"/>
        <v>326.89266116035151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9.5656523401764773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1.2848612756798131E-14</v>
      </c>
      <c r="AX120" s="23">
        <f t="shared" si="60"/>
        <v>9.5656523401764897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101.11019223527276</v>
      </c>
      <c r="BJ120" s="62">
        <f t="shared" si="92"/>
        <v>292.60552007623926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8.4679545306480382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1.1374181784706538E-14</v>
      </c>
      <c r="BS120" s="24">
        <f t="shared" si="63"/>
        <v>8.4679545306480488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58.242141783458976</v>
      </c>
      <c r="T121" s="62">
        <f t="shared" si="88"/>
        <v>178.5348232594645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4.7466364407663111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4.5984712526810279E-15</v>
      </c>
      <c r="AC121" s="24">
        <f t="shared" si="57"/>
        <v>4.7466364407663155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111.73809930851527</v>
      </c>
      <c r="AO121" s="62">
        <f t="shared" si="90"/>
        <v>326.89266116035151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9.3780757322574377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9.085341209171939E-15</v>
      </c>
      <c r="AX121" s="23">
        <f t="shared" si="60"/>
        <v>9.3780757322574466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101.11019223527276</v>
      </c>
      <c r="BJ121" s="62">
        <f t="shared" si="92"/>
        <v>292.60552007623926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8.3019031072442981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8.0427610704145002E-15</v>
      </c>
      <c r="BS121" s="24">
        <f t="shared" si="63"/>
        <v>8.301903107244307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58.242141783458976</v>
      </c>
      <c r="T122" s="62">
        <f t="shared" si="88"/>
        <v>178.5348232594645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4.6535577953252387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3.2516102058621527E-15</v>
      </c>
      <c r="AC122" s="24">
        <f t="shared" si="57"/>
        <v>4.6535577953252423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111.73809930851527</v>
      </c>
      <c r="AO122" s="62">
        <f t="shared" si="90"/>
        <v>326.89266116035151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9.1941773872092565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6.4243063783990655E-15</v>
      </c>
      <c r="AX122" s="23">
        <f t="shared" si="60"/>
        <v>9.1941773872092636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101.11019223527276</v>
      </c>
      <c r="BJ122" s="62">
        <f t="shared" si="92"/>
        <v>292.60552007623926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8.1391078509721382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5.6870908923532688E-15</v>
      </c>
      <c r="BS122" s="24">
        <f t="shared" si="63"/>
        <v>8.1391078509721435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58.242141783458976</v>
      </c>
      <c r="T123" s="62">
        <f t="shared" si="88"/>
        <v>178.5348232594645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4.5623043653488979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2.299235626340514E-15</v>
      </c>
      <c r="AC123" s="24">
        <f t="shared" si="57"/>
        <v>4.5623043653489006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111.73809930851527</v>
      </c>
      <c r="AO123" s="62">
        <f t="shared" si="90"/>
        <v>326.89266116035151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9.0138851765405548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4.5426706045859695E-15</v>
      </c>
      <c r="AX123" s="23">
        <f t="shared" si="60"/>
        <v>9.0138851765405601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101.11019223527276</v>
      </c>
      <c r="BJ123" s="62">
        <f t="shared" si="92"/>
        <v>292.60552007623926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7.9795049103801734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4.0213805352072501E-15</v>
      </c>
      <c r="BS123" s="24">
        <f t="shared" si="63"/>
        <v>7.9795049103801778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58.242141783458976</v>
      </c>
      <c r="T124" s="62">
        <f t="shared" si="88"/>
        <v>178.5348232594645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4.4728403594752972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1.6258051029310764E-15</v>
      </c>
      <c r="AC124" s="24">
        <f t="shared" si="57"/>
        <v>4.472840359475299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111.73809930851527</v>
      </c>
      <c r="AO124" s="62">
        <f t="shared" si="90"/>
        <v>326.89266116035151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8.8371283861556762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3.2121531891995327E-15</v>
      </c>
      <c r="AX124" s="23">
        <f t="shared" si="60"/>
        <v>8.8371283861556797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101.11019223527276</v>
      </c>
      <c r="BJ124" s="62">
        <f t="shared" si="92"/>
        <v>292.60552007623926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7.8230316861050353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2.8435454461766344E-15</v>
      </c>
      <c r="BS124" s="24">
        <f t="shared" si="63"/>
        <v>7.823031686105038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58.242141783458976</v>
      </c>
      <c r="T125" s="62">
        <f t="shared" si="88"/>
        <v>178.5348232594645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4.3851306881892222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1.149617813170257E-15</v>
      </c>
      <c r="AC125" s="24">
        <f t="shared" si="57"/>
        <v>4.3851306881892231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111.73809930851527</v>
      </c>
      <c r="AO125" s="62">
        <f t="shared" si="90"/>
        <v>326.89266116035151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8.6638376886192496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2.2713353022929848E-15</v>
      </c>
      <c r="AX125" s="23">
        <f t="shared" si="60"/>
        <v>8.6638376886192514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101.11019223527276</v>
      </c>
      <c r="BJ125" s="62">
        <f t="shared" si="92"/>
        <v>292.60552007623926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7.6696268063186901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2.0106902676036251E-15</v>
      </c>
      <c r="BS125" s="24">
        <f t="shared" si="63"/>
        <v>7.6696268063186919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58.242141783458976</v>
      </c>
      <c r="T126" s="62">
        <f t="shared" si="88"/>
        <v>178.5348232594645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4.2991409500594502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8.1290255146553819E-16</v>
      </c>
      <c r="AC126" s="24">
        <f t="shared" si="57"/>
        <v>4.2991409500594511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111.73809930851527</v>
      </c>
      <c r="AO126" s="62">
        <f t="shared" si="90"/>
        <v>326.89266116035151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8.4939451159646229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1.6060765945997664E-15</v>
      </c>
      <c r="AX126" s="23">
        <f t="shared" si="60"/>
        <v>8.4939451159646246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101.11019223527276</v>
      </c>
      <c r="BJ126" s="62">
        <f t="shared" si="92"/>
        <v>292.60552007623926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7.5192301026572173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1.4217727230883172E-15</v>
      </c>
      <c r="BS126" s="24">
        <f t="shared" si="63"/>
        <v>7.519230102657219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58.242141783458976</v>
      </c>
      <c r="T127" s="62">
        <f t="shared" si="88"/>
        <v>178.5348232594645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4.2148374182458417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5.7480890658512849E-16</v>
      </c>
      <c r="AC127" s="24">
        <f t="shared" si="57"/>
        <v>4.2148374182458426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111.73809930851527</v>
      </c>
      <c r="AO127" s="62">
        <f t="shared" si="90"/>
        <v>326.89266116035151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8.327384033035516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1.1356676511464924E-15</v>
      </c>
      <c r="AX127" s="23">
        <f t="shared" si="60"/>
        <v>8.3273840330355178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101.11019223527276</v>
      </c>
      <c r="BJ127" s="62">
        <f t="shared" si="92"/>
        <v>292.60552007623926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7.3717825866216149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1.0053451338018125E-15</v>
      </c>
      <c r="BS127" s="24">
        <f t="shared" si="63"/>
        <v>7.3717825866216158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58.242141783458976</v>
      </c>
      <c r="T128" s="62">
        <f t="shared" si="88"/>
        <v>178.5348232594645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4.1321870272710211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4.0645127573276909E-16</v>
      </c>
      <c r="AC128" s="24">
        <f t="shared" si="57"/>
        <v>4.1321870272710211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111.73809930851527</v>
      </c>
      <c r="AO128" s="62">
        <f t="shared" si="90"/>
        <v>326.89266116035151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8.1640891113504193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8.0303829729988319E-16</v>
      </c>
      <c r="AX128" s="23">
        <f t="shared" si="60"/>
        <v>8.1640891113504193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101.11019223527276</v>
      </c>
      <c r="BJ128" s="62">
        <f t="shared" si="92"/>
        <v>292.60552007623926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7.2272264264413657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7.108863615441586E-16</v>
      </c>
      <c r="BS128" s="24">
        <f t="shared" si="63"/>
        <v>7.2272264264413666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58.242141783458976</v>
      </c>
      <c r="T129" s="62">
        <f t="shared" si="88"/>
        <v>178.5348232594645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4.0511573600514552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2.8740445329256425E-16</v>
      </c>
      <c r="AC129" s="24">
        <f t="shared" si="57"/>
        <v>4.0511573600514552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111.73809930851527</v>
      </c>
      <c r="AO129" s="62">
        <f t="shared" si="90"/>
        <v>326.89266116035151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8.0039963034795001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5.6783382557324619E-16</v>
      </c>
      <c r="AX129" s="23">
        <f t="shared" si="60"/>
        <v>8.0039963034795001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101.11019223527276</v>
      </c>
      <c r="BJ129" s="62">
        <f t="shared" si="92"/>
        <v>292.60552007623926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7.0855049243916994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5.0267256690090626E-16</v>
      </c>
      <c r="BS129" s="24">
        <f t="shared" si="63"/>
        <v>7.0855049243917003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58.242141783458976</v>
      </c>
      <c r="T130" s="62">
        <f t="shared" si="88"/>
        <v>178.5348232594645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3.9717166351828488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2.0322563786638455E-16</v>
      </c>
      <c r="AC130" s="24">
        <f t="shared" si="57"/>
        <v>3.9717166351828488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111.73809930851527</v>
      </c>
      <c r="AO130" s="62">
        <f t="shared" si="90"/>
        <v>326.89266116035151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7.8470428179239589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4.0151914864994159E-16</v>
      </c>
      <c r="AX130" s="23">
        <f t="shared" si="60"/>
        <v>7.8470428179239589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101.11019223527276</v>
      </c>
      <c r="BJ130" s="62">
        <f t="shared" si="92"/>
        <v>292.60552007623926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6.9465624945556463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3.554431807720793E-16</v>
      </c>
      <c r="BS130" s="24">
        <f t="shared" si="63"/>
        <v>6.9465624945556463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58.242141783458976</v>
      </c>
      <c r="T131" s="62">
        <f t="shared" si="88"/>
        <v>178.5348232594645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3.8938336944748579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1.4370222664628212E-16</v>
      </c>
      <c r="AC131" s="24">
        <f t="shared" si="57"/>
        <v>3.8938336944748579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111.73809930851527</v>
      </c>
      <c r="AO131" s="62">
        <f t="shared" si="90"/>
        <v>326.89266116035151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7.6931670944879889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2.8391691278662309E-16</v>
      </c>
      <c r="AX131" s="23">
        <f t="shared" si="60"/>
        <v>7.6931670944879889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101.11019223527276</v>
      </c>
      <c r="BJ131" s="62">
        <f t="shared" si="92"/>
        <v>292.60552007623926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6.810344641022164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2.5133628345045313E-16</v>
      </c>
      <c r="BS131" s="24">
        <f t="shared" si="63"/>
        <v>6.810344641022164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58.242141783458976</v>
      </c>
      <c r="T132" s="62">
        <f t="shared" si="88"/>
        <v>178.5348232594645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3.8174779907302474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1.0161281893319227E-16</v>
      </c>
      <c r="AC132" s="24">
        <f t="shared" ref="AC132:AC153" si="111">SUM(Z132:AB132)</f>
        <v>3.8174779907302474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111.73809930851527</v>
      </c>
      <c r="AO132" s="62">
        <f t="shared" si="90"/>
        <v>326.89266116035151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7.5423087801336743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2.007595743249708E-16</v>
      </c>
      <c r="AX132" s="23">
        <f t="shared" ref="AX132:AX153" si="114">SUM(AU132:AW132)</f>
        <v>7.5423087801336743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101.11019223527276</v>
      </c>
      <c r="BJ132" s="62">
        <f t="shared" si="92"/>
        <v>292.60552007623926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6.6767979365117869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1.7772159038603965E-16</v>
      </c>
      <c r="BS132" s="24">
        <f t="shared" ref="BS132:BS153" si="117">SUM(BP132:BR132)</f>
        <v>6.6767979365117869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58.242141783458976</v>
      </c>
      <c r="T133" s="62">
        <f t="shared" ref="T133:T196" si="142">$T$3</f>
        <v>178.5348232594645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3.7426195757636882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7.1851113323141061E-17</v>
      </c>
      <c r="AC133" s="24">
        <f t="shared" si="111"/>
        <v>3.7426195757636882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111.73809930851527</v>
      </c>
      <c r="AO133" s="62">
        <f t="shared" ref="AO133:AO196" si="144">$AO$3</f>
        <v>326.89266116035151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7.3944087053093615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1.4195845639331155E-16</v>
      </c>
      <c r="AX133" s="23">
        <f t="shared" si="114"/>
        <v>7.3944087053093615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101.11019223527276</v>
      </c>
      <c r="BJ133" s="62">
        <f t="shared" ref="BJ133:BJ196" si="146">$BJ$3</f>
        <v>292.60552007623926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6.5458700014214113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1.2566814172522657E-16</v>
      </c>
      <c r="BS133" s="24">
        <f t="shared" si="117"/>
        <v>6.5458700014214113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58.242141783458976</v>
      </c>
      <c r="T134" s="62">
        <f t="shared" si="142"/>
        <v>178.5348232594645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3.6692290886554986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5.0806409466596137E-17</v>
      </c>
      <c r="AC134" s="24">
        <f t="shared" si="111"/>
        <v>3.6692290886554986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111.73809930851527</v>
      </c>
      <c r="AO134" s="62">
        <f t="shared" si="144"/>
        <v>326.89266116035151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7.2494088607422151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1.003797871624854E-16</v>
      </c>
      <c r="AX134" s="23">
        <f t="shared" si="114"/>
        <v>7.2494088607422151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101.11019223527276</v>
      </c>
      <c r="BJ134" s="62">
        <f t="shared" si="146"/>
        <v>292.60552007623926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6.4175094832800035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8.8860795193019826E-17</v>
      </c>
      <c r="BS134" s="24">
        <f t="shared" si="117"/>
        <v>6.4175094832800035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58.242141783458976</v>
      </c>
      <c r="T135" s="62">
        <f t="shared" si="142"/>
        <v>178.5348232594645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3.5972777442357233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3.5925556661570531E-17</v>
      </c>
      <c r="AC135" s="24">
        <f t="shared" si="111"/>
        <v>3.5972777442357233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111.73809930851527</v>
      </c>
      <c r="AO135" s="62">
        <f t="shared" si="144"/>
        <v>326.89266116035151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7.1072523746858582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7.0979228196655774E-17</v>
      </c>
      <c r="AX135" s="23">
        <f t="shared" si="114"/>
        <v>7.1072523746858582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101.11019223527276</v>
      </c>
      <c r="BJ135" s="62">
        <f t="shared" si="146"/>
        <v>292.60552007623926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6.2916660366071628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6.2834070862613283E-17</v>
      </c>
      <c r="BS135" s="24">
        <f t="shared" si="117"/>
        <v>6.2916660366071628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58.242141783458976</v>
      </c>
      <c r="T136" s="62">
        <f t="shared" si="142"/>
        <v>178.5348232594645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3.526737321794033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2.5403204733298068E-17</v>
      </c>
      <c r="AC136" s="24">
        <f t="shared" si="111"/>
        <v>3.526737321794033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111.73809930851527</v>
      </c>
      <c r="AO136" s="62">
        <f t="shared" si="144"/>
        <v>326.89266116035151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6.967883490614172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5.0189893581242699E-17</v>
      </c>
      <c r="AX136" s="23">
        <f t="shared" si="114"/>
        <v>6.967883490614172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101.11019223527276</v>
      </c>
      <c r="BJ136" s="62">
        <f t="shared" si="146"/>
        <v>292.60552007623926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6.1682903031666534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4.4430397596509913E-17</v>
      </c>
      <c r="BS136" s="24">
        <f t="shared" si="117"/>
        <v>6.1682903031666534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58.242141783458976</v>
      </c>
      <c r="T137" s="62">
        <f t="shared" si="142"/>
        <v>178.5348232594645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3.4575801540110151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1.7962778330785265E-17</v>
      </c>
      <c r="AC137" s="24">
        <f t="shared" si="111"/>
        <v>3.4575801540110151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111.73809930851527</v>
      </c>
      <c r="AO137" s="62">
        <f t="shared" si="144"/>
        <v>326.89266116035151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6.8312475453525057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3.5489614098327887E-17</v>
      </c>
      <c r="AX137" s="23">
        <f t="shared" si="114"/>
        <v>6.8312475453525057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101.11019223527276</v>
      </c>
      <c r="BJ137" s="62">
        <f t="shared" si="146"/>
        <v>292.60552007623926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6.0473338926071456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3.1417035431306641E-17</v>
      </c>
      <c r="BS137" s="24">
        <f t="shared" si="117"/>
        <v>6.0473338926071456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58.242141783458976</v>
      </c>
      <c r="T138" s="62">
        <f t="shared" si="142"/>
        <v>178.5348232594645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3.3897791161065149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1.2701602366649034E-17</v>
      </c>
      <c r="AC138" s="24">
        <f t="shared" si="111"/>
        <v>3.3897791161065149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111.73809930851527</v>
      </c>
      <c r="AO138" s="62">
        <f t="shared" si="144"/>
        <v>326.89266116035151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6.6972909476377236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2.509494679062135E-17</v>
      </c>
      <c r="AX138" s="23">
        <f t="shared" si="114"/>
        <v>6.6972909476377236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101.11019223527276</v>
      </c>
      <c r="BJ138" s="62">
        <f t="shared" si="146"/>
        <v>292.60552007623926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5.9287493634825843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2.2215198798254956E-17</v>
      </c>
      <c r="BS138" s="24">
        <f t="shared" si="117"/>
        <v>5.9287493634825843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58.242141783458976</v>
      </c>
      <c r="T139" s="62">
        <f t="shared" si="142"/>
        <v>178.5348232594645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3.3233076152007723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8.9813891653926327E-18</v>
      </c>
      <c r="AC139" s="24">
        <f t="shared" si="111"/>
        <v>3.3233076152007723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111.73809930851527</v>
      </c>
      <c r="AO139" s="62">
        <f t="shared" si="144"/>
        <v>326.89266116035151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6.5659611570986716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1.7744807049163943E-17</v>
      </c>
      <c r="AX139" s="23">
        <f t="shared" si="114"/>
        <v>6.5659611570986716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101.11019223527276</v>
      </c>
      <c r="BJ139" s="62">
        <f t="shared" si="146"/>
        <v>292.60552007623926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5.8124902046447344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1.5708517715653321E-17</v>
      </c>
      <c r="BS139" s="24">
        <f t="shared" si="117"/>
        <v>5.8124902046447344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58.242141783458976</v>
      </c>
      <c r="T140" s="62">
        <f t="shared" si="142"/>
        <v>178.5348232594645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3.2581395798841792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6.3508011833245171E-18</v>
      </c>
      <c r="AC140" s="24">
        <f t="shared" si="111"/>
        <v>3.2581395798841792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111.73809930851527</v>
      </c>
      <c r="AO140" s="62">
        <f t="shared" si="144"/>
        <v>326.89266116035151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6.4372066636488272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1.2547473395310675E-17</v>
      </c>
      <c r="AX140" s="23">
        <f t="shared" si="114"/>
        <v>6.4372066636488272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101.11019223527276</v>
      </c>
      <c r="BJ140" s="62">
        <f t="shared" si="146"/>
        <v>292.60552007623926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5.69851081700061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1.1107599399127478E-17</v>
      </c>
      <c r="BS140" s="24">
        <f t="shared" si="117"/>
        <v>5.69851081700061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58.242141783458976</v>
      </c>
      <c r="T141" s="62">
        <f t="shared" si="142"/>
        <v>178.5348232594645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3.1942494499915677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4.4906945826963163E-18</v>
      </c>
      <c r="AC141" s="24">
        <f t="shared" si="111"/>
        <v>3.1942494499915677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111.73809930851527</v>
      </c>
      <c r="AO141" s="62">
        <f t="shared" si="144"/>
        <v>326.89266116035151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6.3109769672830476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8.8724035245819717E-18</v>
      </c>
      <c r="AX141" s="23">
        <f t="shared" si="114"/>
        <v>6.3109769672830476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101.11019223527276</v>
      </c>
      <c r="BJ141" s="62">
        <f t="shared" si="146"/>
        <v>292.60552007623926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5.5867664956276251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7.8542588578266604E-18</v>
      </c>
      <c r="BS141" s="24">
        <f t="shared" si="117"/>
        <v>5.5867664956276251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58.242141783458976</v>
      </c>
      <c r="T142" s="62">
        <f t="shared" si="142"/>
        <v>178.5348232594645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3.1316121665770189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3.1754005916622585E-18</v>
      </c>
      <c r="AC142" s="24">
        <f t="shared" si="111"/>
        <v>3.1316121665770189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111.73809930851527</v>
      </c>
      <c r="AO142" s="62">
        <f t="shared" si="144"/>
        <v>326.89266116035151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6.1872225582704887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6.2737366976553374E-18</v>
      </c>
      <c r="AX142" s="23">
        <f t="shared" si="114"/>
        <v>6.1872225582704887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101.11019223527276</v>
      </c>
      <c r="BJ142" s="62">
        <f t="shared" si="146"/>
        <v>292.60552007623926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5.4772134122394576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5.5537996995637391E-18</v>
      </c>
      <c r="BS142" s="24">
        <f t="shared" si="117"/>
        <v>5.4772134122394576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58.242141783458976</v>
      </c>
      <c r="T143" s="62">
        <f t="shared" si="142"/>
        <v>178.5348232594645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3.0702031620852588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2.2453472913481582E-18</v>
      </c>
      <c r="AC143" s="24">
        <f t="shared" si="111"/>
        <v>3.0702031620852588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111.73809930851527</v>
      </c>
      <c r="AO143" s="62">
        <f t="shared" si="144"/>
        <v>326.89266116035151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6.0658948977359302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4.4362017622909859E-18</v>
      </c>
      <c r="AX143" s="23">
        <f t="shared" si="114"/>
        <v>6.0658948977359302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101.11019223527276</v>
      </c>
      <c r="BJ143" s="62">
        <f t="shared" si="146"/>
        <v>292.60552007623926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5.3698085979957497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3.9271294289133302E-18</v>
      </c>
      <c r="BS143" s="24">
        <f t="shared" si="117"/>
        <v>5.3698085979957497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58.242141783458976</v>
      </c>
      <c r="T144" s="62">
        <f t="shared" si="142"/>
        <v>178.5348232594645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3.0099983507157879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1.5877002958311293E-18</v>
      </c>
      <c r="AC144" s="24">
        <f t="shared" si="111"/>
        <v>3.0099983507157879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111.73809930851527</v>
      </c>
      <c r="AO144" s="62">
        <f t="shared" si="144"/>
        <v>326.89266116035151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5.946946398621888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3.1368683488276687E-18</v>
      </c>
      <c r="AX144" s="23">
        <f t="shared" si="114"/>
        <v>5.946946398621888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101.11019223527276</v>
      </c>
      <c r="BJ144" s="62">
        <f t="shared" si="146"/>
        <v>292.60552007623926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5.2645099266488931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2.7768998497818695E-18</v>
      </c>
      <c r="BS144" s="24">
        <f t="shared" si="117"/>
        <v>5.2645099266488931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58.242141783458976</v>
      </c>
      <c r="T145" s="62">
        <f t="shared" si="142"/>
        <v>178.5348232594645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2.9509741189759633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1.1226736456740791E-18</v>
      </c>
      <c r="AC145" s="24">
        <f t="shared" si="111"/>
        <v>2.9509741189759633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111.73809930851527</v>
      </c>
      <c r="AO145" s="62">
        <f t="shared" si="144"/>
        <v>326.89266116035151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5.8303304070240518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2.2181008811454929E-18</v>
      </c>
      <c r="AX145" s="23">
        <f t="shared" si="114"/>
        <v>5.8303304070240518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101.11019223527276</v>
      </c>
      <c r="BJ145" s="62">
        <f t="shared" si="146"/>
        <v>292.60552007623926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5.1612760980213004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1.9635647144566651E-18</v>
      </c>
      <c r="BS145" s="24">
        <f t="shared" si="117"/>
        <v>5.1612760980213004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58.242141783458976</v>
      </c>
      <c r="T146" s="62">
        <f t="shared" si="142"/>
        <v>178.5348232594645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2.8931073164193304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7.9385014791556464E-19</v>
      </c>
      <c r="AC146" s="24">
        <f t="shared" si="111"/>
        <v>2.8931073164193304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111.73809930851527</v>
      </c>
      <c r="AO146" s="62">
        <f t="shared" si="144"/>
        <v>326.89266116035151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5.7160011838927174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1.5684341744138343E-18</v>
      </c>
      <c r="AX146" s="23">
        <f t="shared" si="114"/>
        <v>5.7160011838927174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101.11019223527276</v>
      </c>
      <c r="BJ146" s="62">
        <f t="shared" si="146"/>
        <v>292.60552007623926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5.0600666218066763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1.3884499248909348E-18</v>
      </c>
      <c r="BS146" s="24">
        <f t="shared" si="117"/>
        <v>5.0600666218066763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58.242141783458976</v>
      </c>
      <c r="T147" s="62">
        <f t="shared" si="142"/>
        <v>178.5348232594645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2.8363752465655683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5.6133682283703954E-19</v>
      </c>
      <c r="AC147" s="24">
        <f t="shared" si="111"/>
        <v>2.8363752465655683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111.73809930851527</v>
      </c>
      <c r="AO147" s="62">
        <f t="shared" si="144"/>
        <v>326.89266116035151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5.6039138870930483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1.1090504405727465E-18</v>
      </c>
      <c r="AX147" s="23">
        <f t="shared" si="114"/>
        <v>5.6039138870930483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101.11019223527276</v>
      </c>
      <c r="BJ147" s="62">
        <f t="shared" si="146"/>
        <v>292.60552007623926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4.960841801688936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9.8178235722833255E-19</v>
      </c>
      <c r="BS147" s="24">
        <f t="shared" si="117"/>
        <v>4.960841801688936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58.242141783458976</v>
      </c>
      <c r="T148" s="62">
        <f t="shared" si="142"/>
        <v>178.5348232594645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2.7807556579984927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3.9692507395778232E-19</v>
      </c>
      <c r="AC148" s="24">
        <f t="shared" si="111"/>
        <v>2.7807556579984927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111.73809930851527</v>
      </c>
      <c r="AO148" s="62">
        <f t="shared" si="144"/>
        <v>326.89266116035151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5.4940245538171206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7.8421708720691717E-19</v>
      </c>
      <c r="AX148" s="23">
        <f t="shared" si="114"/>
        <v>5.4940245538171206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101.11019223527276</v>
      </c>
      <c r="BJ148" s="62">
        <f t="shared" si="146"/>
        <v>292.60552007623926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4.8635627197725402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6.9422496244546739E-19</v>
      </c>
      <c r="BS148" s="24">
        <f t="shared" si="117"/>
        <v>4.8635627197725402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58.242141783458976</v>
      </c>
      <c r="T149" s="62">
        <f t="shared" si="142"/>
        <v>178.5348232594645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2.7262267356386185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2.8066841141851977E-19</v>
      </c>
      <c r="AC149" s="24">
        <f t="shared" si="111"/>
        <v>2.7262267356386185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111.73809930851527</v>
      </c>
      <c r="AO149" s="62">
        <f t="shared" si="144"/>
        <v>326.89266116035151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5.3862900833408585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5.5452522028637323E-19</v>
      </c>
      <c r="AX149" s="23">
        <f t="shared" si="114"/>
        <v>5.3862900833408585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101.11019223527276</v>
      </c>
      <c r="BJ149" s="62">
        <f t="shared" si="146"/>
        <v>292.60552007623926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4.7681912213181441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4.9089117861416627E-19</v>
      </c>
      <c r="BS149" s="24">
        <f t="shared" si="117"/>
        <v>4.7681912213181441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58.242141783458976</v>
      </c>
      <c r="T150" s="62">
        <f t="shared" si="142"/>
        <v>178.5348232594645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2.6727670921868625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1.9846253697889116E-19</v>
      </c>
      <c r="AC150" s="24">
        <f t="shared" si="111"/>
        <v>2.6727670921868625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111.73809930851527</v>
      </c>
      <c r="AO150" s="62">
        <f t="shared" si="144"/>
        <v>326.89266116035151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5.2806682201190975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3.9210854360345859E-19</v>
      </c>
      <c r="AX150" s="23">
        <f t="shared" si="114"/>
        <v>5.2806682201190975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101.11019223527276</v>
      </c>
      <c r="BJ150" s="62">
        <f t="shared" si="146"/>
        <v>292.60552007623926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4.6746898997775688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3.4711248122273369E-19</v>
      </c>
      <c r="BS150" s="24">
        <f t="shared" si="117"/>
        <v>4.6746898997775688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58.242141783458976</v>
      </c>
      <c r="T151" s="62">
        <f t="shared" si="142"/>
        <v>178.5348232594645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2.6203557597360327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1.4033420570925989E-19</v>
      </c>
      <c r="AC151" s="24">
        <f t="shared" si="111"/>
        <v>2.6203557597360327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111.73809930851527</v>
      </c>
      <c r="AO151" s="62">
        <f t="shared" si="144"/>
        <v>326.89266116035151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5.1771175372121396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2.7726261014318662E-19</v>
      </c>
      <c r="AX151" s="23">
        <f t="shared" si="114"/>
        <v>5.1771175372121396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101.11019223527276</v>
      </c>
      <c r="BJ151" s="62">
        <f t="shared" si="146"/>
        <v>292.60552007623926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4.5830220821222287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2.4544558930708314E-19</v>
      </c>
      <c r="BS151" s="24">
        <f t="shared" si="117"/>
        <v>4.5830220821222287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58.242141783458976</v>
      </c>
      <c r="T152" s="62">
        <f t="shared" si="142"/>
        <v>178.5348232594645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2.5689721815468074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9.9231268489445579E-20</v>
      </c>
      <c r="AC152" s="24">
        <f t="shared" si="111"/>
        <v>2.5689721815468074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111.73809930851527</v>
      </c>
      <c r="AO152" s="62">
        <f t="shared" si="144"/>
        <v>326.89266116035151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5.0755974200373073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1.9605427180172929E-19</v>
      </c>
      <c r="AX152" s="23">
        <f t="shared" si="114"/>
        <v>5.0755974200373073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101.11019223527276</v>
      </c>
      <c r="BJ152" s="62">
        <f t="shared" si="146"/>
        <v>292.60552007623926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4.4931518144592619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1.7355624061136685E-19</v>
      </c>
      <c r="BS152" s="24">
        <f t="shared" si="117"/>
        <v>4.4931518144592619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58.242141783458976</v>
      </c>
      <c r="T153" s="62">
        <f t="shared" si="142"/>
        <v>178.5348232594645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2.518596203984985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7.0167102854629943E-20</v>
      </c>
      <c r="AC153" s="24">
        <f t="shared" si="111"/>
        <v>2.518596203984985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111.73809930851527</v>
      </c>
      <c r="AO153" s="62">
        <f t="shared" si="144"/>
        <v>326.89266116035151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4.9760680504391166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1.3863130507159331E-19</v>
      </c>
      <c r="AX153" s="23">
        <f t="shared" si="114"/>
        <v>4.9760680504391166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101.11019223527276</v>
      </c>
      <c r="BJ153" s="62">
        <f t="shared" si="146"/>
        <v>292.60552007623926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4.4050438479297158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1.2272279465354157E-19</v>
      </c>
      <c r="BS153" s="24">
        <f t="shared" si="117"/>
        <v>4.4050438479297158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58.242141783458976</v>
      </c>
      <c r="T154" s="62">
        <f t="shared" si="142"/>
        <v>178.5348232594645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2.4692080686168376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4.961563424472279E-20</v>
      </c>
      <c r="AC154" s="24">
        <f t="shared" ref="AC154:AC203" si="163">SUM(Z154:AB154)</f>
        <v>2.4692080686168376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111.73809930851527</v>
      </c>
      <c r="AO154" s="62">
        <f t="shared" si="144"/>
        <v>326.89266116035151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4.8784903910718249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9.8027135900864647E-20</v>
      </c>
      <c r="AX154" s="23">
        <f t="shared" ref="AX154:AX203" si="166">SUM(AU154:AW154)</f>
        <v>4.8784903910718249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101.11019223527276</v>
      </c>
      <c r="BJ154" s="62">
        <f t="shared" si="146"/>
        <v>292.60552007623926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4.3186636248832606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8.6778120305683423E-20</v>
      </c>
      <c r="BS154" s="24">
        <f t="shared" ref="BS154:BS203" si="169">SUM(BP154:BR154)</f>
        <v>4.3186636248832606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58.242141783458976</v>
      </c>
      <c r="T155" s="62">
        <f t="shared" si="142"/>
        <v>178.5348232594645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2.4207884044594712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3.5083551427314971E-20</v>
      </c>
      <c r="AC155" s="24">
        <f t="shared" si="163"/>
        <v>2.4207884044594712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111.73809930851527</v>
      </c>
      <c r="AO155" s="62">
        <f t="shared" si="144"/>
        <v>326.89266116035151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4.7828261700882306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6.9315652535796654E-20</v>
      </c>
      <c r="AX155" s="23">
        <f t="shared" si="166"/>
        <v>4.7828261700882306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101.11019223527276</v>
      </c>
      <c r="BJ155" s="62">
        <f t="shared" si="146"/>
        <v>292.60552007623926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4.2339772653240129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6.1361397326770784E-20</v>
      </c>
      <c r="BS155" s="24">
        <f t="shared" si="169"/>
        <v>4.2339772653240129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58.242141783458976</v>
      </c>
      <c r="T156" s="62">
        <f t="shared" si="142"/>
        <v>178.5348232594645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2.373318220383152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2.4807817122361395E-20</v>
      </c>
      <c r="AC156" s="24">
        <f t="shared" si="163"/>
        <v>2.373318220383152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111.73809930851527</v>
      </c>
      <c r="AO156" s="62">
        <f t="shared" si="144"/>
        <v>326.89266116035151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4.6890378661287109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4.9013567950432323E-20</v>
      </c>
      <c r="AX156" s="23">
        <f t="shared" si="166"/>
        <v>4.6890378661287109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101.11019223527276</v>
      </c>
      <c r="BJ156" s="62">
        <f t="shared" si="146"/>
        <v>292.60552007623926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4.1509515536221429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4.3389060152841712E-20</v>
      </c>
      <c r="BS156" s="24">
        <f t="shared" si="169"/>
        <v>4.1509515536221429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58.242141783458976</v>
      </c>
      <c r="T157" s="62">
        <f t="shared" si="142"/>
        <v>178.5348232594645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2.3267788976626163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1.7541775713657486E-20</v>
      </c>
      <c r="AC157" s="24">
        <f t="shared" si="163"/>
        <v>2.3267788976626163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111.73809930851527</v>
      </c>
      <c r="AO157" s="62">
        <f t="shared" si="144"/>
        <v>326.89266116035151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4.5970886936046202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3.4657826267898327E-20</v>
      </c>
      <c r="AX157" s="23">
        <f t="shared" si="166"/>
        <v>4.5970886936046202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101.11019223527276</v>
      </c>
      <c r="BJ157" s="62">
        <f t="shared" si="146"/>
        <v>292.60552007623926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4.0695539254860629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3.0680698663385392E-20</v>
      </c>
      <c r="BS157" s="24">
        <f t="shared" si="169"/>
        <v>4.0695539254860629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58.242141783458976</v>
      </c>
      <c r="T158" s="62">
        <f t="shared" si="142"/>
        <v>178.5348232594645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2.2811521826744459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1.2403908561180697E-20</v>
      </c>
      <c r="AC158" s="24">
        <f t="shared" si="163"/>
        <v>2.2811521826744459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111.73809930851527</v>
      </c>
      <c r="AO158" s="62">
        <f t="shared" si="144"/>
        <v>326.89266116035151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4.5069425882702703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2.4506783975216162E-20</v>
      </c>
      <c r="AX158" s="23">
        <f t="shared" si="166"/>
        <v>4.5069425882702703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101.11019223527276</v>
      </c>
      <c r="BJ158" s="62">
        <f t="shared" si="146"/>
        <v>292.60552007623926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3.9897524551900805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2.1694530076420856E-20</v>
      </c>
      <c r="BS158" s="24">
        <f t="shared" si="169"/>
        <v>3.9897524551900805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58.242141783458976</v>
      </c>
      <c r="T159" s="62">
        <f t="shared" si="142"/>
        <v>178.5348232594645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2.2364201797376455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8.7708878568287428E-21</v>
      </c>
      <c r="AC159" s="24">
        <f t="shared" si="163"/>
        <v>2.2364201797376455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111.73809930851527</v>
      </c>
      <c r="AO159" s="62">
        <f t="shared" si="144"/>
        <v>326.89266116035151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4.4185641930778319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1.7328913133949163E-20</v>
      </c>
      <c r="AX159" s="23">
        <f t="shared" si="166"/>
        <v>4.4185641930778319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101.11019223527276</v>
      </c>
      <c r="BJ159" s="62">
        <f t="shared" si="146"/>
        <v>292.60552007623926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3.9115158430525114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1.5340349331692696E-20</v>
      </c>
      <c r="BS159" s="24">
        <f t="shared" si="169"/>
        <v>3.9115158430525114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58.242141783458976</v>
      </c>
      <c r="T160" s="62">
        <f t="shared" si="142"/>
        <v>178.5348232594645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2.192565344094608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6.2019542805903487E-21</v>
      </c>
      <c r="AC160" s="24">
        <f t="shared" si="163"/>
        <v>2.192565344094608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111.73809930851527</v>
      </c>
      <c r="AO160" s="62">
        <f t="shared" si="144"/>
        <v>326.89266116035151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4.3319188443096186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1.2253391987608081E-20</v>
      </c>
      <c r="AX160" s="23">
        <f t="shared" si="166"/>
        <v>4.3319188443096186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101.11019223527276</v>
      </c>
      <c r="BJ160" s="62">
        <f t="shared" si="146"/>
        <v>292.60552007623926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3.8348134031593388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1.0847265038210428E-20</v>
      </c>
      <c r="BS160" s="24">
        <f t="shared" si="169"/>
        <v>3.8348134031593388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58.242141783458976</v>
      </c>
      <c r="T161" s="62">
        <f t="shared" si="142"/>
        <v>178.5348232594645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2.149570475029722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4.3854439284143714E-21</v>
      </c>
      <c r="AC161" s="24">
        <f t="shared" si="163"/>
        <v>2.149570475029722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111.73809930851527</v>
      </c>
      <c r="AO161" s="62">
        <f t="shared" si="144"/>
        <v>326.89266116035151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4.2469725579823052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8.6644565669745817E-21</v>
      </c>
      <c r="AX161" s="23">
        <f t="shared" si="166"/>
        <v>4.2469725579823052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101.11019223527276</v>
      </c>
      <c r="BJ161" s="62">
        <f t="shared" si="146"/>
        <v>292.60552007623926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3.7596150513286024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7.670174665846348E-21</v>
      </c>
      <c r="BS161" s="24">
        <f t="shared" si="169"/>
        <v>3.7596150513286024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58.242141783458976</v>
      </c>
      <c r="T162" s="62">
        <f t="shared" si="142"/>
        <v>178.5348232594645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2.1074187091229177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3.1009771402951744E-21</v>
      </c>
      <c r="AC162" s="24">
        <f t="shared" si="163"/>
        <v>2.1074187091229177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111.73809930851527</v>
      </c>
      <c r="AO162" s="62">
        <f t="shared" si="144"/>
        <v>326.89266116035151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4.1636920165177518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6.1266959938040404E-21</v>
      </c>
      <c r="AX162" s="23">
        <f t="shared" si="166"/>
        <v>4.1636920165177518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101.11019223527276</v>
      </c>
      <c r="BJ162" s="62">
        <f t="shared" si="146"/>
        <v>292.60552007623926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3.6858912933108012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5.423632519105214E-21</v>
      </c>
      <c r="BS162" s="24">
        <f t="shared" si="169"/>
        <v>3.6858912933108012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58.242141783458976</v>
      </c>
      <c r="T163" s="62">
        <f t="shared" si="142"/>
        <v>178.5348232594645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2.0660935136355074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2.1927219642071857E-21</v>
      </c>
      <c r="AC163" s="24">
        <f t="shared" si="163"/>
        <v>2.0660935136355074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111.73809930851527</v>
      </c>
      <c r="AO163" s="62">
        <f t="shared" si="144"/>
        <v>326.89266116035151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4.0820445556752043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4.3322282834872909E-21</v>
      </c>
      <c r="AX163" s="23">
        <f t="shared" si="166"/>
        <v>4.0820445556752043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101.11019223527276</v>
      </c>
      <c r="BJ163" s="62">
        <f t="shared" si="146"/>
        <v>292.60552007623926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3.6136132132206766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3.835087332923174E-21</v>
      </c>
      <c r="BS163" s="24">
        <f t="shared" si="169"/>
        <v>3.6136132132206766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58.242141783458976</v>
      </c>
      <c r="T164" s="62">
        <f t="shared" si="142"/>
        <v>178.5348232594645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2.0255786800257249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1.5504885701475872E-21</v>
      </c>
      <c r="AC164" s="24">
        <f t="shared" si="163"/>
        <v>2.0255786800257249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111.73809930851527</v>
      </c>
      <c r="AO164" s="62">
        <f t="shared" si="144"/>
        <v>326.89266116035151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4.0019981517397447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3.0633479969020202E-21</v>
      </c>
      <c r="AX164" s="23">
        <f t="shared" si="166"/>
        <v>4.0019981517397447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101.11019223527276</v>
      </c>
      <c r="BJ164" s="62">
        <f t="shared" si="146"/>
        <v>292.60552007623926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3.5427524621958439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2.711816259552607E-21</v>
      </c>
      <c r="BS164" s="24">
        <f t="shared" si="169"/>
        <v>3.5427524621958439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58.242141783458976</v>
      </c>
      <c r="T165" s="62">
        <f t="shared" si="142"/>
        <v>178.5348232594645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1.9858583175914217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1.0963609821035929E-21</v>
      </c>
      <c r="AC165" s="24">
        <f t="shared" si="163"/>
        <v>1.9858583175914217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111.73809930851527</v>
      </c>
      <c r="AO165" s="62">
        <f t="shared" si="144"/>
        <v>326.89266116035151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3.9235214089619745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2.1661141417436454E-21</v>
      </c>
      <c r="AX165" s="23">
        <f t="shared" si="166"/>
        <v>3.9235214089619745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101.11019223527276</v>
      </c>
      <c r="BJ165" s="62">
        <f t="shared" si="146"/>
        <v>292.60552007623926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3.4732812472778178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1.917543666461587E-21</v>
      </c>
      <c r="BS165" s="24">
        <f t="shared" si="169"/>
        <v>3.4732812472778178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58.242141783458976</v>
      </c>
      <c r="T166" s="62">
        <f t="shared" si="142"/>
        <v>178.5348232594645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1.9469168472374263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7.7524428507379359E-22</v>
      </c>
      <c r="AC166" s="24">
        <f t="shared" si="163"/>
        <v>1.9469168472374263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111.73809930851527</v>
      </c>
      <c r="AO166" s="62">
        <f t="shared" si="144"/>
        <v>326.89266116035151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3.8465835472439895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1.5316739984510101E-21</v>
      </c>
      <c r="AX166" s="23">
        <f t="shared" si="166"/>
        <v>3.8465835472439895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101.11019223527276</v>
      </c>
      <c r="BJ166" s="62">
        <f t="shared" si="146"/>
        <v>292.60552007623926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3.4051723205110771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1.3559081297763035E-21</v>
      </c>
      <c r="BS166" s="24">
        <f t="shared" si="169"/>
        <v>3.4051723205110771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58.242141783458976</v>
      </c>
      <c r="T167" s="62">
        <f t="shared" si="142"/>
        <v>178.5348232594645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1.908738995365121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5.4818049105179643E-22</v>
      </c>
      <c r="AC167" s="24">
        <f t="shared" si="163"/>
        <v>1.908738995365121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111.73809930851527</v>
      </c>
      <c r="AO167" s="62">
        <f t="shared" si="144"/>
        <v>326.89266116035151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3.7711543900668323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1.0830570708718227E-21</v>
      </c>
      <c r="AX167" s="23">
        <f t="shared" si="166"/>
        <v>3.7711543900668323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101.11019223527276</v>
      </c>
      <c r="BJ167" s="62">
        <f t="shared" si="146"/>
        <v>292.60552007623926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3.3383989682558886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9.587718332307935E-22</v>
      </c>
      <c r="BS167" s="24">
        <f t="shared" si="169"/>
        <v>3.3383989682558886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58.242141783458976</v>
      </c>
      <c r="T168" s="62">
        <f t="shared" si="142"/>
        <v>178.5348232594645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1.8713097878818414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3.8762214253689679E-22</v>
      </c>
      <c r="AC168" s="24">
        <f t="shared" si="163"/>
        <v>1.8713097878818414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111.73809930851527</v>
      </c>
      <c r="AO168" s="62">
        <f t="shared" si="144"/>
        <v>326.89266116035151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3.6972043526546758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7.6583699922550505E-22</v>
      </c>
      <c r="AX168" s="23">
        <f t="shared" si="166"/>
        <v>3.6972043526546758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101.11019223527276</v>
      </c>
      <c r="BJ168" s="62">
        <f t="shared" si="146"/>
        <v>292.60552007623926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3.2729350007107008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6.7795406488815175E-22</v>
      </c>
      <c r="BS168" s="24">
        <f t="shared" si="169"/>
        <v>3.2729350007107008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58.242141783458976</v>
      </c>
      <c r="T169" s="62">
        <f t="shared" si="142"/>
        <v>178.5348232594645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1.8346145443277466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2.7409024552589821E-22</v>
      </c>
      <c r="AC169" s="24">
        <f t="shared" si="163"/>
        <v>1.8346145443277466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111.73809930851527</v>
      </c>
      <c r="AO169" s="62">
        <f t="shared" si="144"/>
        <v>326.89266116035151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3.6247044303711027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5.4152853543591136E-22</v>
      </c>
      <c r="AX169" s="23">
        <f t="shared" si="166"/>
        <v>3.6247044303711027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101.11019223527276</v>
      </c>
      <c r="BJ169" s="62">
        <f t="shared" si="146"/>
        <v>292.60552007623926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3.2087547416399969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4.7938591661539675E-22</v>
      </c>
      <c r="BS169" s="24">
        <f t="shared" si="169"/>
        <v>3.2087547416399969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58.242141783458976</v>
      </c>
      <c r="T170" s="62">
        <f t="shared" si="142"/>
        <v>178.5348232594645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1.798638872117859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1.938110712684484E-22</v>
      </c>
      <c r="AC170" s="24">
        <f t="shared" si="163"/>
        <v>1.798638872117859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111.73809930851527</v>
      </c>
      <c r="AO170" s="62">
        <f t="shared" si="144"/>
        <v>326.89266116035151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3.5536261873429242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3.8291849961275253E-22</v>
      </c>
      <c r="AX170" s="23">
        <f t="shared" si="166"/>
        <v>3.5536261873429242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101.11019223527276</v>
      </c>
      <c r="BJ170" s="62">
        <f t="shared" si="146"/>
        <v>292.60552007623926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3.1458330183035765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3.3897703244407587E-22</v>
      </c>
      <c r="BS170" s="24">
        <f t="shared" si="169"/>
        <v>3.1458330183035765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58.242141783458976</v>
      </c>
      <c r="T171" s="62">
        <f t="shared" si="142"/>
        <v>178.5348232594645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1.7633686608970141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1.3704512276294911E-22</v>
      </c>
      <c r="AC171" s="24">
        <f t="shared" si="163"/>
        <v>1.7633686608970141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111.73809930851527</v>
      </c>
      <c r="AO171" s="62">
        <f t="shared" si="144"/>
        <v>326.89266116035151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3.4839417453070811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2.7076426771795568E-22</v>
      </c>
      <c r="AX171" s="23">
        <f t="shared" si="166"/>
        <v>3.4839417453070811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101.11019223527276</v>
      </c>
      <c r="BJ171" s="62">
        <f t="shared" si="146"/>
        <v>292.60552007623926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3.0841451515833218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2.3969295830769838E-22</v>
      </c>
      <c r="BS171" s="24">
        <f t="shared" si="169"/>
        <v>3.0841451515833218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58.242141783458976</v>
      </c>
      <c r="T172" s="62">
        <f t="shared" si="142"/>
        <v>178.5348232594645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1.7287900770055051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9.6905535634224199E-23</v>
      </c>
      <c r="AC172" s="24">
        <f t="shared" si="163"/>
        <v>1.7287900770055051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111.73809930851527</v>
      </c>
      <c r="AO172" s="62">
        <f t="shared" si="144"/>
        <v>326.89266116035151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3.4156237726762479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1.9145924980637626E-22</v>
      </c>
      <c r="AX172" s="23">
        <f t="shared" si="166"/>
        <v>3.4156237726762479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101.11019223527276</v>
      </c>
      <c r="BJ172" s="62">
        <f t="shared" si="146"/>
        <v>292.60552007623926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3.0236669463035679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1.6948851622203794E-22</v>
      </c>
      <c r="BS172" s="24">
        <f t="shared" si="169"/>
        <v>3.0236669463035679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58.242141783458976</v>
      </c>
      <c r="T173" s="62">
        <f t="shared" si="142"/>
        <v>178.5348232594645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1.694889558053255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6.8522561381474553E-23</v>
      </c>
      <c r="AC173" s="24">
        <f t="shared" si="163"/>
        <v>1.694889558053255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111.73809930851527</v>
      </c>
      <c r="AO173" s="62">
        <f t="shared" si="144"/>
        <v>326.89266116035151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3.3486454738188569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1.3538213385897784E-22</v>
      </c>
      <c r="AX173" s="23">
        <f t="shared" si="166"/>
        <v>3.3486454738188569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101.11019223527276</v>
      </c>
      <c r="BJ173" s="62">
        <f t="shared" si="146"/>
        <v>292.60552007623926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2.9643746817412873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1.1984647915384919E-22</v>
      </c>
      <c r="BS173" s="24">
        <f t="shared" si="169"/>
        <v>2.9643746817412873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58.242141783458976</v>
      </c>
      <c r="T174" s="62">
        <f t="shared" si="142"/>
        <v>178.5348232594645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1.6616538076003837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4.8452767817112099E-23</v>
      </c>
      <c r="AC174" s="24">
        <f t="shared" si="163"/>
        <v>1.6616538076003837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111.73809930851527</v>
      </c>
      <c r="AO174" s="62">
        <f t="shared" si="144"/>
        <v>326.89266116035151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3.2829805785493309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9.5729624903188132E-23</v>
      </c>
      <c r="AX174" s="23">
        <f t="shared" si="166"/>
        <v>3.2829805785493309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101.11019223527276</v>
      </c>
      <c r="BJ174" s="62">
        <f t="shared" si="146"/>
        <v>292.60552007623926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2.9062451023223623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8.4744258111018968E-23</v>
      </c>
      <c r="BS174" s="24">
        <f t="shared" si="169"/>
        <v>2.9062451023223623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58.242141783458976</v>
      </c>
      <c r="T175" s="62">
        <f t="shared" si="142"/>
        <v>178.5348232594645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1.6290697899420872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3.4261280690737277E-23</v>
      </c>
      <c r="AC175" s="24">
        <f t="shared" si="163"/>
        <v>1.6290697899420872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111.73809930851527</v>
      </c>
      <c r="AO175" s="62">
        <f t="shared" si="144"/>
        <v>326.89266116035151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3.2186033318244087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6.769106692948892E-23</v>
      </c>
      <c r="AX175" s="23">
        <f t="shared" si="166"/>
        <v>3.2186033318244087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101.11019223527276</v>
      </c>
      <c r="BJ175" s="62">
        <f t="shared" si="146"/>
        <v>292.60552007623926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2.8492554085003001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5.9923239576924594E-23</v>
      </c>
      <c r="BS175" s="24">
        <f t="shared" si="169"/>
        <v>2.8492554085003001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58.242141783458976</v>
      </c>
      <c r="T176" s="62">
        <f t="shared" si="142"/>
        <v>178.5348232594645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1.5971247249957814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2.422638390855605E-23</v>
      </c>
      <c r="AC176" s="24">
        <f t="shared" si="163"/>
        <v>1.5971247249957814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111.73809930851527</v>
      </c>
      <c r="AO176" s="62">
        <f t="shared" si="144"/>
        <v>326.89266116035151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3.1554884836415189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4.7864812451594066E-23</v>
      </c>
      <c r="AX176" s="23">
        <f t="shared" si="166"/>
        <v>3.1554884836415189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101.11019223527276</v>
      </c>
      <c r="BJ176" s="62">
        <f t="shared" si="146"/>
        <v>292.60552007623926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2.7933832478138076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4.2372129055509484E-23</v>
      </c>
      <c r="BS176" s="24">
        <f t="shared" si="169"/>
        <v>2.7933832478138076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58.242141783458976</v>
      </c>
      <c r="T177" s="62">
        <f t="shared" si="142"/>
        <v>178.5348232594645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1.565806083288507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1.7130640345368638E-23</v>
      </c>
      <c r="AC177" s="24">
        <f t="shared" si="163"/>
        <v>1.565806083288507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111.73809930851527</v>
      </c>
      <c r="AO177" s="62">
        <f t="shared" si="144"/>
        <v>326.89266116035151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3.0936112791352395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3.384553346474446E-23</v>
      </c>
      <c r="AX177" s="23">
        <f t="shared" si="166"/>
        <v>3.0936112791352395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101.11019223527276</v>
      </c>
      <c r="BJ177" s="62">
        <f t="shared" si="146"/>
        <v>292.60552007623926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2.7386067061197243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2.9961619788462297E-23</v>
      </c>
      <c r="BS177" s="24">
        <f t="shared" si="169"/>
        <v>2.7386067061197243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58.242141783458976</v>
      </c>
      <c r="T178" s="62">
        <f t="shared" si="142"/>
        <v>178.5348232594645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1.5351015810426272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1.2113191954278025E-23</v>
      </c>
      <c r="AC178" s="24">
        <f t="shared" si="163"/>
        <v>1.5351015810426272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111.73809930851527</v>
      </c>
      <c r="AO178" s="62">
        <f t="shared" si="144"/>
        <v>326.89266116035151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3.0329474488679602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2.3932406225797033E-23</v>
      </c>
      <c r="AX178" s="23">
        <f t="shared" si="166"/>
        <v>3.0329474488679602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101.11019223527276</v>
      </c>
      <c r="BJ178" s="62">
        <f t="shared" si="146"/>
        <v>292.60552007623926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2.6849042989978704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2.1186064527754742E-23</v>
      </c>
      <c r="BS178" s="24">
        <f t="shared" si="169"/>
        <v>2.6849042989978704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58.242141783458976</v>
      </c>
      <c r="T179" s="62">
        <f t="shared" si="142"/>
        <v>178.5348232594645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1.5049991753578917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8.5653201726843192E-24</v>
      </c>
      <c r="AC179" s="24">
        <f t="shared" si="163"/>
        <v>1.5049991753578917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111.73809930851527</v>
      </c>
      <c r="AO179" s="62">
        <f t="shared" si="144"/>
        <v>326.89266116035151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2.9734731993109396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1.692276673237223E-23</v>
      </c>
      <c r="AX179" s="23">
        <f t="shared" si="166"/>
        <v>2.9734731993109396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101.11019223527276</v>
      </c>
      <c r="BJ179" s="62">
        <f t="shared" si="146"/>
        <v>292.60552007623926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2.6322549633244421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1.4980809894231148E-23</v>
      </c>
      <c r="BS179" s="24">
        <f t="shared" si="169"/>
        <v>2.6322549633244421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58.242141783458976</v>
      </c>
      <c r="T180" s="62">
        <f t="shared" si="142"/>
        <v>178.5348232594645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1.4754870594879796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6.0565959771390124E-24</v>
      </c>
      <c r="AC180" s="24">
        <f t="shared" si="163"/>
        <v>1.4754870594879796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111.73809930851527</v>
      </c>
      <c r="AO180" s="62">
        <f t="shared" si="144"/>
        <v>326.89266116035151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2.9151652035120215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1.1966203112898516E-23</v>
      </c>
      <c r="AX180" s="23">
        <f t="shared" si="166"/>
        <v>2.9151652035120215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101.11019223527276</v>
      </c>
      <c r="BJ180" s="62">
        <f t="shared" si="146"/>
        <v>292.60552007623926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2.5806380490106458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1.0593032263877371E-23</v>
      </c>
      <c r="BS180" s="24">
        <f t="shared" si="169"/>
        <v>2.5806380490106458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58.242141783458976</v>
      </c>
      <c r="T181" s="62">
        <f t="shared" si="142"/>
        <v>178.5348232594645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1.4465536582096632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4.2826600863421596E-24</v>
      </c>
      <c r="AC181" s="24">
        <f t="shared" si="163"/>
        <v>1.4465536582096632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111.73809930851527</v>
      </c>
      <c r="AO181" s="62">
        <f t="shared" si="144"/>
        <v>326.89266116035151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2.8580005919463547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8.461383366186115E-24</v>
      </c>
      <c r="AX181" s="23">
        <f t="shared" si="166"/>
        <v>2.8580005919463547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101.11019223527276</v>
      </c>
      <c r="BJ181" s="62">
        <f t="shared" si="146"/>
        <v>292.60552007623926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2.5300333109033342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7.4904049471155742E-24</v>
      </c>
      <c r="BS181" s="24">
        <f t="shared" si="169"/>
        <v>2.5300333109033342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58.242141783458976</v>
      </c>
      <c r="T182" s="62">
        <f t="shared" si="142"/>
        <v>178.5348232594645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1.4181876232827824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3.0282979885695062E-24</v>
      </c>
      <c r="AC182" s="24">
        <f t="shared" si="163"/>
        <v>1.4181876232827824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111.73809930851527</v>
      </c>
      <c r="AO182" s="62">
        <f t="shared" si="144"/>
        <v>326.89266116035151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2.8019569435465201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5.9831015564492582E-24</v>
      </c>
      <c r="AX182" s="23">
        <f t="shared" si="166"/>
        <v>2.8019569435465201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101.11019223527276</v>
      </c>
      <c r="BJ182" s="62">
        <f t="shared" si="146"/>
        <v>292.60552007623926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2.4804209008444644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5.2965161319386855E-24</v>
      </c>
      <c r="BS182" s="24">
        <f t="shared" si="169"/>
        <v>2.4804209008444644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58.242141783458976</v>
      </c>
      <c r="T183" s="62">
        <f t="shared" si="142"/>
        <v>178.5348232594645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1.3903778289992446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2.1413300431710798E-24</v>
      </c>
      <c r="AC183" s="24">
        <f t="shared" si="163"/>
        <v>1.3903778289992446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111.73809930851527</v>
      </c>
      <c r="AO183" s="62">
        <f t="shared" si="144"/>
        <v>326.89266116035151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2.7470122769085563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4.2306916830930575E-24</v>
      </c>
      <c r="AX183" s="23">
        <f t="shared" si="166"/>
        <v>2.7470122769085563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101.11019223527276</v>
      </c>
      <c r="BJ183" s="62">
        <f t="shared" si="146"/>
        <v>292.60552007623926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2.431781359886267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3.7452024735577871E-24</v>
      </c>
      <c r="BS183" s="24">
        <f t="shared" si="169"/>
        <v>2.431781359886267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58.242141783458976</v>
      </c>
      <c r="T184" s="62">
        <f t="shared" si="142"/>
        <v>178.5348232594645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1.3631133678193075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1.5141489942847531E-24</v>
      </c>
      <c r="AC184" s="24">
        <f t="shared" si="163"/>
        <v>1.3631133678193075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111.73809930851527</v>
      </c>
      <c r="AO184" s="62">
        <f t="shared" si="144"/>
        <v>326.89266116035151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2.6931450416704252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2.9915507782246291E-24</v>
      </c>
      <c r="AX184" s="23">
        <f t="shared" si="166"/>
        <v>2.6931450416704252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101.11019223527276</v>
      </c>
      <c r="BJ184" s="62">
        <f t="shared" si="146"/>
        <v>292.60552007623926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2.3840956106590689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2.6482580659693428E-24</v>
      </c>
      <c r="BS184" s="24">
        <f t="shared" si="169"/>
        <v>2.3840956106590689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58.242141783458976</v>
      </c>
      <c r="T185" s="62">
        <f t="shared" si="142"/>
        <v>178.5348232594645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1.3363835460934297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1.0706650215855399E-24</v>
      </c>
      <c r="AC185" s="24">
        <f t="shared" si="163"/>
        <v>1.3363835460934297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111.73809930851527</v>
      </c>
      <c r="AO185" s="62">
        <f t="shared" si="144"/>
        <v>326.89266116035151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2.6403341100595448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2.1153458415465287E-24</v>
      </c>
      <c r="AX185" s="23">
        <f t="shared" si="166"/>
        <v>2.6403341100595448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101.11019223527276</v>
      </c>
      <c r="BJ185" s="62">
        <f t="shared" si="146"/>
        <v>292.60552007623926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2.3373449498887813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1.8726012367788936E-24</v>
      </c>
      <c r="BS185" s="24">
        <f t="shared" si="169"/>
        <v>2.3373449498887813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58.242141783458976</v>
      </c>
      <c r="T186" s="62">
        <f t="shared" si="142"/>
        <v>178.5348232594645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1.3101778798680148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7.5707449714237655E-25</v>
      </c>
      <c r="AC186" s="24">
        <f t="shared" si="163"/>
        <v>1.3101778798680148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111.73809930851527</v>
      </c>
      <c r="AO186" s="62">
        <f t="shared" si="144"/>
        <v>326.89266116035151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2.5885587686060658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1.4957753891123146E-24</v>
      </c>
      <c r="AX186" s="23">
        <f t="shared" si="166"/>
        <v>2.5885587686060658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101.11019223527276</v>
      </c>
      <c r="BJ186" s="62">
        <f t="shared" si="146"/>
        <v>292.60552007623926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2.2915110410611117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1.3241290329846714E-24</v>
      </c>
      <c r="BS186" s="24">
        <f t="shared" si="169"/>
        <v>2.2915110410611117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58.242141783458976</v>
      </c>
      <c r="T187" s="62">
        <f t="shared" si="142"/>
        <v>178.5348232594645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1.2844860907734024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5.3533251079276995E-25</v>
      </c>
      <c r="AC187" s="24">
        <f t="shared" si="163"/>
        <v>1.2844860907734024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111.73809930851527</v>
      </c>
      <c r="AO187" s="62">
        <f t="shared" si="144"/>
        <v>326.89266116035151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2.5377987100186497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1.0576729207732644E-24</v>
      </c>
      <c r="AX187" s="23">
        <f t="shared" si="166"/>
        <v>2.5377987100186497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101.11019223527276</v>
      </c>
      <c r="BJ187" s="62">
        <f t="shared" si="146"/>
        <v>292.60552007623926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2.2465759072296287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9.3630061838944678E-25</v>
      </c>
      <c r="BS187" s="24">
        <f t="shared" si="169"/>
        <v>2.2465759072296287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58.242141783458976</v>
      </c>
      <c r="T188" s="62">
        <f t="shared" si="142"/>
        <v>178.5348232594645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1.2592981019924911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3.7853724857118828E-25</v>
      </c>
      <c r="AC188" s="24">
        <f t="shared" si="163"/>
        <v>1.2592981019924911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111.73809930851527</v>
      </c>
      <c r="AO188" s="62">
        <f t="shared" si="144"/>
        <v>326.89266116035151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2.4880340252195543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7.4788769455615728E-25</v>
      </c>
      <c r="AX188" s="23">
        <f t="shared" si="166"/>
        <v>2.4880340252195543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101.11019223527276</v>
      </c>
      <c r="BJ188" s="62">
        <f t="shared" si="146"/>
        <v>292.60552007623926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2.2025219239648557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6.6206451649233569E-25</v>
      </c>
      <c r="BS188" s="24">
        <f t="shared" si="169"/>
        <v>2.2025219239648557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58.242141783458976</v>
      </c>
      <c r="T189" s="62">
        <f t="shared" si="142"/>
        <v>178.5348232594645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1.2346040343084175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2.6766625539638497E-25</v>
      </c>
      <c r="AC189" s="24">
        <f t="shared" si="163"/>
        <v>1.2346040343084175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111.73809930851527</v>
      </c>
      <c r="AO189" s="62">
        <f t="shared" si="144"/>
        <v>326.89266116035151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2.4392451955359085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5.2883646038663219E-25</v>
      </c>
      <c r="AX189" s="23">
        <f t="shared" si="166"/>
        <v>2.4392451955359085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101.11019223527276</v>
      </c>
      <c r="BJ189" s="62">
        <f t="shared" si="146"/>
        <v>292.60552007623926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2.1593318124416281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4.6815030919472339E-25</v>
      </c>
      <c r="BS189" s="24">
        <f t="shared" si="169"/>
        <v>2.1593318124416281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58.242141783458976</v>
      </c>
      <c r="T190" s="62">
        <f t="shared" si="142"/>
        <v>178.5348232594645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1.2103942022297345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1.8926862428559414E-25</v>
      </c>
      <c r="AC190" s="24">
        <f t="shared" si="163"/>
        <v>1.2103942022297345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111.73809930851527</v>
      </c>
      <c r="AO190" s="62">
        <f t="shared" si="144"/>
        <v>326.89266116035151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2.3914130850441113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3.7394384727807864E-25</v>
      </c>
      <c r="AX190" s="23">
        <f t="shared" si="166"/>
        <v>2.3914130850441113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101.11019223527276</v>
      </c>
      <c r="BJ190" s="62">
        <f t="shared" si="146"/>
        <v>292.60552007623926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2.1169886326620042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3.3103225824616784E-25</v>
      </c>
      <c r="BS190" s="24">
        <f t="shared" si="169"/>
        <v>2.1169886326620042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58.242141783458976</v>
      </c>
      <c r="T191" s="62">
        <f t="shared" si="142"/>
        <v>178.5348232594645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1.1866591101915749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1.3383312769819249E-25</v>
      </c>
      <c r="AC191" s="24">
        <f t="shared" si="163"/>
        <v>1.1866591101915749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111.73809930851527</v>
      </c>
      <c r="AO191" s="62">
        <f t="shared" si="144"/>
        <v>326.89266116035151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2.3445189330643514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2.6441823019331609E-25</v>
      </c>
      <c r="AX191" s="23">
        <f t="shared" si="166"/>
        <v>2.3445189330643514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101.11019223527276</v>
      </c>
      <c r="BJ191" s="62">
        <f t="shared" si="146"/>
        <v>292.60552007623926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2.0754757768110692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2.3407515459736169E-25</v>
      </c>
      <c r="BS191" s="24">
        <f t="shared" si="169"/>
        <v>2.0754757768110692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58.242141783458976</v>
      </c>
      <c r="T192" s="62">
        <f t="shared" si="142"/>
        <v>178.5348232594645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1.163389448831307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9.4634312142797069E-26</v>
      </c>
      <c r="AC192" s="24">
        <f t="shared" si="163"/>
        <v>1.163389448831307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111.73809930851527</v>
      </c>
      <c r="AO192" s="62">
        <f t="shared" si="144"/>
        <v>326.89266116035151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2.2985443468023066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1.8697192363903932E-25</v>
      </c>
      <c r="AX192" s="23">
        <f t="shared" si="166"/>
        <v>2.2985443468023066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101.11019223527276</v>
      </c>
      <c r="BJ192" s="62">
        <f t="shared" si="146"/>
        <v>292.60552007623926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2.0347769627430292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1.6551612912308392E-25</v>
      </c>
      <c r="BS192" s="24">
        <f t="shared" si="169"/>
        <v>2.0347769627430292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58.242141783458976</v>
      </c>
      <c r="T193" s="62">
        <f t="shared" si="142"/>
        <v>178.5348232594645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1.140576091337222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6.6916563849096244E-26</v>
      </c>
      <c r="AC193" s="24">
        <f t="shared" si="163"/>
        <v>1.140576091337222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111.73809930851527</v>
      </c>
      <c r="AO193" s="62">
        <f t="shared" si="144"/>
        <v>326.89266116035151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2.2534712941351316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1.3220911509665805E-25</v>
      </c>
      <c r="AX193" s="23">
        <f t="shared" si="166"/>
        <v>2.2534712941351316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101.11019223527276</v>
      </c>
      <c r="BJ193" s="62">
        <f t="shared" si="146"/>
        <v>292.60552007623926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1.994876227595038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1.1703757729868085E-25</v>
      </c>
      <c r="BS193" s="24">
        <f t="shared" si="169"/>
        <v>1.994876227595038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58.242141783458976</v>
      </c>
      <c r="T194" s="62">
        <f t="shared" si="142"/>
        <v>178.5348232594645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1.1182100898688219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4.7317156071398535E-26</v>
      </c>
      <c r="AC194" s="24">
        <f t="shared" si="163"/>
        <v>1.1182100898688219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111.73809930851527</v>
      </c>
      <c r="AO194" s="62">
        <f t="shared" si="144"/>
        <v>326.89266116035151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2.2092820965389124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9.348596181951966E-26</v>
      </c>
      <c r="AX194" s="23">
        <f t="shared" si="166"/>
        <v>2.2092820965389124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101.11019223527276</v>
      </c>
      <c r="BJ194" s="62">
        <f t="shared" si="146"/>
        <v>292.60552007623926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1.9557579215262537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8.2758064561541961E-26</v>
      </c>
      <c r="BS194" s="24">
        <f t="shared" si="169"/>
        <v>1.9557579215262537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58.242141783458976</v>
      </c>
      <c r="T195" s="62">
        <f t="shared" si="142"/>
        <v>178.5348232594645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1.0962826720473031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3.3458281924548122E-26</v>
      </c>
      <c r="AC195" s="24">
        <f t="shared" si="163"/>
        <v>1.0962826720473031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111.73809930851527</v>
      </c>
      <c r="AO195" s="62">
        <f t="shared" si="144"/>
        <v>326.89266116035151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2.1659594221548057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6.6104557548329023E-26</v>
      </c>
      <c r="AX195" s="23">
        <f t="shared" si="166"/>
        <v>2.1659594221548057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101.11019223527276</v>
      </c>
      <c r="BJ195" s="62">
        <f t="shared" si="146"/>
        <v>292.60552007623926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1.9174067015796674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5.8518788649340424E-26</v>
      </c>
      <c r="BS195" s="24">
        <f t="shared" si="169"/>
        <v>1.9174067015796674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58.242141783458976</v>
      </c>
      <c r="T196" s="62">
        <f t="shared" si="142"/>
        <v>178.5348232594645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1.0747852375148601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2.3658578035699267E-26</v>
      </c>
      <c r="AC196" s="24">
        <f t="shared" si="163"/>
        <v>1.0747852375148601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111.73809930851527</v>
      </c>
      <c r="AO196" s="62">
        <f t="shared" si="144"/>
        <v>326.89266116035151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2.1234862789911491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4.674298090975983E-26</v>
      </c>
      <c r="AX196" s="23">
        <f t="shared" si="166"/>
        <v>2.1234862789911491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101.11019223527276</v>
      </c>
      <c r="BJ196" s="62">
        <f t="shared" si="146"/>
        <v>292.60552007623926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1.8798075256642992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4.1379032280770981E-26</v>
      </c>
      <c r="BS196" s="24">
        <f t="shared" si="169"/>
        <v>1.8798075256642992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58.242141783458976</v>
      </c>
      <c r="T197" s="62">
        <f t="shared" ref="T197:T203" si="204">$T$3</f>
        <v>178.5348232594645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1.053709354561458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1.6729140962274061E-26</v>
      </c>
      <c r="AC197" s="24">
        <f t="shared" si="163"/>
        <v>1.053709354561458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111.73809930851527</v>
      </c>
      <c r="AO197" s="62">
        <f t="shared" ref="AO197:AO203" si="205">$AO$3</f>
        <v>326.89266116035151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2.0818460082588723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3.3052278774164512E-26</v>
      </c>
      <c r="AX197" s="23">
        <f t="shared" si="166"/>
        <v>2.0818460082588723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101.11019223527276</v>
      </c>
      <c r="BJ197" s="62">
        <f t="shared" ref="BJ197:BJ203" si="206">$BJ$3</f>
        <v>292.60552007623926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1.8429456466553986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2.9259394324670212E-26</v>
      </c>
      <c r="BS197" s="24">
        <f t="shared" si="169"/>
        <v>1.8429456466553986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58.242141783458976</v>
      </c>
      <c r="T198" s="62">
        <f t="shared" si="204"/>
        <v>178.5348232594645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1.0330467568177528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1.1829289017849634E-26</v>
      </c>
      <c r="AC198" s="24">
        <f t="shared" si="163"/>
        <v>1.0330467568177528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111.73809930851527</v>
      </c>
      <c r="AO198" s="62">
        <f t="shared" si="205"/>
        <v>326.89266116035151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2.0410222778375986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2.3371490454879915E-26</v>
      </c>
      <c r="AX198" s="23">
        <f t="shared" si="166"/>
        <v>2.0410222778375986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101.11019223527276</v>
      </c>
      <c r="BJ198" s="62">
        <f t="shared" si="206"/>
        <v>292.60552007623926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1.8068066066103365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2.068951614038549E-26</v>
      </c>
      <c r="BS198" s="24">
        <f t="shared" si="169"/>
        <v>1.8068066066103365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58.242141783458976</v>
      </c>
      <c r="T199" s="62">
        <f t="shared" si="204"/>
        <v>178.5348232594645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1.0127893400128616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8.3645704811370304E-27</v>
      </c>
      <c r="AC199" s="24">
        <f t="shared" si="163"/>
        <v>1.0127893400128616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111.73809930851527</v>
      </c>
      <c r="AO199" s="62">
        <f t="shared" si="205"/>
        <v>326.89266116035151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2.0009990758698692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1.6526139387082256E-26</v>
      </c>
      <c r="AX199" s="23">
        <f t="shared" si="166"/>
        <v>2.0009990758698692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101.11019223527276</v>
      </c>
      <c r="BJ199" s="62">
        <f t="shared" si="206"/>
        <v>292.60552007623926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1.7713762310979202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1.4629697162335106E-26</v>
      </c>
      <c r="BS199" s="24">
        <f t="shared" si="169"/>
        <v>1.7713762310979202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58.242141783458976</v>
      </c>
      <c r="T200" s="62">
        <f t="shared" si="204"/>
        <v>178.5348232594645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0.99292915879570998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5.9146445089248168E-27</v>
      </c>
      <c r="AC200" s="24">
        <f t="shared" si="163"/>
        <v>0.99292915879570998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111.73809930851527</v>
      </c>
      <c r="AO200" s="62">
        <f t="shared" si="205"/>
        <v>326.89266116035151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1.9617607044809842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1.1685745227439957E-26</v>
      </c>
      <c r="AX200" s="23">
        <f t="shared" si="166"/>
        <v>1.9617607044809842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101.11019223527276</v>
      </c>
      <c r="BJ200" s="62">
        <f t="shared" si="206"/>
        <v>292.60552007623926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1.7366406236389071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1.0344758070192745E-26</v>
      </c>
      <c r="BS200" s="24">
        <f t="shared" si="169"/>
        <v>1.7366406236389071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58.242141783458976</v>
      </c>
      <c r="T201" s="62">
        <f t="shared" si="204"/>
        <v>178.5348232594645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0.97345842361871227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4.1822852405685152E-27</v>
      </c>
      <c r="AC201" s="24">
        <f t="shared" si="163"/>
        <v>0.97345842361871227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111.73809930851527</v>
      </c>
      <c r="AO201" s="62">
        <f t="shared" si="205"/>
        <v>326.89266116035151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1.9232917736219917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8.2630696935411279E-27</v>
      </c>
      <c r="AX201" s="23">
        <f t="shared" si="166"/>
        <v>1.9232917736219917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101.11019223527276</v>
      </c>
      <c r="BJ201" s="62">
        <f t="shared" si="206"/>
        <v>292.60552007623926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1.7025861602555368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7.314848581167553E-27</v>
      </c>
      <c r="BS201" s="24">
        <f t="shared" si="169"/>
        <v>1.7025861602555368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58.242141783458976</v>
      </c>
      <c r="T202" s="62">
        <f t="shared" si="204"/>
        <v>178.5348232594645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0.95436949768255963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2.9573222544624084E-27</v>
      </c>
      <c r="AC202" s="24">
        <f t="shared" si="163"/>
        <v>0.95436949768255963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111.73809930851527</v>
      </c>
      <c r="AO202" s="62">
        <f t="shared" si="205"/>
        <v>326.89266116035151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1.885577195033413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5.8428726137199787E-27</v>
      </c>
      <c r="AX202" s="23">
        <f t="shared" si="166"/>
        <v>1.885577195033413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101.11019223527276</v>
      </c>
      <c r="BJ202" s="62">
        <f t="shared" si="206"/>
        <v>292.60552007623926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1.6691994841279425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5.1723790350963726E-27</v>
      </c>
      <c r="BS202" s="24">
        <f t="shared" si="169"/>
        <v>1.6691994841279425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58.242141783458976</v>
      </c>
      <c r="T203" s="62">
        <f t="shared" si="204"/>
        <v>178.5348232594645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0.93565489394091983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2.0911426202842576E-27</v>
      </c>
      <c r="AC203" s="24">
        <f t="shared" si="163"/>
        <v>0.93565489394091983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111.73809930851527</v>
      </c>
      <c r="AO203" s="62">
        <f t="shared" si="205"/>
        <v>326.89266116035151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1.848602176327335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4.131534846770564E-27</v>
      </c>
      <c r="AX203" s="23">
        <f t="shared" si="166"/>
        <v>1.848602176327335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101.11019223527276</v>
      </c>
      <c r="BJ203" s="62">
        <f t="shared" si="206"/>
        <v>292.60552007623926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1.6364675003553488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3.6574242905837765E-27</v>
      </c>
      <c r="BS203" s="24">
        <f t="shared" si="169"/>
        <v>1.6364675003553488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1.1261727847346514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1.59264882574722</v>
      </c>
      <c r="BA205" s="87">
        <f>EXP(LN('Données projet'!B88)/'Données projet'!A88)</f>
        <v>1.153256825086818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P25" sqref="P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Peuplier Koster</v>
      </c>
      <c r="B6" s="153">
        <f>'Données projet'!D9</f>
        <v>1.8965999999999998</v>
      </c>
      <c r="C6" s="154">
        <f ca="1">IF(OR('Données projet'!B9="",'Données projet'!C9="",'Données projet'!C9=0%),0,Calculateur!S3)</f>
        <v>58.242141783458976</v>
      </c>
      <c r="D6" s="154">
        <f>IF(OR('Données projet'!B9="",'Données projet'!C9="",'Données projet'!C9=0%),0,Calculateur!T3)</f>
        <v>178.5348232594645</v>
      </c>
      <c r="E6" s="154">
        <f ca="1">MIN(C6,D6)</f>
        <v>58.242141783458976</v>
      </c>
      <c r="F6" s="154">
        <f ca="1">E6*B6</f>
        <v>110.46204610650828</v>
      </c>
      <c r="G6" s="154">
        <f ca="1">F6*(100%-'Données projet'!$C$24)*(100%-'Données projet'!$C$25)*(100%-'Données projet'!$C$26)*(100%-'Données projet'!$C$27)</f>
        <v>99.41584149585745</v>
      </c>
      <c r="H6" s="155">
        <f>IF(OR('Données projet'!B9="",'Données projet'!C9="",'Données projet'!C9=0%),0,AVERAGE(Calculateur!$AC$3:$AC$33)*B6)</f>
        <v>33.971964500219251</v>
      </c>
      <c r="I6" s="156">
        <f>H6*(100%-'Données projet'!$C$24)*(100%-'Données projet'!$C$25)*(100%-'Données projet'!$C$26)*(100%-'Données projet'!$C$27)</f>
        <v>30.574768050197328</v>
      </c>
      <c r="J6" s="157">
        <f>IF(OR('Données projet'!B9="",'Données projet'!C9="",'Données projet'!C9=0%),0,SUM(Calculateur!$V$3:$V$33)*VLOOKUP('Données projet'!$B$9,Paramètres!$A$1:$I$89,9,0)*B6)</f>
        <v>270.98924255999998</v>
      </c>
      <c r="K6" s="158">
        <f>J6*(100%-'Données projet'!$C$24)*(100%-'Données projet'!$C$25)*(100%-'Données projet'!$C$26)*(100%-'Données projet'!$C$27)</f>
        <v>243.89031830399998</v>
      </c>
      <c r="L6" s="159">
        <f ca="1">G6+I6+K6</f>
        <v>373.88092785005472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Peuplier Lambro</v>
      </c>
      <c r="B7" s="161">
        <f>'Données projet'!D10</f>
        <v>1.8965999999999998</v>
      </c>
      <c r="C7" s="154">
        <f ca="1">IF(OR('Données projet'!B10="",'Données projet'!C10="",'Données projet'!C10=0%),0,Calculateur!AN3)</f>
        <v>111.73809930851527</v>
      </c>
      <c r="D7" s="154">
        <f>IF(OR('Données projet'!B10="",'Données projet'!C10="",'Données projet'!C10=0%),0,Calculateur!AO3)</f>
        <v>326.89266116035151</v>
      </c>
      <c r="E7" s="154">
        <f t="shared" ref="E7:E15" ca="1" si="0">MIN(C7,D7)</f>
        <v>111.73809930851527</v>
      </c>
      <c r="F7" s="154">
        <f t="shared" ref="F7:F15" ca="1" si="1">E7*B7</f>
        <v>211.92247914853004</v>
      </c>
      <c r="G7" s="154">
        <f ca="1">F7*(100%-'Données projet'!$C$24)*(100%-'Données projet'!$C$25)*(100%-'Données projet'!$C$26)*(100%-'Données projet'!$C$27)</f>
        <v>190.73023123367705</v>
      </c>
      <c r="H7" s="162">
        <f>IF(OR('Données projet'!B10="",'Données projet'!C10="",'Données projet'!C10=0%),0,AVERAGE(Calculateur!$AX$3:$AX$33)*B7)</f>
        <v>67.119456025830146</v>
      </c>
      <c r="I7" s="156">
        <f>H7*(100%-'Données projet'!$C$24)*(100%-'Données projet'!$C$25)*(100%-'Données projet'!$C$26)*(100%-'Données projet'!$C$27)</f>
        <v>60.407510423247132</v>
      </c>
      <c r="J7" s="157">
        <f>IF(OR('Données projet'!B10="",'Données projet'!C10="",'Données projet'!C10=0%),0,SUM(Calculateur!$AQ$3:$AQ$33)*VLOOKUP('Données projet'!$B$10,Paramètres!$A$1:$I$89,9,0)*B7)</f>
        <v>486.18658224000001</v>
      </c>
      <c r="K7" s="158">
        <f>J7*(100%-'Données projet'!$C$24)*(100%-'Données projet'!$C$25)*(100%-'Données projet'!$C$26)*(100%-'Données projet'!$C$27)</f>
        <v>437.56792401600001</v>
      </c>
      <c r="L7" s="159">
        <f t="shared" ref="L7:L15" ca="1" si="2">G7+I7+K7</f>
        <v>688.70566567292417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Peuplier Lambro</v>
      </c>
      <c r="B8" s="161">
        <f>'Données projet'!D11</f>
        <v>2.5288000000000004</v>
      </c>
      <c r="C8" s="154">
        <f ca="1">IF(OR('Données projet'!B11="",'Données projet'!C11="",'Données projet'!C11=0%),0,Calculateur!BI3)</f>
        <v>101.11019223527276</v>
      </c>
      <c r="D8" s="154">
        <f>IF(OR('Données projet'!B11="",'Données projet'!C11="",'Données projet'!C11=0%),0,Calculateur!BJ3)</f>
        <v>292.60552007623926</v>
      </c>
      <c r="E8" s="154">
        <f t="shared" ca="1" si="0"/>
        <v>101.11019223527276</v>
      </c>
      <c r="F8" s="154">
        <f t="shared" ca="1" si="1"/>
        <v>255.6874541245578</v>
      </c>
      <c r="G8" s="154">
        <f ca="1">F8*(100%-'Données projet'!$C$24)*(100%-'Données projet'!$C$25)*(100%-'Données projet'!$C$26)*(100%-'Données projet'!$C$27)</f>
        <v>230.11870871210203</v>
      </c>
      <c r="H8" s="162">
        <f>IF(OR('Données projet'!B11="",'Données projet'!C11="",'Données projet'!C11=0%),0,AVERAGE(Calculateur!$BS$3:$BS$33)*B8)</f>
        <v>79.222964489504491</v>
      </c>
      <c r="I8" s="156">
        <f>H8*(100%-'Données projet'!$C$24)*(100%-'Données projet'!$C$25)*(100%-'Données projet'!$C$26)*(100%-'Données projet'!$C$27)</f>
        <v>71.300668040554044</v>
      </c>
      <c r="J8" s="157">
        <f>IF(OR('Données projet'!B11="",'Données projet'!C11="",'Données projet'!C11=0%),0,SUM(Calculateur!$BL$3:$BL$33)*VLOOKUP('Données projet'!$B$11,Paramètres!$A$1:$I$89,9,0)*B8)</f>
        <v>573.85957248000011</v>
      </c>
      <c r="K8" s="158">
        <f>J8*(100%-'Données projet'!$C$24)*(100%-'Données projet'!$C$25)*(100%-'Données projet'!$C$26)*(100%-'Données projet'!$C$27)</f>
        <v>516.47361523200016</v>
      </c>
      <c r="L8" s="159">
        <f t="shared" ca="1" si="2"/>
        <v>817.89299198465619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578.07197937959609</v>
      </c>
      <c r="G16" s="173">
        <f t="shared" ca="1" si="3"/>
        <v>520.2647814416365</v>
      </c>
      <c r="H16" s="174">
        <f t="shared" si="3"/>
        <v>180.31438501555391</v>
      </c>
      <c r="I16" s="174">
        <f t="shared" si="3"/>
        <v>162.28294651399852</v>
      </c>
      <c r="J16" s="175">
        <f t="shared" si="3"/>
        <v>1331.0353972800001</v>
      </c>
      <c r="K16" s="175">
        <f t="shared" si="3"/>
        <v>1197.9318575520001</v>
      </c>
      <c r="L16" s="176">
        <f t="shared" ca="1" si="3"/>
        <v>1880.4795855076352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Peuplier Koster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Peuplier Lambro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Peuplier Lambro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1" zoomScale="80" zoomScaleNormal="80" workbookViewId="0">
      <selection activeCell="V10" sqref="V10:V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Peuplier Koster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3010.5373098378195</v>
      </c>
      <c r="U10" s="188">
        <f>'Données projet'!D9</f>
        <v>1.8965999999999998</v>
      </c>
      <c r="V10" s="187">
        <f>U10*T10</f>
        <v>5709.7850618384082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Peuplier Lambro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5401.2581147090286</v>
      </c>
      <c r="U11" s="188">
        <f>'Données projet'!D10</f>
        <v>1.8965999999999998</v>
      </c>
      <c r="V11" s="187">
        <f t="shared" ref="V11" si="0">U11*T11</f>
        <v>10244.026140357142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Peuplier Lambro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4781.44160974242</v>
      </c>
      <c r="U12" s="188">
        <f>'Données projet'!D11</f>
        <v>2.5288000000000004</v>
      </c>
      <c r="V12" s="187">
        <f t="shared" ref="V12:V19" si="1">U12*T12</f>
        <v>12091.309542716634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Peuplier Koster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6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6"/>
      <c r="H16" s="201"/>
      <c r="I16" s="202"/>
      <c r="J16" s="214"/>
      <c r="K16" s="223"/>
      <c r="L16" s="322" t="s">
        <v>254</v>
      </c>
      <c r="M16" s="323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6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6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6"/>
      <c r="H19" s="230" t="s">
        <v>178</v>
      </c>
      <c r="I19" s="230" t="s">
        <v>287</v>
      </c>
      <c r="J19" s="258"/>
      <c r="K19" s="181"/>
      <c r="L19" s="322" t="s">
        <v>288</v>
      </c>
      <c r="M19" s="323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6"/>
      <c r="H20" s="201">
        <v>0</v>
      </c>
      <c r="I20" s="202">
        <v>4500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/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6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4" t="s">
        <v>260</v>
      </c>
      <c r="M23" s="324"/>
      <c r="N23" s="324"/>
      <c r="O23" s="25"/>
      <c r="P23" s="25"/>
      <c r="Q23" s="263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-403.879255087817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7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8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40">
        <f ca="1">T23-T24</f>
        <v>-403.879255087817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9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7" t="s">
        <v>258</v>
      </c>
      <c r="M26" s="328"/>
      <c r="N26" s="328"/>
      <c r="O26" s="328"/>
      <c r="P26" s="329"/>
      <c r="Q26" s="263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10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30"/>
      <c r="M27" s="331"/>
      <c r="N27" s="331"/>
      <c r="O27" s="331"/>
      <c r="P27" s="332"/>
      <c r="Q27" s="263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11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12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13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14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15</v>
      </c>
      <c r="B32" s="191">
        <f>'Données projet'!D45</f>
        <v>138.72</v>
      </c>
      <c r="C32" s="204">
        <v>42</v>
      </c>
      <c r="D32" s="192">
        <f t="shared" si="2"/>
        <v>5826.24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Peuplier Lambro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 t="str">
        <f>IF(O48+1&lt;=MIN('Données projet'!$E$9:$E$18),O48+1,"STOP")</f>
        <v>STOP</v>
      </c>
      <c r="P49" s="195" t="e">
        <f t="shared" si="3"/>
        <v>#VALUE!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 t="e">
        <f>IF(O49+1&lt;=MIN('Données projet'!$E$9:$E$18),O49+1,"STOP")</f>
        <v>#VALUE!</v>
      </c>
      <c r="P50" s="195" t="e">
        <f t="shared" si="3"/>
        <v>#VALUE!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 t="e">
        <f>IF(O50+1&lt;=MIN('Données projet'!$E$9:$E$18),O50+1,"STOP")</f>
        <v>#VALUE!</v>
      </c>
      <c r="P51" s="195" t="e">
        <f t="shared" si="3"/>
        <v>#VALUE!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 t="e">
        <f>IF(O51+1&lt;=MIN('Données projet'!$E$9:$E$18),O51+1,"STOP")</f>
        <v>#VALUE!</v>
      </c>
      <c r="P52" s="195" t="e">
        <f t="shared" si="3"/>
        <v>#VALUE!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 t="e">
        <f>IF(O52+1&lt;=MIN('Données projet'!$E$9:$E$18),O52+1,"STOP")</f>
        <v>#VALUE!</v>
      </c>
      <c r="P53" s="195" t="e">
        <f t="shared" si="3"/>
        <v>#VALUE!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6</v>
      </c>
      <c r="B54" s="191">
        <f>'Données projet'!D62</f>
        <v>0</v>
      </c>
      <c r="C54" s="204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 t="e">
        <f>IF(O53+1&lt;=MIN('Données projet'!$E$9:$E$18),O53+1,"STOP")</f>
        <v>#VALUE!</v>
      </c>
      <c r="P54" s="195" t="e">
        <f t="shared" si="3"/>
        <v>#VALUE!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7</v>
      </c>
      <c r="B55" s="191">
        <f>'Données projet'!D63</f>
        <v>0</v>
      </c>
      <c r="C55" s="204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 t="e">
        <f>IF(O54+1&lt;=MIN('Données projet'!$E$9:$E$18),O54+1,"STOP")</f>
        <v>#VALUE!</v>
      </c>
      <c r="P55" s="195" t="e">
        <f t="shared" si="3"/>
        <v>#VALUE!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8</v>
      </c>
      <c r="B56" s="191">
        <f>'Données projet'!D64</f>
        <v>0</v>
      </c>
      <c r="C56" s="204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 t="e">
        <f>IF(O55+1&lt;=MIN('Données projet'!$E$9:$E$18),O55+1,"STOP")</f>
        <v>#VALUE!</v>
      </c>
      <c r="P56" s="195" t="e">
        <f t="shared" si="3"/>
        <v>#VALUE!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9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 t="e">
        <f>IF(O56+1&lt;=MIN('Données projet'!$E$9:$E$18),O56+1,"STOP")</f>
        <v>#VALUE!</v>
      </c>
      <c r="P57" s="195" t="e">
        <f t="shared" si="3"/>
        <v>#VALUE!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10</v>
      </c>
      <c r="B58" s="191">
        <f>'Données projet'!D66</f>
        <v>0</v>
      </c>
      <c r="C58" s="204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 t="e">
        <f>IF(O57+1&lt;=MIN('Données projet'!$E$9:$E$18),O57+1,"STOP")</f>
        <v>#VALUE!</v>
      </c>
      <c r="P58" s="195" t="e">
        <f t="shared" si="3"/>
        <v>#VALUE!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11</v>
      </c>
      <c r="B59" s="191">
        <f>'Données projet'!D67</f>
        <v>0</v>
      </c>
      <c r="C59" s="204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e">
        <f>IF(O58+1&lt;=MIN('Données projet'!$E$9:$E$18),O58+1,"STOP")</f>
        <v>#VALUE!</v>
      </c>
      <c r="P59" s="195" t="e">
        <f t="shared" si="3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12</v>
      </c>
      <c r="B60" s="191">
        <f>'Données projet'!D68</f>
        <v>0</v>
      </c>
      <c r="C60" s="204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13</v>
      </c>
      <c r="B61" s="191">
        <f>'Données projet'!D69</f>
        <v>0</v>
      </c>
      <c r="C61" s="204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14</v>
      </c>
      <c r="B62" s="191">
        <f>'Données projet'!D70</f>
        <v>0</v>
      </c>
      <c r="C62" s="204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15</v>
      </c>
      <c r="B63" s="191">
        <f>'Données projet'!D71</f>
        <v>248.88</v>
      </c>
      <c r="C63" s="204">
        <v>42</v>
      </c>
      <c r="D63" s="189">
        <f t="shared" si="4"/>
        <v>10452.959999999999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4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4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4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4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4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4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4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4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4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4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Peuplier Lambro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6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7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8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9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10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11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12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13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14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15</v>
      </c>
      <c r="B95" s="191">
        <f>'Données projet'!D98</f>
        <v>220.32</v>
      </c>
      <c r="C95" s="202">
        <v>42</v>
      </c>
      <c r="D95" s="189">
        <f t="shared" si="6"/>
        <v>9253.44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/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/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2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2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2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2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2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2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2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2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2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2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2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2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2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2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2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2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alex.pousse</cp:lastModifiedBy>
  <dcterms:created xsi:type="dcterms:W3CDTF">2021-02-01T08:22:39Z</dcterms:created>
  <dcterms:modified xsi:type="dcterms:W3CDTF">2025-01-22T10:55:01Z</dcterms:modified>
</cp:coreProperties>
</file>