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MONTGUYON (17) - BRUSLEY\"/>
    </mc:Choice>
  </mc:AlternateContent>
  <xr:revisionPtr revIDLastSave="0" documentId="13_ncr:1_{28B22F43-CDEC-4242-8EDB-72AA6878164B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82" i="2" a="1"/>
  <c r="BC82" i="2" s="1"/>
  <c r="BC126" i="2" a="1"/>
  <c r="BC126" i="2" s="1"/>
  <c r="BC114" i="2" a="1"/>
  <c r="BC114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1" i="2" l="1" a="1"/>
  <c r="BC181" i="2" s="1"/>
  <c r="BC65" i="2" a="1"/>
  <c r="BC65" i="2" s="1"/>
  <c r="BC55" i="2" a="1"/>
  <c r="BC55" i="2" s="1"/>
  <c r="BC47" i="2" a="1"/>
  <c r="BC47" i="2" s="1"/>
  <c r="BC83" i="2" a="1"/>
  <c r="BC83" i="2" s="1"/>
  <c r="BC58" i="2" a="1"/>
  <c r="BC58" i="2" s="1"/>
  <c r="BC34" i="2" a="1"/>
  <c r="BC34" i="2" s="1"/>
  <c r="BC151" i="2" a="1"/>
  <c r="BC151" i="2" s="1"/>
  <c r="BC7" i="2" a="1"/>
  <c r="BC7" i="2" s="1"/>
  <c r="BD7" i="2" s="1"/>
  <c r="BC185" i="2" a="1"/>
  <c r="BC185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16" i="2" l="1"/>
  <c r="BI150" i="2"/>
  <c r="BI53" i="2"/>
  <c r="BI68" i="2"/>
  <c r="BI22" i="2"/>
  <c r="BI86" i="2"/>
  <c r="BI41" i="2"/>
  <c r="BI14" i="2"/>
  <c r="BI105" i="2"/>
  <c r="BI104" i="2"/>
  <c r="BI191" i="2"/>
  <c r="BI85" i="2"/>
  <c r="BI90" i="2"/>
  <c r="BI180" i="2"/>
  <c r="BI51" i="2"/>
  <c r="BI193" i="2"/>
  <c r="BI9" i="2"/>
  <c r="BI118" i="2"/>
  <c r="BI138" i="2"/>
  <c r="BI182" i="2"/>
  <c r="BI159" i="2"/>
  <c r="BI173" i="2"/>
  <c r="BI125" i="2"/>
  <c r="BI24" i="2"/>
  <c r="BI34" i="2"/>
  <c r="BI43" i="2"/>
  <c r="BI136" i="2"/>
  <c r="BI73" i="2"/>
  <c r="BI141" i="2"/>
  <c r="BI82" i="2"/>
  <c r="BI168" i="2"/>
  <c r="BI122" i="2"/>
  <c r="BI134" i="2"/>
  <c r="BI183" i="2"/>
  <c r="BI33" i="2"/>
  <c r="BI39" i="2"/>
  <c r="BI7" i="2"/>
  <c r="BI171" i="2"/>
  <c r="BI29" i="2"/>
  <c r="BI111" i="2"/>
  <c r="BI79" i="2"/>
  <c r="BI94" i="2"/>
  <c r="BI19" i="2"/>
  <c r="BI57" i="2"/>
  <c r="BI47" i="2"/>
  <c r="BI132" i="2"/>
  <c r="BI58" i="2"/>
  <c r="BI97" i="2"/>
  <c r="BI154" i="2"/>
  <c r="BI198" i="2"/>
  <c r="BI65" i="2"/>
  <c r="BI100" i="2"/>
  <c r="BI102" i="2"/>
  <c r="BI176" i="2"/>
  <c r="BI81" i="2"/>
  <c r="BI21" i="2"/>
  <c r="BI80" i="2"/>
  <c r="BI5" i="2"/>
  <c r="BI103" i="2"/>
  <c r="BI185" i="2"/>
  <c r="BI26" i="2"/>
  <c r="BI201" i="2"/>
  <c r="BI129" i="2"/>
  <c r="BI52" i="2"/>
  <c r="BI147" i="2"/>
  <c r="BI30" i="2"/>
  <c r="BI190" i="2"/>
  <c r="BI139" i="2"/>
  <c r="BI148" i="2"/>
  <c r="BI112" i="2"/>
  <c r="BI121" i="2"/>
  <c r="BI101" i="2"/>
  <c r="BI23" i="2"/>
  <c r="BI63" i="2"/>
  <c r="BI144" i="2"/>
  <c r="BI175" i="2"/>
  <c r="BI89" i="2"/>
  <c r="BI32" i="2"/>
  <c r="BI84" i="2"/>
  <c r="BI120" i="2"/>
  <c r="BI202" i="2"/>
  <c r="BI45" i="2"/>
  <c r="BI130" i="2"/>
  <c r="BI20" i="2"/>
  <c r="BI124" i="2"/>
  <c r="BI50" i="2"/>
  <c r="BI49" i="2"/>
  <c r="BI160" i="2"/>
  <c r="BI11" i="2"/>
  <c r="BI174" i="2"/>
  <c r="BI192" i="2"/>
  <c r="BI187" i="2"/>
  <c r="BI131" i="2"/>
  <c r="BI72" i="2"/>
  <c r="BI61" i="2"/>
  <c r="BI6" i="2"/>
  <c r="BI177" i="2"/>
  <c r="BI74" i="2"/>
  <c r="BI163" i="2"/>
  <c r="BI113" i="2"/>
  <c r="BI8" i="2"/>
  <c r="BI135" i="2"/>
  <c r="BI13" i="2"/>
  <c r="BI106" i="2"/>
  <c r="BI16" i="2"/>
  <c r="BI199" i="2"/>
  <c r="BI179" i="2"/>
  <c r="BI87" i="2"/>
  <c r="BI95" i="2"/>
  <c r="BI188" i="2"/>
  <c r="BI99" i="2"/>
  <c r="BI161" i="2"/>
  <c r="BI170" i="2"/>
  <c r="BI96" i="2"/>
  <c r="BI128" i="2"/>
  <c r="BI4" i="2"/>
  <c r="BI186" i="2"/>
  <c r="BI62" i="2"/>
  <c r="BI35" i="2"/>
  <c r="BI114" i="2"/>
  <c r="BI200" i="2"/>
  <c r="BI91" i="2"/>
  <c r="BI69" i="2"/>
  <c r="BI164" i="2"/>
  <c r="BI145" i="2"/>
  <c r="BI77" i="2"/>
  <c r="BI42" i="2"/>
  <c r="BI156" i="2"/>
  <c r="BI172" i="2"/>
  <c r="BI151" i="2"/>
  <c r="BI71" i="2"/>
  <c r="BI25" i="2"/>
  <c r="BI162" i="2"/>
  <c r="BI140" i="2"/>
  <c r="BI169" i="2"/>
  <c r="BI40" i="2"/>
  <c r="BI203" i="2"/>
  <c r="BI54" i="2"/>
  <c r="BI76" i="2"/>
  <c r="BI12" i="2"/>
  <c r="BI158" i="2"/>
  <c r="BI17" i="2"/>
  <c r="BI46" i="2"/>
  <c r="BI44" i="2"/>
  <c r="BI119" i="2"/>
  <c r="BI56" i="2"/>
  <c r="BI37" i="2"/>
  <c r="BI109" i="2"/>
  <c r="BI28" i="2"/>
  <c r="BI60" i="2"/>
  <c r="BI10" i="2"/>
  <c r="BI18" i="2"/>
  <c r="BI157" i="2"/>
  <c r="BI67" i="2"/>
  <c r="BI78" i="2"/>
  <c r="BI142" i="2"/>
  <c r="BI38" i="2"/>
  <c r="BI117" i="2"/>
  <c r="BI166" i="2"/>
  <c r="BI66" i="2"/>
  <c r="BI115" i="2"/>
  <c r="BI178" i="2"/>
  <c r="BI165" i="2"/>
  <c r="BI3" i="2"/>
  <c r="C8" i="4" s="1"/>
  <c r="E8" i="4" s="1"/>
  <c r="F8" i="4" s="1"/>
  <c r="G8" i="4" s="1"/>
  <c r="L8" i="4" s="1"/>
  <c r="BI194" i="2"/>
  <c r="BI75" i="2"/>
  <c r="BI146" i="2"/>
  <c r="BI189" i="2"/>
  <c r="BI15" i="2"/>
  <c r="BI108" i="2"/>
  <c r="BI55" i="2"/>
  <c r="BI59" i="2"/>
  <c r="BI27" i="2"/>
  <c r="BI152" i="2"/>
  <c r="BI70" i="2"/>
  <c r="BI143" i="2"/>
  <c r="BI181" i="2"/>
  <c r="BI83" i="2"/>
  <c r="BI48" i="2"/>
  <c r="BI167" i="2"/>
  <c r="BI88" i="2"/>
  <c r="BI195" i="2"/>
  <c r="BI197" i="2"/>
  <c r="BI36" i="2"/>
  <c r="BI133" i="2"/>
  <c r="BI126" i="2"/>
  <c r="BI110" i="2"/>
  <c r="BI153" i="2"/>
  <c r="BI93" i="2"/>
  <c r="BI64" i="2"/>
  <c r="BI196" i="2"/>
  <c r="BI31" i="2"/>
  <c r="BI149" i="2"/>
  <c r="BI98" i="2"/>
  <c r="BI184" i="2"/>
  <c r="BI155" i="2"/>
  <c r="BI107" i="2"/>
  <c r="BI137" i="2"/>
  <c r="BI127" i="2"/>
  <c r="BI123" i="2"/>
  <c r="BI92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<sst xmlns="http://schemas.openxmlformats.org/spreadsheetml/2006/main" count="1171" uniqueCount="324">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</sst>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3.2877822830537951</c:v>
                </c:pt>
                <c:pt idx="2">
                  <c:v>3.7486563824478041</c:v>
                </c:pt>
                <c:pt idx="3">
                  <c:v>4.2743621988779381</c:v>
                </c:pt>
                <c:pt idx="4">
                  <c:v>4.8740498871689484</c:v>
                </c:pt>
                <c:pt idx="5">
                  <c:v>5.5581650240281348</c:v>
                </c:pt>
                <c:pt idx="6">
                  <c:v>6.3386325329171171</c:v>
                </c:pt>
                <c:pt idx="7">
                  <c:v>7.2290667920123957</c:v>
                </c:pt>
                <c:pt idx="8">
                  <c:v>8.2450116617021205</c:v>
                </c:pt>
                <c:pt idx="9">
                  <c:v>9.4042147024631397</c:v>
                </c:pt>
                <c:pt idx="10">
                  <c:v>10.72694046494486</c:v>
                </c:pt>
                <c:pt idx="11">
                  <c:v>12.236328432650803</c:v>
                </c:pt>
                <c:pt idx="12">
                  <c:v>13.958801996331969</c:v>
                </c:pt>
                <c:pt idx="13">
                  <c:v>15.924535752475025</c:v>
                </c:pt>
                <c:pt idx="14">
                  <c:v>18.16798946253861</c:v>
                </c:pt>
                <c:pt idx="15">
                  <c:v>20.728518203687273</c:v>
                </c:pt>
                <c:pt idx="16">
                  <c:v>23.651069607227843</c:v>
                </c:pt>
                <c:pt idx="17">
                  <c:v>26.986980642400102</c:v>
                </c:pt>
                <c:pt idx="18">
                  <c:v>30.794888188792299</c:v>
                </c:pt>
                <c:pt idx="19">
                  <c:v>35.141769682679019</c:v>
                </c:pt>
                <c:pt idx="20">
                  <c:v>40.104132457894728</c:v>
                </c:pt>
                <c:pt idx="21">
                  <c:v>45.769373072652449</c:v>
                </c:pt>
                <c:pt idx="22">
                  <c:v>52.237330968265496</c:v>
                </c:pt>
                <c:pt idx="23">
                  <c:v>59.622064299257012</c:v>
                </c:pt>
                <c:pt idx="24">
                  <c:v>68.053879770033035</c:v>
                </c:pt>
                <c:pt idx="25">
                  <c:v>77.681652883443277</c:v>
                </c:pt>
                <c:pt idx="26">
                  <c:v>89.749527295102055</c:v>
                </c:pt>
                <c:pt idx="27">
                  <c:v>101.77669150071307</c:v>
                </c:pt>
                <c:pt idx="28">
                  <c:v>113.76864450731324</c:v>
                </c:pt>
                <c:pt idx="29">
                  <c:v>125.72962687559315</c:v>
                </c:pt>
                <c:pt idx="30">
                  <c:v>137.6630039822968</c:v>
                </c:pt>
                <c:pt idx="31">
                  <c:v>150.06719138513347</c:v>
                </c:pt>
                <c:pt idx="32">
                  <c:v>162.44693439980156</c:v>
                </c:pt>
                <c:pt idx="33">
                  <c:v>174.80435986940384</c:v>
                </c:pt>
                <c:pt idx="34">
                  <c:v>187.14126892541751</c:v>
                </c:pt>
                <c:pt idx="35">
                  <c:v>199.45920552954112</c:v>
                </c:pt>
                <c:pt idx="36">
                  <c:v>180.72853624887799</c:v>
                </c:pt>
                <c:pt idx="37">
                  <c:v>194.04156088484288</c:v>
                </c:pt>
                <c:pt idx="38">
                  <c:v>207.33335324915291</c:v>
                </c:pt>
                <c:pt idx="39">
                  <c:v>220.60546688889869</c:v>
                </c:pt>
                <c:pt idx="40">
                  <c:v>233.85925299408595</c:v>
                </c:pt>
                <c:pt idx="41">
                  <c:v>213.23441535885948</c:v>
                </c:pt>
                <c:pt idx="42">
                  <c:v>226.9891306675197</c:v>
                </c:pt>
                <c:pt idx="43">
                  <c:v>240.72476870476387</c:v>
                </c:pt>
                <c:pt idx="44">
                  <c:v>254.44257166922989</c:v>
                </c:pt>
                <c:pt idx="45">
                  <c:v>268.14363680502896</c:v>
                </c:pt>
                <c:pt idx="46">
                  <c:v>247.58582789971763</c:v>
                </c:pt>
                <c:pt idx="47">
                  <c:v>261.29513286819559</c:v>
                </c:pt>
                <c:pt idx="48">
                  <c:v>274.98820185643041</c:v>
                </c:pt>
                <c:pt idx="49">
                  <c:v>288.66595739666019</c:v>
                </c:pt>
                <c:pt idx="50">
                  <c:v>302.32922742731336</c:v>
                </c:pt>
                <c:pt idx="51">
                  <c:v>281.82894001768091</c:v>
                </c:pt>
                <c:pt idx="52">
                  <c:v>295.49935465856674</c:v>
                </c:pt>
                <c:pt idx="53">
                  <c:v>309.15566664872</c:v>
                </c:pt>
                <c:pt idx="54">
                  <c:v>322.79858678882687</c:v>
                </c:pt>
                <c:pt idx="55">
                  <c:v>336.42876087816643</c:v>
                </c:pt>
                <c:pt idx="56">
                  <c:v>315.97875891992413</c:v>
                </c:pt>
                <c:pt idx="57">
                  <c:v>329.61522902688932</c:v>
                </c:pt>
                <c:pt idx="58">
                  <c:v>343.23925428709532</c:v>
                </c:pt>
                <c:pt idx="59">
                  <c:v>356.85139829299095</c:v>
                </c:pt>
                <c:pt idx="60">
                  <c:v>370.4521781263183</c:v>
                </c:pt>
                <c:pt idx="61">
                  <c:v>349.07445398592768</c:v>
                </c:pt>
                <c:pt idx="62">
                  <c:v>361.71009867648309</c:v>
                </c:pt>
                <c:pt idx="63">
                  <c:v>374.33609548540238</c:v>
                </c:pt>
                <c:pt idx="64">
                  <c:v>386.95281571968462</c:v>
                </c:pt>
                <c:pt idx="65">
                  <c:v>399.56060449432607</c:v>
                </c:pt>
                <c:pt idx="66">
                  <c:v>378.21913477560588</c:v>
                </c:pt>
                <c:pt idx="67">
                  <c:v>390.83307125282516</c:v>
                </c:pt>
                <c:pt idx="68">
                  <c:v>403.43817760734322</c:v>
                </c:pt>
                <c:pt idx="69">
                  <c:v>416.03476862238244</c:v>
                </c:pt>
                <c:pt idx="70">
                  <c:v>428.62313846306893</c:v>
                </c:pt>
                <c:pt idx="71">
                  <c:v>406.34582799666447</c:v>
                </c:pt>
                <c:pt idx="72">
                  <c:v>417.97196890830054</c:v>
                </c:pt>
                <c:pt idx="73">
                  <c:v>429.59114209853783</c:v>
                </c:pt>
                <c:pt idx="74">
                  <c:v>441.20356260557941</c:v>
                </c:pt>
                <c:pt idx="75">
                  <c:v>452.80943322358263</c:v>
                </c:pt>
                <c:pt idx="76">
                  <c:v>430.07512632625293</c:v>
                </c:pt>
                <c:pt idx="77">
                  <c:v>441.20356260557941</c:v>
                </c:pt>
                <c:pt idx="78">
                  <c:v>452.32598351877147</c:v>
                </c:pt>
                <c:pt idx="79">
                  <c:v>463.44255784559692</c:v>
                </c:pt>
                <c:pt idx="80">
                  <c:v>474.55344560756993</c:v>
                </c:pt>
                <c:pt idx="81">
                  <c:v>451.35905094331764</c:v>
                </c:pt>
                <c:pt idx="82">
                  <c:v>461.9928957153723</c:v>
                </c:pt>
                <c:pt idx="83">
                  <c:v>472.62151904574654</c:v>
                </c:pt>
                <c:pt idx="84">
                  <c:v>483.24505492401073</c:v>
                </c:pt>
                <c:pt idx="85">
                  <c:v>493.86363096746345</c:v>
                </c:pt>
                <c:pt idx="86">
                  <c:v>470.20637427155225</c:v>
                </c:pt>
                <c:pt idx="87">
                  <c:v>480.34822409968405</c:v>
                </c:pt>
                <c:pt idx="88">
                  <c:v>490.48552362014675</c:v>
                </c:pt>
                <c:pt idx="89">
                  <c:v>500.61838014822547</c:v>
                </c:pt>
                <c:pt idx="90">
                  <c:v>510.74689630015092</c:v>
                </c:pt>
                <c:pt idx="91">
                  <c:v>486.14151686903074</c:v>
                </c:pt>
                <c:pt idx="92">
                  <c:v>495.31124110642332</c:v>
                </c:pt>
                <c:pt idx="93">
                  <c:v>504.47736885760281</c:v>
                </c:pt>
                <c:pt idx="94">
                  <c:v>513.63997469556182</c:v>
                </c:pt>
                <c:pt idx="95">
                  <c:v>522.79913031527758</c:v>
                </c:pt>
                <c:pt idx="96">
                  <c:v>497.72372558122487</c:v>
                </c:pt>
                <c:pt idx="97">
                  <c:v>506.40662874127923</c:v>
                </c:pt>
                <c:pt idx="98">
                  <c:v>515.08638473795281</c:v>
                </c:pt>
                <c:pt idx="99">
                  <c:v>523.76305409401277</c:v>
                </c:pt>
                <c:pt idx="100">
                  <c:v>532.4366951630326</c:v>
                </c:pt>
                <c:pt idx="101">
                  <c:v>509.30022739028874</c:v>
                </c:pt>
                <c:pt idx="102">
                  <c:v>517.49687775489008</c:v>
                </c:pt>
                <c:pt idx="103">
                  <c:v>525.69078957741237</c:v>
                </c:pt>
                <c:pt idx="104">
                  <c:v>533.88201157311562</c:v>
                </c:pt>
                <c:pt idx="105">
                  <c:v>542.07059084014872</c:v>
                </c:pt>
                <c:pt idx="106">
                  <c:v>517.97894789153111</c:v>
                </c:pt>
                <c:pt idx="107">
                  <c:v>525.20886969132039</c:v>
                </c:pt>
                <c:pt idx="108">
                  <c:v>532.43669516303271</c:v>
                </c:pt>
                <c:pt idx="109">
                  <c:v>539.66245678724044</c:v>
                </c:pt>
                <c:pt idx="110">
                  <c:v>546.88618610350943</c:v>
                </c:pt>
                <c:pt idx="111">
                  <c:v>522.31715438224694</c:v>
                </c:pt>
                <c:pt idx="112">
                  <c:v>529.06396873094172</c:v>
                </c:pt>
                <c:pt idx="113">
                  <c:v>535.808972148355</c:v>
                </c:pt>
                <c:pt idx="114">
                  <c:v>542.55219065518463</c:v>
                </c:pt>
                <c:pt idx="115">
                  <c:v>549.29364957233395</c:v>
                </c:pt>
                <c:pt idx="116">
                  <c:v>523.76305409401289</c:v>
                </c:pt>
                <c:pt idx="117">
                  <c:v>529.54581443344239</c:v>
                </c:pt>
                <c:pt idx="118">
                  <c:v>535.32724568755873</c:v>
                </c:pt>
                <c:pt idx="119">
                  <c:v>541.1073642419716</c:v>
                </c:pt>
                <c:pt idx="120">
                  <c:v>546.88618610350966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407.29503182673926</c:v>
                </c:pt>
                <c:pt idx="57">
                  <c:v>423.25185013219863</c:v>
                </c:pt>
                <c:pt idx="58">
                  <c:v>439.19572410876793</c:v>
                </c:pt>
                <c:pt idx="59">
                  <c:v>455.12718968444216</c:v>
                </c:pt>
                <c:pt idx="60">
                  <c:v>471.04674221919907</c:v>
                </c:pt>
                <c:pt idx="61">
                  <c:v>441.34933861906433</c:v>
                </c:pt>
                <c:pt idx="62">
                  <c:v>456.84878825602203</c:v>
                </c:pt>
                <c:pt idx="63">
                  <c:v>472.33700882458038</c:v>
                </c:pt>
                <c:pt idx="64">
                  <c:v>487.81442026172436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522.60105914818303</c:v>
                </c:pt>
                <c:pt idx="77">
                  <c:v>535.47242448427448</c:v>
                </c:pt>
                <c:pt idx="78">
                  <c:v>548.33728653000833</c:v>
                </c:pt>
                <c:pt idx="79">
                  <c:v>561.19581932256801</c:v>
                </c:pt>
                <c:pt idx="80">
                  <c:v>574.04818827573672</c:v>
                </c:pt>
                <c:pt idx="81">
                  <c:v>541.04798608205112</c:v>
                </c:pt>
                <c:pt idx="82">
                  <c:v>553.05280785462708</c:v>
                </c:pt>
                <c:pt idx="83">
                  <c:v>565.052169900031</c:v>
                </c:pt>
                <c:pt idx="84">
                  <c:v>577.04620447443301</c:v>
                </c:pt>
                <c:pt idx="85">
                  <c:v>589.03503788906949</c:v>
                </c:pt>
                <c:pt idx="86">
                  <c:v>555.6245547409618</c:v>
                </c:pt>
                <c:pt idx="87">
                  <c:v>567.19434879973335</c:v>
                </c:pt>
                <c:pt idx="88">
                  <c:v>578.75921052572869</c:v>
                </c:pt>
                <c:pt idx="89">
                  <c:v>590.31925234777327</c:v>
                </c:pt>
                <c:pt idx="90">
                  <c:v>601.87458193334146</c:v>
                </c:pt>
                <c:pt idx="91">
                  <c:v>567.622764260351</c:v>
                </c:pt>
                <c:pt idx="92">
                  <c:v>578.33096894357823</c:v>
                </c:pt>
                <c:pt idx="93">
                  <c:v>589.03503788906926</c:v>
                </c:pt>
                <c:pt idx="94">
                  <c:v>599.73505683441124</c:v>
                </c:pt>
                <c:pt idx="95">
                  <c:v>610.43110820893185</c:v>
                </c:pt>
                <c:pt idx="96">
                  <c:v>575.76138030334971</c:v>
                </c:pt>
                <c:pt idx="97">
                  <c:v>586.03831044894594</c:v>
                </c:pt>
                <c:pt idx="98">
                  <c:v>596.31148632519512</c:v>
                </c:pt>
                <c:pt idx="99">
                  <c:v>606.58098171901804</c:v>
                </c:pt>
                <c:pt idx="100">
                  <c:v>616.84686771553993</c:v>
                </c:pt>
                <c:pt idx="101">
                  <c:v>581.32852138015028</c:v>
                </c:pt>
                <c:pt idx="102">
                  <c:v>590.74731089993566</c:v>
                </c:pt>
                <c:pt idx="103">
                  <c:v>600.16297452894207</c:v>
                </c:pt>
                <c:pt idx="104">
                  <c:v>609.57556821855781</c:v>
                </c:pt>
                <c:pt idx="105">
                  <c:v>618.98514605149205</c:v>
                </c:pt>
                <c:pt idx="106">
                  <c:v>585.1820440334875</c:v>
                </c:pt>
                <c:pt idx="107">
                  <c:v>594.17154727265404</c:v>
                </c:pt>
                <c:pt idx="108">
                  <c:v>603.15822108828741</c:v>
                </c:pt>
                <c:pt idx="109">
                  <c:v>612.14211357944725</c:v>
                </c:pt>
                <c:pt idx="110">
                  <c:v>621.12327131831148</c:v>
                </c:pt>
                <c:pt idx="111">
                  <c:v>588.60695345087686</c:v>
                </c:pt>
                <c:pt idx="112">
                  <c:v>596.7394549467042</c:v>
                </c:pt>
                <c:pt idx="113">
                  <c:v>604.8696516932963</c:v>
                </c:pt>
                <c:pt idx="114">
                  <c:v>612.99757903900309</c:v>
                </c:pt>
                <c:pt idx="115">
                  <c:v>621.12327131831159</c:v>
                </c:pt>
                <c:pt idx="116">
                  <c:v>590.31925234777316</c:v>
                </c:pt>
                <c:pt idx="117">
                  <c:v>598.02332252750432</c:v>
                </c:pt>
                <c:pt idx="118">
                  <c:v>605.72532925827124</c:v>
                </c:pt>
                <c:pt idx="119">
                  <c:v>613.42530247966863</c:v>
                </c:pt>
                <c:pt idx="120">
                  <c:v>621.12327131831182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2" zoomScale="90" zoomScaleNormal="90" workbookViewId="0">
      <selection activeCell="E29" sqref="E2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14</v>
      </c>
      <c r="C9" s="35">
        <v>0.7</v>
      </c>
      <c r="D9" s="36">
        <f t="shared" ref="D9:D18" si="0">C9*$C$5</f>
        <v>1.4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</v>
      </c>
      <c r="C10" s="35">
        <v>0.06</v>
      </c>
      <c r="D10" s="36">
        <f t="shared" si="0"/>
        <v>0.12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0.24</v>
      </c>
      <c r="D11" s="36">
        <f t="shared" si="0"/>
        <v>0.48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5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121</v>
      </c>
      <c r="C38" s="63">
        <v>3</v>
      </c>
      <c r="D38" s="63">
        <v>28</v>
      </c>
      <c r="E38" s="54"/>
      <c r="F38" s="54">
        <v>0.4</v>
      </c>
      <c r="G38" s="54">
        <v>0.6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147</v>
      </c>
      <c r="C39" s="63">
        <v>4</v>
      </c>
      <c r="D39" s="63">
        <v>28</v>
      </c>
      <c r="E39" s="54"/>
      <c r="F39" s="54"/>
      <c r="G39" s="54"/>
      <c r="H39" s="54"/>
      <c r="I39" s="52">
        <f t="shared" si="1"/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175</v>
      </c>
      <c r="C40" s="63">
        <v>5</v>
      </c>
      <c r="D40" s="63">
        <v>28</v>
      </c>
      <c r="E40" s="54"/>
      <c r="F40" s="54"/>
      <c r="G40" s="54"/>
      <c r="H40" s="54"/>
      <c r="I40" s="52">
        <f t="shared" si="1"/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204</v>
      </c>
      <c r="C41" s="63">
        <v>6</v>
      </c>
      <c r="D41" s="63">
        <v>28</v>
      </c>
      <c r="E41" s="54"/>
      <c r="F41" s="54"/>
      <c r="G41" s="54"/>
      <c r="H41" s="54"/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231</v>
      </c>
      <c r="C42" s="63">
        <v>7</v>
      </c>
      <c r="D42" s="63">
        <v>28</v>
      </c>
      <c r="E42" s="54"/>
      <c r="F42" s="54"/>
      <c r="G42" s="54"/>
      <c r="H42" s="54"/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v>254</v>
      </c>
      <c r="C43" s="63">
        <v>8</v>
      </c>
      <c r="D43" s="63">
        <v>28</v>
      </c>
      <c r="E43" s="54"/>
      <c r="F43" s="54"/>
      <c r="G43" s="54"/>
      <c r="H43" s="54"/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v>273</v>
      </c>
      <c r="C44" s="63">
        <v>9</v>
      </c>
      <c r="D44" s="63">
        <v>28</v>
      </c>
      <c r="E44" s="54"/>
      <c r="F44" s="54"/>
      <c r="G44" s="54"/>
      <c r="H44" s="54"/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v>289</v>
      </c>
      <c r="C45" s="63">
        <v>10</v>
      </c>
      <c r="D45" s="63">
        <v>28</v>
      </c>
      <c r="E45" s="54"/>
      <c r="F45" s="54"/>
      <c r="G45" s="54"/>
      <c r="H45" s="54"/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v>302</v>
      </c>
      <c r="C46" s="63">
        <v>11</v>
      </c>
      <c r="D46" s="63">
        <v>28</v>
      </c>
      <c r="E46" s="54"/>
      <c r="F46" s="54"/>
      <c r="G46" s="54"/>
      <c r="H46" s="54"/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v>312</v>
      </c>
      <c r="C47" s="63">
        <v>12</v>
      </c>
      <c r="D47" s="63">
        <v>28</v>
      </c>
      <c r="E47" s="54"/>
      <c r="F47" s="54"/>
      <c r="G47" s="54"/>
      <c r="H47" s="54"/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v>320</v>
      </c>
      <c r="C48" s="63">
        <v>13</v>
      </c>
      <c r="D48" s="63">
        <v>28</v>
      </c>
      <c r="E48" s="54"/>
      <c r="F48" s="54"/>
      <c r="G48" s="54"/>
      <c r="H48" s="54"/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85</v>
      </c>
      <c r="B49" s="63">
        <v>326</v>
      </c>
      <c r="C49" s="63">
        <v>14</v>
      </c>
      <c r="D49" s="63">
        <v>28</v>
      </c>
      <c r="E49" s="54"/>
      <c r="F49" s="54"/>
      <c r="G49" s="54"/>
      <c r="H49" s="54"/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90</v>
      </c>
      <c r="B50" s="53">
        <v>330</v>
      </c>
      <c r="C50" s="53">
        <v>15</v>
      </c>
      <c r="D50" s="53">
        <v>28</v>
      </c>
      <c r="E50" s="54"/>
      <c r="F50" s="54"/>
      <c r="G50" s="54"/>
      <c r="H50" s="54"/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95</v>
      </c>
      <c r="B51" s="53">
        <v>332</v>
      </c>
      <c r="C51" s="53">
        <v>16</v>
      </c>
      <c r="D51" s="53">
        <v>28</v>
      </c>
      <c r="E51" s="54"/>
      <c r="F51" s="54"/>
      <c r="G51" s="54"/>
      <c r="H51" s="54"/>
      <c r="I51" s="52">
        <f t="shared" si="1"/>
        <v>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100</v>
      </c>
      <c r="B52" s="53">
        <v>333</v>
      </c>
      <c r="C52" s="53">
        <v>17</v>
      </c>
      <c r="D52" s="53">
        <v>27</v>
      </c>
      <c r="E52" s="54"/>
      <c r="F52" s="54"/>
      <c r="G52" s="54"/>
      <c r="H52" s="54"/>
      <c r="I52" s="52">
        <f t="shared" si="1"/>
        <v>5.8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105</v>
      </c>
      <c r="B53" s="53">
        <v>333</v>
      </c>
      <c r="C53" s="53">
        <v>18</v>
      </c>
      <c r="D53" s="53">
        <v>26</v>
      </c>
      <c r="E53" s="54"/>
      <c r="F53" s="54"/>
      <c r="G53" s="54"/>
      <c r="H53" s="54"/>
      <c r="I53" s="52">
        <f t="shared" si="1"/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110</v>
      </c>
      <c r="B54" s="53">
        <v>332</v>
      </c>
      <c r="C54" s="53">
        <v>19</v>
      </c>
      <c r="D54" s="53">
        <v>25</v>
      </c>
      <c r="E54" s="54"/>
      <c r="F54" s="54"/>
      <c r="G54" s="54"/>
      <c r="H54" s="54"/>
      <c r="I54" s="52">
        <f t="shared" si="1"/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115</v>
      </c>
      <c r="B55" s="53">
        <v>330</v>
      </c>
      <c r="C55" s="53">
        <v>20</v>
      </c>
      <c r="D55" s="53">
        <v>330</v>
      </c>
      <c r="E55" s="54"/>
      <c r="F55" s="54"/>
      <c r="G55" s="54"/>
      <c r="H55" s="54"/>
      <c r="I55" s="52">
        <f t="shared" si="1"/>
        <v>4.5999999999999996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vert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79</v>
      </c>
      <c r="C64" s="63">
        <v>3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93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107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121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135</v>
      </c>
      <c r="C68" s="63">
        <v>7</v>
      </c>
      <c r="D68" s="63">
        <v>14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149</v>
      </c>
      <c r="C69" s="53">
        <v>8</v>
      </c>
      <c r="D69" s="53">
        <v>14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161</v>
      </c>
      <c r="C70" s="53">
        <v>9</v>
      </c>
      <c r="D70" s="53">
        <v>14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173</v>
      </c>
      <c r="C71" s="53">
        <v>10</v>
      </c>
      <c r="D71" s="53">
        <v>14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183</v>
      </c>
      <c r="C72" s="53">
        <v>11</v>
      </c>
      <c r="D72" s="53">
        <v>14</v>
      </c>
      <c r="E72" s="54"/>
      <c r="F72" s="54"/>
      <c r="G72" s="54"/>
      <c r="H72" s="54"/>
      <c r="I72" s="52">
        <f t="shared" si="2"/>
        <v>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192</v>
      </c>
      <c r="C73" s="53">
        <v>12</v>
      </c>
      <c r="D73" s="53">
        <v>14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200</v>
      </c>
      <c r="C74" s="53">
        <v>13</v>
      </c>
      <c r="D74" s="53">
        <v>14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207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212</v>
      </c>
      <c r="C76" s="53">
        <v>15</v>
      </c>
      <c r="D76" s="53">
        <v>14</v>
      </c>
      <c r="E76" s="54"/>
      <c r="F76" s="54"/>
      <c r="G76" s="54"/>
      <c r="H76" s="54"/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216</v>
      </c>
      <c r="C77" s="53">
        <v>16</v>
      </c>
      <c r="D77" s="53">
        <v>13</v>
      </c>
      <c r="E77" s="54"/>
      <c r="F77" s="54"/>
      <c r="G77" s="54"/>
      <c r="H77" s="54"/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220</v>
      </c>
      <c r="C78" s="53">
        <v>17</v>
      </c>
      <c r="D78" s="53">
        <v>13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222</v>
      </c>
      <c r="C79" s="53">
        <v>18</v>
      </c>
      <c r="D79" s="53">
        <v>13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223</v>
      </c>
      <c r="C80" s="53">
        <v>19</v>
      </c>
      <c r="D80" s="53">
        <v>13</v>
      </c>
      <c r="E80" s="54"/>
      <c r="F80" s="54"/>
      <c r="G80" s="54"/>
      <c r="H80" s="54"/>
      <c r="I80" s="52">
        <f t="shared" si="2"/>
        <v>2.8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222</v>
      </c>
      <c r="C81" s="53">
        <v>20</v>
      </c>
      <c r="D81" s="53">
        <v>222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93">
        <v>1</v>
      </c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262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283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284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284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284</v>
      </c>
      <c r="C107" s="53">
        <v>20</v>
      </c>
      <c r="D107" s="53">
        <v>284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C25" sqref="C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Chêne sessile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vert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pubescent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439.06700232017681</v>
      </c>
      <c r="T3" s="62">
        <f>IF('Données projet'!E9&gt;30,$R$33-$H$33,LOOKUP('Données projet'!$E$9,$A$3:$A$203,R3:R203)-LOOKUP('Données projet'!$E$9,$A$3:$A$203,$H$3:$H$203))</f>
        <v>278.21741231699929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344.21784005253625</v>
      </c>
      <c r="AO3" s="62">
        <f>IF('Données projet'!E10&gt;30,$AM$33-$H$33,LOOKUP('Données projet'!$E$10,$A$3:$A$203,AM3:AM203)-LOOKUP('Données projet'!$E$10,$A$3:$A$203,$H$3:$H$203))</f>
        <v>174.32967064896343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411.98877330238821</v>
      </c>
      <c r="BJ3" s="62">
        <f>IF('Données projet'!E11&gt;30,$BH$33-$H$33,LOOKUP('Données projet'!$E$11,$A$3:$A$203,BH3:BH203)-LOOKUP('Données projet'!$E$11,$A$3:$A$203,$H$3:$H$203))</f>
        <v>256.4377087753457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260.72987866106189</v>
      </c>
      <c r="S4" s="62">
        <f ca="1">AVERAGE(OFFSET($R$3,0,0,'Données projet'!$E$9+1,1))-AVERAGE(OFFSET($H$3,0,0,'Données projet'!$E$9+1,1))</f>
        <v>439.06700232017681</v>
      </c>
      <c r="T4" s="62">
        <f>$T$3</f>
        <v>278.21741231699929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1.3047650309981771</v>
      </c>
      <c r="AK4" s="14">
        <f>EXP(-1.0587+0.8836*LN(AJ4)+0.284)</f>
        <v>0.58295685400878672</v>
      </c>
      <c r="AL4" s="22">
        <f t="shared" ref="AL4:AL67" si="4">(AJ4+AK4)*0.475*44/12</f>
        <v>3.2877822830537951</v>
      </c>
      <c r="AM4" s="62">
        <f t="shared" ref="AM4:AM67" si="5">AL4+(AD4+AE4)*44/12</f>
        <v>261.17667117194264</v>
      </c>
      <c r="AN4" s="62">
        <f ca="1">AVERAGE(OFFSET($AM$3,0,0,'Données projet'!$E$10+1,1))-AVERAGE(OFFSET($H$3,0,0,'Données projet'!$E$10+1,1))</f>
        <v>344.21784005253625</v>
      </c>
      <c r="AO4" s="62">
        <f>$AO$3</f>
        <v>174.32967064896343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1.2025088711792926</v>
      </c>
      <c r="BF4" s="14">
        <f>EXP(-1.0587+0.8836*LN(BE4)+0.284)</f>
        <v>0.54239799688655566</v>
      </c>
      <c r="BG4" s="22">
        <f t="shared" ref="BG4:BG67" si="7">(BE4+BF4)*0.475*44/12</f>
        <v>3.0390461285480193</v>
      </c>
      <c r="BH4" s="62">
        <f t="shared" ref="BH4:BH67" si="8">BG4+(AY4+AZ4)*44/12</f>
        <v>260.92793501743688</v>
      </c>
      <c r="BI4" s="62">
        <f ca="1">AVERAGE(OFFSET($BH$3,0,0,'Données projet'!$E$11+1,1))-AVERAGE(OFFSET($H$3,0,0,'Données projet'!$E$11+1,1))</f>
        <v>411.98877330238821</v>
      </c>
      <c r="BJ4" s="62">
        <f>$BJ$3</f>
        <v>256.4377087753457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262.60472488787678</v>
      </c>
      <c r="S5" s="62">
        <f ca="1">AVERAGE(OFFSET($R$3,0,0,'Données projet'!$E$9+1,1))-AVERAGE(OFFSET($H$3,0,0,'Données projet'!$E$9+1,1))</f>
        <v>439.06700232017681</v>
      </c>
      <c r="T5" s="62">
        <f t="shared" ref="T5:T68" si="34">$T$3</f>
        <v>278.21741231699929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1.494917269156721</v>
      </c>
      <c r="AK5" s="14">
        <f t="shared" ref="AK5:AK68" si="35">EXP(-1.0587+0.8836*LN(AJ5)+0.284)</f>
        <v>0.65742132363627681</v>
      </c>
      <c r="AL5" s="22">
        <f t="shared" si="4"/>
        <v>3.7486563824478041</v>
      </c>
      <c r="AM5" s="62">
        <f t="shared" si="5"/>
        <v>262.85976749355893</v>
      </c>
      <c r="AN5" s="62">
        <f ca="1">AVERAGE(OFFSET($AM$3,0,0,'Données projet'!$E$10+1,1))-AVERAGE(OFFSET($H$3,0,0,'Données projet'!$E$10+1,1))</f>
        <v>344.21784005253625</v>
      </c>
      <c r="AO5" s="62">
        <f t="shared" ref="AO5:AO68" si="36">$AO$3</f>
        <v>174.32967064896343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1.4260627073618306</v>
      </c>
      <c r="BF5" s="14">
        <f t="shared" ref="BF5:BF68" si="37">EXP(-1.0587+0.8836*LN(BE5)+0.284)</f>
        <v>0.63059271915132864</v>
      </c>
      <c r="BG5" s="22">
        <f t="shared" si="7"/>
        <v>3.5820082011770853</v>
      </c>
      <c r="BH5" s="62">
        <f t="shared" si="8"/>
        <v>262.69311931228822</v>
      </c>
      <c r="BI5" s="62">
        <f ca="1">AVERAGE(OFFSET($BH$3,0,0,'Données projet'!$E$11+1,1))-AVERAGE(OFFSET($H$3,0,0,'Données projet'!$E$11+1,1))</f>
        <v>411.98877330238821</v>
      </c>
      <c r="BJ5" s="62">
        <f t="shared" ref="BJ5:BJ68" si="38">$BJ$3</f>
        <v>256.4377087753457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264.63006022433916</v>
      </c>
      <c r="S6" s="62">
        <f ca="1">AVERAGE(OFFSET($R$3,0,0,'Données projet'!$E$9+1,1))-AVERAGE(OFFSET($H$3,0,0,'Données projet'!$E$9+1,1))</f>
        <v>439.06700232017681</v>
      </c>
      <c r="T6" s="62">
        <f t="shared" si="34"/>
        <v>278.21741231699929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1.7127816798656297</v>
      </c>
      <c r="AK6" s="14">
        <f t="shared" si="35"/>
        <v>0.74139757307864129</v>
      </c>
      <c r="AL6" s="22">
        <f t="shared" si="4"/>
        <v>4.2743621988779381</v>
      </c>
      <c r="AM6" s="62">
        <f t="shared" si="5"/>
        <v>264.60769553221127</v>
      </c>
      <c r="AN6" s="62">
        <f ca="1">AVERAGE(OFFSET($AM$3,0,0,'Données projet'!$E$10+1,1))-AVERAGE(OFFSET($H$3,0,0,'Données projet'!$E$10+1,1))</f>
        <v>344.21784005253625</v>
      </c>
      <c r="AO6" s="62">
        <f t="shared" si="36"/>
        <v>174.32967064896343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1.6911765842806317</v>
      </c>
      <c r="BF6" s="14">
        <f t="shared" si="37"/>
        <v>0.73312803463364506</v>
      </c>
      <c r="BG6" s="22">
        <f t="shared" si="7"/>
        <v>4.2223305446090311</v>
      </c>
      <c r="BH6" s="62">
        <f t="shared" si="8"/>
        <v>264.55566387794232</v>
      </c>
      <c r="BI6" s="62">
        <f ca="1">AVERAGE(OFFSET($BH$3,0,0,'Données projet'!$E$11+1,1))-AVERAGE(OFFSET($H$3,0,0,'Données projet'!$E$11+1,1))</f>
        <v>411.98877330238821</v>
      </c>
      <c r="BJ6" s="62">
        <f t="shared" si="38"/>
        <v>256.4377087753457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266.84071003350698</v>
      </c>
      <c r="S7" s="62">
        <f ca="1">AVERAGE(OFFSET($R$3,0,0,'Données projet'!$E$9+1,1))-AVERAGE(OFFSET($H$3,0,0,'Données projet'!$E$9+1,1))</f>
        <v>439.06700232017681</v>
      </c>
      <c r="T7" s="62">
        <f t="shared" si="34"/>
        <v>278.21741231699929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1.9623969455769126</v>
      </c>
      <c r="AK7" s="14">
        <f t="shared" si="35"/>
        <v>0.83610059729521113</v>
      </c>
      <c r="AL7" s="22">
        <f t="shared" si="4"/>
        <v>4.8740498871689484</v>
      </c>
      <c r="AM7" s="62">
        <f t="shared" si="5"/>
        <v>266.42960544272449</v>
      </c>
      <c r="AN7" s="62">
        <f ca="1">AVERAGE(OFFSET($AM$3,0,0,'Données projet'!$E$10+1,1))-AVERAGE(OFFSET($H$3,0,0,'Données projet'!$E$10+1,1))</f>
        <v>344.21784005253625</v>
      </c>
      <c r="AO7" s="62">
        <f t="shared" si="36"/>
        <v>174.32967064896343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2.005576770540586</v>
      </c>
      <c r="BF7" s="14">
        <f t="shared" si="37"/>
        <v>0.85233574515282073</v>
      </c>
      <c r="BG7" s="22">
        <f t="shared" si="7"/>
        <v>4.9775309648326838</v>
      </c>
      <c r="BH7" s="62">
        <f t="shared" si="8"/>
        <v>266.53308652038822</v>
      </c>
      <c r="BI7" s="62">
        <f ca="1">AVERAGE(OFFSET($BH$3,0,0,'Données projet'!$E$11+1,1))-AVERAGE(OFFSET($H$3,0,0,'Données projet'!$E$11+1,1))</f>
        <v>411.98877330238821</v>
      </c>
      <c r="BJ7" s="62">
        <f t="shared" si="38"/>
        <v>256.4377087753457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269.27958561684324</v>
      </c>
      <c r="S8" s="62">
        <f ca="1">AVERAGE(OFFSET($R$3,0,0,'Données projet'!$E$9+1,1))-AVERAGE(OFFSET($H$3,0,0,'Données projet'!$E$9+1,1))</f>
        <v>439.06700232017681</v>
      </c>
      <c r="T8" s="62">
        <f t="shared" si="34"/>
        <v>278.21741231699929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2.2483903332686932</v>
      </c>
      <c r="AK8" s="14">
        <f t="shared" si="35"/>
        <v>0.94290058961827439</v>
      </c>
      <c r="AL8" s="22">
        <f t="shared" si="4"/>
        <v>5.5581650240281348</v>
      </c>
      <c r="AM8" s="62">
        <f t="shared" si="5"/>
        <v>268.33594280180591</v>
      </c>
      <c r="AN8" s="62">
        <f ca="1">AVERAGE(OFFSET($AM$3,0,0,'Données projet'!$E$10+1,1))-AVERAGE(OFFSET($H$3,0,0,'Données projet'!$E$10+1,1))</f>
        <v>344.21784005253625</v>
      </c>
      <c r="AO8" s="62">
        <f t="shared" si="36"/>
        <v>174.32967064896343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2.3784258958640736</v>
      </c>
      <c r="BF8" s="14">
        <f t="shared" si="37"/>
        <v>0.99092680697750823</v>
      </c>
      <c r="BG8" s="22">
        <f t="shared" si="7"/>
        <v>5.868289290782422</v>
      </c>
      <c r="BH8" s="62">
        <f t="shared" si="8"/>
        <v>268.64606706856017</v>
      </c>
      <c r="BI8" s="62">
        <f ca="1">AVERAGE(OFFSET($BH$3,0,0,'Données projet'!$E$11+1,1))-AVERAGE(OFFSET($H$3,0,0,'Données projet'!$E$11+1,1))</f>
        <v>411.98877330238821</v>
      </c>
      <c r="BJ8" s="62">
        <f t="shared" si="38"/>
        <v>256.4377087753457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271.99956744330279</v>
      </c>
      <c r="S9" s="62">
        <f ca="1">AVERAGE(OFFSET($R$3,0,0,'Données projet'!$E$9+1,1))-AVERAGE(OFFSET($H$3,0,0,'Données projet'!$E$9+1,1))</f>
        <v>439.06700232017681</v>
      </c>
      <c r="T9" s="62">
        <f t="shared" si="34"/>
        <v>278.21741231699929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2.5760634728515348</v>
      </c>
      <c r="AK9" s="14">
        <f t="shared" si="35"/>
        <v>1.0633427661439394</v>
      </c>
      <c r="AL9" s="22">
        <f t="shared" si="4"/>
        <v>6.3386325329171171</v>
      </c>
      <c r="AM9" s="62">
        <f t="shared" si="5"/>
        <v>270.33863253291713</v>
      </c>
      <c r="AN9" s="62">
        <f ca="1">AVERAGE(OFFSET($AM$3,0,0,'Données projet'!$E$10+1,1))-AVERAGE(OFFSET($H$3,0,0,'Données projet'!$E$10+1,1))</f>
        <v>344.21784005253625</v>
      </c>
      <c r="AO9" s="62">
        <f t="shared" si="36"/>
        <v>174.32967064896343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2.8205899795060203</v>
      </c>
      <c r="BF9" s="14">
        <f t="shared" si="37"/>
        <v>1.1520529819039591</v>
      </c>
      <c r="BG9" s="22">
        <f t="shared" si="7"/>
        <v>6.919019824455714</v>
      </c>
      <c r="BH9" s="62">
        <f t="shared" si="8"/>
        <v>270.91901982445569</v>
      </c>
      <c r="BI9" s="62">
        <f ca="1">AVERAGE(OFFSET($BH$3,0,0,'Données projet'!$E$11+1,1))-AVERAGE(OFFSET($H$3,0,0,'Données projet'!$E$11+1,1))</f>
        <v>411.98877330238821</v>
      </c>
      <c r="BJ9" s="62">
        <f t="shared" si="38"/>
        <v>256.4377087753457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275.06582823164507</v>
      </c>
      <c r="S10" s="62">
        <f ca="1">AVERAGE(OFFSET($R$3,0,0,'Données projet'!$E$9+1,1))-AVERAGE(OFFSET($H$3,0,0,'Données projet'!$E$9+1,1))</f>
        <v>439.06700232017681</v>
      </c>
      <c r="T10" s="62">
        <f t="shared" si="34"/>
        <v>278.21741231699929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2.9514906366424349</v>
      </c>
      <c r="AK10" s="14">
        <f t="shared" si="35"/>
        <v>1.1991697224077444</v>
      </c>
      <c r="AL10" s="22">
        <f t="shared" si="4"/>
        <v>7.2290667920123957</v>
      </c>
      <c r="AM10" s="62">
        <f t="shared" si="5"/>
        <v>272.45128901423465</v>
      </c>
      <c r="AN10" s="62">
        <f ca="1">AVERAGE(OFFSET($AM$3,0,0,'Données projet'!$E$10+1,1))-AVERAGE(OFFSET($H$3,0,0,'Données projet'!$E$10+1,1))</f>
        <v>344.21784005253625</v>
      </c>
      <c r="AO10" s="62">
        <f t="shared" si="36"/>
        <v>174.32967064896343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3.3449551009027689</v>
      </c>
      <c r="BF10" s="14">
        <f t="shared" si="37"/>
        <v>1.3393785128914457</v>
      </c>
      <c r="BG10" s="22">
        <f t="shared" si="7"/>
        <v>8.1585477106915896</v>
      </c>
      <c r="BH10" s="62">
        <f t="shared" si="8"/>
        <v>273.38076993291384</v>
      </c>
      <c r="BI10" s="62">
        <f ca="1">AVERAGE(OFFSET($BH$3,0,0,'Données projet'!$E$11+1,1))-AVERAGE(OFFSET($H$3,0,0,'Données projet'!$E$11+1,1))</f>
        <v>411.98877330238821</v>
      </c>
      <c r="BJ10" s="62">
        <f t="shared" si="38"/>
        <v>256.4377087753457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278.55869888669031</v>
      </c>
      <c r="S11" s="62">
        <f ca="1">AVERAGE(OFFSET($R$3,0,0,'Données projet'!$E$9+1,1))-AVERAGE(OFFSET($H$3,0,0,'Données projet'!$E$9+1,1))</f>
        <v>439.06700232017681</v>
      </c>
      <c r="T11" s="62">
        <f t="shared" si="34"/>
        <v>278.21741231699929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3.3816313417716857</v>
      </c>
      <c r="AK11" s="14">
        <f t="shared" si="35"/>
        <v>1.3523466458084794</v>
      </c>
      <c r="AL11" s="22">
        <f t="shared" si="4"/>
        <v>8.2450116617021205</v>
      </c>
      <c r="AM11" s="62">
        <f t="shared" si="5"/>
        <v>274.68945610614657</v>
      </c>
      <c r="AN11" s="62">
        <f ca="1">AVERAGE(OFFSET($AM$3,0,0,'Données projet'!$E$10+1,1))-AVERAGE(OFFSET($H$3,0,0,'Données projet'!$E$10+1,1))</f>
        <v>344.21784005253625</v>
      </c>
      <c r="AO11" s="62">
        <f t="shared" si="36"/>
        <v>174.32967064896343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3.9668029413530626</v>
      </c>
      <c r="BF11" s="14">
        <f t="shared" si="37"/>
        <v>1.5571634542627768</v>
      </c>
      <c r="BG11" s="22">
        <f t="shared" si="7"/>
        <v>9.6209081390309201</v>
      </c>
      <c r="BH11" s="62">
        <f t="shared" si="8"/>
        <v>276.06535258347537</v>
      </c>
      <c r="BI11" s="62">
        <f ca="1">AVERAGE(OFFSET($BH$3,0,0,'Données projet'!$E$11+1,1))-AVERAGE(OFFSET($H$3,0,0,'Données projet'!$E$11+1,1))</f>
        <v>411.98877330238821</v>
      </c>
      <c r="BJ11" s="62">
        <f t="shared" si="38"/>
        <v>256.4377087753457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282.5772044671009</v>
      </c>
      <c r="S12" s="62">
        <f ca="1">AVERAGE(OFFSET($R$3,0,0,'Données projet'!$E$9+1,1))-AVERAGE(OFFSET($H$3,0,0,'Données projet'!$E$9+1,1))</f>
        <v>439.06700232017681</v>
      </c>
      <c r="T12" s="62">
        <f t="shared" si="34"/>
        <v>278.21741231699929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3.8744593629005446</v>
      </c>
      <c r="AK12" s="14">
        <f t="shared" si="35"/>
        <v>1.5250897485615453</v>
      </c>
      <c r="AL12" s="22">
        <f t="shared" si="4"/>
        <v>9.4042147024631397</v>
      </c>
      <c r="AM12" s="62">
        <f t="shared" si="5"/>
        <v>277.07088136912984</v>
      </c>
      <c r="AN12" s="62">
        <f ca="1">AVERAGE(OFFSET($AM$3,0,0,'Données projet'!$E$10+1,1))-AVERAGE(OFFSET($H$3,0,0,'Données projet'!$E$10+1,1))</f>
        <v>344.21784005253625</v>
      </c>
      <c r="AO12" s="62">
        <f t="shared" si="36"/>
        <v>174.32967064896343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4.7042561412200872</v>
      </c>
      <c r="BF12" s="14">
        <f t="shared" si="37"/>
        <v>1.8103605515195429</v>
      </c>
      <c r="BG12" s="22">
        <f t="shared" si="7"/>
        <v>11.346290739854856</v>
      </c>
      <c r="BH12" s="62">
        <f t="shared" si="8"/>
        <v>279.01295740652154</v>
      </c>
      <c r="BI12" s="62">
        <f ca="1">AVERAGE(OFFSET($BH$3,0,0,'Données projet'!$E$11+1,1))-AVERAGE(OFFSET($H$3,0,0,'Données projet'!$E$11+1,1))</f>
        <v>411.98877330238821</v>
      </c>
      <c r="BJ12" s="62">
        <f t="shared" si="38"/>
        <v>256.4377087753457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287.2434272262301</v>
      </c>
      <c r="S13" s="62">
        <f ca="1">AVERAGE(OFFSET($R$3,0,0,'Données projet'!$E$9+1,1))-AVERAGE(OFFSET($H$3,0,0,'Données projet'!$E$9+1,1))</f>
        <v>439.06700232017681</v>
      </c>
      <c r="T13" s="62">
        <f t="shared" si="34"/>
        <v>278.21741231699929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4.4391105468353587</v>
      </c>
      <c r="AK13" s="14">
        <f t="shared" si="35"/>
        <v>1.7198983325588202</v>
      </c>
      <c r="AL13" s="22">
        <f t="shared" si="4"/>
        <v>10.72694046494486</v>
      </c>
      <c r="AM13" s="62">
        <f t="shared" si="5"/>
        <v>279.6158293538337</v>
      </c>
      <c r="AN13" s="62">
        <f ca="1">AVERAGE(OFFSET($AM$3,0,0,'Données projet'!$E$10+1,1))-AVERAGE(OFFSET($H$3,0,0,'Données projet'!$E$10+1,1))</f>
        <v>344.21784005253625</v>
      </c>
      <c r="AO13" s="62">
        <f t="shared" si="36"/>
        <v>174.32967064896343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5.5788064517917366</v>
      </c>
      <c r="BF13" s="14">
        <f t="shared" si="37"/>
        <v>2.1047278739596393</v>
      </c>
      <c r="BG13" s="22">
        <f t="shared" si="7"/>
        <v>13.382155617350314</v>
      </c>
      <c r="BH13" s="62">
        <f t="shared" si="8"/>
        <v>282.27104450623915</v>
      </c>
      <c r="BI13" s="62">
        <f ca="1">AVERAGE(OFFSET($BH$3,0,0,'Données projet'!$E$11+1,1))-AVERAGE(OFFSET($H$3,0,0,'Données projet'!$E$11+1,1))</f>
        <v>411.98877330238821</v>
      </c>
      <c r="BJ13" s="62">
        <f t="shared" si="38"/>
        <v>256.4377087753457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292.70789065900522</v>
      </c>
      <c r="S14" s="62">
        <f ca="1">AVERAGE(OFFSET($R$3,0,0,'Données projet'!$E$9+1,1))-AVERAGE(OFFSET($H$3,0,0,'Données projet'!$E$9+1,1))</f>
        <v>439.06700232017681</v>
      </c>
      <c r="T14" s="62">
        <f t="shared" si="34"/>
        <v>278.21741231699929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5.0860521691657636</v>
      </c>
      <c r="AK14" s="14">
        <f t="shared" si="35"/>
        <v>1.9395909500595778</v>
      </c>
      <c r="AL14" s="22">
        <f t="shared" si="4"/>
        <v>12.236328432650803</v>
      </c>
      <c r="AM14" s="62">
        <f t="shared" si="5"/>
        <v>282.34743954376194</v>
      </c>
      <c r="AN14" s="62">
        <f ca="1">AVERAGE(OFFSET($AM$3,0,0,'Données projet'!$E$10+1,1))-AVERAGE(OFFSET($H$3,0,0,'Données projet'!$E$10+1,1))</f>
        <v>344.21784005253625</v>
      </c>
      <c r="AO14" s="62">
        <f t="shared" si="36"/>
        <v>174.32967064896343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6.6159410738381021</v>
      </c>
      <c r="BF14" s="14">
        <f t="shared" si="37"/>
        <v>2.4469597615261804</v>
      </c>
      <c r="BG14" s="22">
        <f t="shared" si="7"/>
        <v>15.784552288259455</v>
      </c>
      <c r="BH14" s="62">
        <f t="shared" si="8"/>
        <v>285.89566339937062</v>
      </c>
      <c r="BI14" s="62">
        <f ca="1">AVERAGE(OFFSET($BH$3,0,0,'Données projet'!$E$11+1,1))-AVERAGE(OFFSET($H$3,0,0,'Données projet'!$E$11+1,1))</f>
        <v>411.98877330238821</v>
      </c>
      <c r="BJ14" s="62">
        <f t="shared" si="38"/>
        <v>256.4377087753457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299.15620406350808</v>
      </c>
      <c r="S15" s="62">
        <f ca="1">AVERAGE(OFFSET($R$3,0,0,'Données projet'!$E$9+1,1))-AVERAGE(OFFSET($H$3,0,0,'Données projet'!$E$9+1,1))</f>
        <v>439.06700232017681</v>
      </c>
      <c r="T15" s="62">
        <f t="shared" si="34"/>
        <v>278.21741231699929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5.827276972391914</v>
      </c>
      <c r="AK15" s="14">
        <f t="shared" si="35"/>
        <v>2.1873461833967758</v>
      </c>
      <c r="AL15" s="22">
        <f t="shared" si="4"/>
        <v>13.958801996331969</v>
      </c>
      <c r="AM15" s="62">
        <f t="shared" si="5"/>
        <v>285.29213532966526</v>
      </c>
      <c r="AN15" s="62">
        <f ca="1">AVERAGE(OFFSET($AM$3,0,0,'Données projet'!$E$10+1,1))-AVERAGE(OFFSET($H$3,0,0,'Données projet'!$E$10+1,1))</f>
        <v>344.21784005253625</v>
      </c>
      <c r="AO15" s="62">
        <f t="shared" si="36"/>
        <v>174.32967064896343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7.8458854363804464</v>
      </c>
      <c r="BF15" s="14">
        <f t="shared" si="37"/>
        <v>2.844839063809101</v>
      </c>
      <c r="BG15" s="22">
        <f t="shared" si="7"/>
        <v>18.619678504496793</v>
      </c>
      <c r="BH15" s="62">
        <f t="shared" si="8"/>
        <v>289.9530118378301</v>
      </c>
      <c r="BI15" s="62">
        <f ca="1">AVERAGE(OFFSET($BH$3,0,0,'Données projet'!$E$11+1,1))-AVERAGE(OFFSET($H$3,0,0,'Données projet'!$E$11+1,1))</f>
        <v>411.98877330238821</v>
      </c>
      <c r="BJ15" s="62">
        <f t="shared" si="38"/>
        <v>256.4377087753457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306.81726343399242</v>
      </c>
      <c r="S16" s="62">
        <f ca="1">AVERAGE(OFFSET($R$3,0,0,'Données projet'!$E$9+1,1))-AVERAGE(OFFSET($H$3,0,0,'Données projet'!$E$9+1,1))</f>
        <v>439.06700232017681</v>
      </c>
      <c r="T16" s="62">
        <f t="shared" si="34"/>
        <v>278.21741231699929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6.6765254825411819</v>
      </c>
      <c r="AK16" s="14">
        <f t="shared" si="35"/>
        <v>2.4667486337124225</v>
      </c>
      <c r="AL16" s="22">
        <f t="shared" si="4"/>
        <v>15.924535752475025</v>
      </c>
      <c r="AM16" s="62">
        <f t="shared" si="5"/>
        <v>288.48009130803058</v>
      </c>
      <c r="AN16" s="62">
        <f ca="1">AVERAGE(OFFSET($AM$3,0,0,'Données projet'!$E$10+1,1))-AVERAGE(OFFSET($H$3,0,0,'Données projet'!$E$10+1,1))</f>
        <v>344.21784005253625</v>
      </c>
      <c r="AO16" s="62">
        <f t="shared" si="36"/>
        <v>174.32967064896343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9.3044840626271217</v>
      </c>
      <c r="BF16" s="14">
        <f t="shared" si="37"/>
        <v>3.3074141333352105</v>
      </c>
      <c r="BG16" s="22">
        <f t="shared" si="7"/>
        <v>21.965722691301057</v>
      </c>
      <c r="BH16" s="62">
        <f t="shared" si="8"/>
        <v>294.52127824685658</v>
      </c>
      <c r="BI16" s="62">
        <f ca="1">AVERAGE(OFFSET($BH$3,0,0,'Données projet'!$E$11+1,1))-AVERAGE(OFFSET($H$3,0,0,'Données projet'!$E$11+1,1))</f>
        <v>411.98877330238821</v>
      </c>
      <c r="BJ16" s="62">
        <f t="shared" si="38"/>
        <v>256.4377087753457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315.9733740744461</v>
      </c>
      <c r="S17" s="62">
        <f ca="1">AVERAGE(OFFSET($R$3,0,0,'Données projet'!$E$9+1,1))-AVERAGE(OFFSET($H$3,0,0,'Données projet'!$E$9+1,1))</f>
        <v>439.06700232017681</v>
      </c>
      <c r="T17" s="62">
        <f t="shared" si="34"/>
        <v>278.21741231699929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7.6495407254899579</v>
      </c>
      <c r="AK17" s="14">
        <f t="shared" si="35"/>
        <v>2.7818407841015893</v>
      </c>
      <c r="AL17" s="22">
        <f t="shared" si="4"/>
        <v>18.16798946253861</v>
      </c>
      <c r="AM17" s="62">
        <f t="shared" si="5"/>
        <v>291.9457672403164</v>
      </c>
      <c r="AN17" s="62">
        <f ca="1">AVERAGE(OFFSET($AM$3,0,0,'Données projet'!$E$10+1,1))-AVERAGE(OFFSET($H$3,0,0,'Données projet'!$E$10+1,1))</f>
        <v>344.21784005253625</v>
      </c>
      <c r="AO17" s="62">
        <f t="shared" si="36"/>
        <v>174.32967064896343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11.034245194334769</v>
      </c>
      <c r="BF17" s="14">
        <f t="shared" si="37"/>
        <v>3.8452045982308483</v>
      </c>
      <c r="BG17" s="22">
        <f t="shared" si="7"/>
        <v>25.915041722051782</v>
      </c>
      <c r="BH17" s="62">
        <f t="shared" si="8"/>
        <v>299.69281949982957</v>
      </c>
      <c r="BI17" s="62">
        <f ca="1">AVERAGE(OFFSET($BH$3,0,0,'Données projet'!$E$11+1,1))-AVERAGE(OFFSET($H$3,0,0,'Données projet'!$E$11+1,1))</f>
        <v>411.98877330238821</v>
      </c>
      <c r="BJ17" s="62">
        <f t="shared" si="38"/>
        <v>256.4377087753457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326.97274628871452</v>
      </c>
      <c r="S18" s="62">
        <f ca="1">AVERAGE(OFFSET($R$3,0,0,'Données projet'!$E$9+1,1))-AVERAGE(OFFSET($H$3,0,0,'Données projet'!$E$9+1,1))</f>
        <v>439.06700232017681</v>
      </c>
      <c r="T18" s="62">
        <f t="shared" si="34"/>
        <v>278.21741231699929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8.7643600648188649</v>
      </c>
      <c r="AK18" s="14">
        <f t="shared" si="35"/>
        <v>3.1371814875374633</v>
      </c>
      <c r="AL18" s="22">
        <f t="shared" si="4"/>
        <v>20.728518203687273</v>
      </c>
      <c r="AM18" s="62">
        <f t="shared" si="5"/>
        <v>295.72851820368726</v>
      </c>
      <c r="AN18" s="62">
        <f ca="1">AVERAGE(OFFSET($AM$3,0,0,'Données projet'!$E$10+1,1))-AVERAGE(OFFSET($H$3,0,0,'Données projet'!$E$10+1,1))</f>
        <v>344.21784005253625</v>
      </c>
      <c r="AO18" s="62">
        <f t="shared" si="36"/>
        <v>174.32967064896343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13.085579618298853</v>
      </c>
      <c r="BF18" s="14">
        <f t="shared" si="37"/>
        <v>4.4704405938260292</v>
      </c>
      <c r="BG18" s="22">
        <f t="shared" si="7"/>
        <v>30.576735202784167</v>
      </c>
      <c r="BH18" s="62">
        <f t="shared" si="8"/>
        <v>305.57673520278416</v>
      </c>
      <c r="BI18" s="62">
        <f ca="1">AVERAGE(OFFSET($BH$3,0,0,'Données projet'!$E$11+1,1))-AVERAGE(OFFSET($H$3,0,0,'Données projet'!$E$11+1,1))</f>
        <v>411.98877330238821</v>
      </c>
      <c r="BJ18" s="62">
        <f t="shared" si="38"/>
        <v>256.4377087753457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340.24492173474681</v>
      </c>
      <c r="S19" s="62">
        <f ca="1">AVERAGE(OFFSET($R$3,0,0,'Données projet'!$E$9+1,1))-AVERAGE(OFFSET($H$3,0,0,'Données projet'!$E$9+1,1))</f>
        <v>439.06700232017681</v>
      </c>
      <c r="T19" s="62">
        <f t="shared" si="34"/>
        <v>278.21741231699929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10.041649571173666</v>
      </c>
      <c r="AK19" s="14">
        <f t="shared" si="35"/>
        <v>3.537911925799258</v>
      </c>
      <c r="AL19" s="22">
        <f t="shared" si="4"/>
        <v>23.651069607227843</v>
      </c>
      <c r="AM19" s="62">
        <f t="shared" si="5"/>
        <v>299.87329182945007</v>
      </c>
      <c r="AN19" s="62">
        <f ca="1">AVERAGE(OFFSET($AM$3,0,0,'Données projet'!$E$10+1,1))-AVERAGE(OFFSET($H$3,0,0,'Données projet'!$E$10+1,1))</f>
        <v>344.21784005253625</v>
      </c>
      <c r="AO19" s="62">
        <f t="shared" si="36"/>
        <v>174.32967064896343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15.518269798350405</v>
      </c>
      <c r="BF19" s="14">
        <f t="shared" si="37"/>
        <v>5.1973408936737764</v>
      </c>
      <c r="BG19" s="22">
        <f t="shared" si="7"/>
        <v>36.079688621942118</v>
      </c>
      <c r="BH19" s="62">
        <f t="shared" si="8"/>
        <v>312.30191084416435</v>
      </c>
      <c r="BI19" s="62">
        <f ca="1">AVERAGE(OFFSET($BH$3,0,0,'Données projet'!$E$11+1,1))-AVERAGE(OFFSET($H$3,0,0,'Données projet'!$E$11+1,1))</f>
        <v>411.98877330238821</v>
      </c>
      <c r="BJ19" s="62">
        <f t="shared" si="38"/>
        <v>256.4377087753457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356.31981931185817</v>
      </c>
      <c r="S20" s="62">
        <f ca="1">AVERAGE(OFFSET($R$3,0,0,'Données projet'!$E$9+1,1))-AVERAGE(OFFSET($H$3,0,0,'Données projet'!$E$9+1,1))</f>
        <v>439.06700232017681</v>
      </c>
      <c r="T20" s="62">
        <f t="shared" si="34"/>
        <v>278.21741231699929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11.505087121536034</v>
      </c>
      <c r="AK20" s="14">
        <f t="shared" si="35"/>
        <v>3.9898299937176129</v>
      </c>
      <c r="AL20" s="22">
        <f t="shared" si="4"/>
        <v>26.986980642400102</v>
      </c>
      <c r="AM20" s="62">
        <f t="shared" si="5"/>
        <v>304.43142508684457</v>
      </c>
      <c r="AN20" s="62">
        <f ca="1">AVERAGE(OFFSET($AM$3,0,0,'Données projet'!$E$10+1,1))-AVERAGE(OFFSET($H$3,0,0,'Données projet'!$E$10+1,1))</f>
        <v>344.21784005253625</v>
      </c>
      <c r="AO20" s="62">
        <f t="shared" si="36"/>
        <v>174.32967064896343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18.403212128076973</v>
      </c>
      <c r="BF20" s="14">
        <f t="shared" si="37"/>
        <v>6.0424362650875043</v>
      </c>
      <c r="BG20" s="22">
        <f t="shared" si="7"/>
        <v>42.576170951428125</v>
      </c>
      <c r="BH20" s="62">
        <f t="shared" si="8"/>
        <v>320.0206153958726</v>
      </c>
      <c r="BI20" s="62">
        <f ca="1">AVERAGE(OFFSET($BH$3,0,0,'Données projet'!$E$11+1,1))-AVERAGE(OFFSET($H$3,0,0,'Données projet'!$E$11+1,1))</f>
        <v>411.98877330238821</v>
      </c>
      <c r="BJ20" s="62">
        <f t="shared" si="38"/>
        <v>256.4377087753457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375.85125169782572</v>
      </c>
      <c r="S21" s="62">
        <f ca="1">AVERAGE(OFFSET($R$3,0,0,'Données projet'!$E$9+1,1))-AVERAGE(OFFSET($H$3,0,0,'Données projet'!$E$9+1,1))</f>
        <v>439.06700232017681</v>
      </c>
      <c r="T21" s="62">
        <f t="shared" si="34"/>
        <v>278.21741231699929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13.181801330143742</v>
      </c>
      <c r="AK21" s="14">
        <f t="shared" si="35"/>
        <v>4.4994741849523159</v>
      </c>
      <c r="AL21" s="22">
        <f t="shared" si="4"/>
        <v>30.794888188792299</v>
      </c>
      <c r="AM21" s="62">
        <f t="shared" si="5"/>
        <v>309.46155485545899</v>
      </c>
      <c r="AN21" s="62">
        <f ca="1">AVERAGE(OFFSET($AM$3,0,0,'Données projet'!$E$10+1,1))-AVERAGE(OFFSET($H$3,0,0,'Données projet'!$E$10+1,1))</f>
        <v>344.21784005253625</v>
      </c>
      <c r="AO21" s="62">
        <f t="shared" si="36"/>
        <v>174.32967064896343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21.824483079099512</v>
      </c>
      <c r="BF21" s="14">
        <f t="shared" si="37"/>
        <v>7.0249454027704825</v>
      </c>
      <c r="BG21" s="22">
        <f t="shared" si="7"/>
        <v>50.246087939256903</v>
      </c>
      <c r="BH21" s="62">
        <f t="shared" si="8"/>
        <v>328.91275460592357</v>
      </c>
      <c r="BI21" s="62">
        <f ca="1">AVERAGE(OFFSET($BH$3,0,0,'Données projet'!$E$11+1,1))-AVERAGE(OFFSET($H$3,0,0,'Données projet'!$E$11+1,1))</f>
        <v>411.98877330238821</v>
      </c>
      <c r="BJ21" s="62">
        <f t="shared" si="38"/>
        <v>256.4377087753457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399.64596418363215</v>
      </c>
      <c r="S22" s="62">
        <f ca="1">AVERAGE(OFFSET($R$3,0,0,'Données projet'!$E$9+1,1))-AVERAGE(OFFSET($H$3,0,0,'Données projet'!$E$9+1,1))</f>
        <v>439.06700232017681</v>
      </c>
      <c r="T22" s="62">
        <f t="shared" si="34"/>
        <v>278.21741231699929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15.102874447784345</v>
      </c>
      <c r="AK22" s="14">
        <f t="shared" si="35"/>
        <v>5.074218192988301</v>
      </c>
      <c r="AL22" s="22">
        <f t="shared" si="4"/>
        <v>35.141769682679019</v>
      </c>
      <c r="AM22" s="62">
        <f t="shared" si="5"/>
        <v>315.03065857156787</v>
      </c>
      <c r="AN22" s="62">
        <f ca="1">AVERAGE(OFFSET($AM$3,0,0,'Données projet'!$E$10+1,1))-AVERAGE(OFFSET($H$3,0,0,'Données projet'!$E$10+1,1))</f>
        <v>344.21784005253625</v>
      </c>
      <c r="AO22" s="62">
        <f t="shared" si="36"/>
        <v>174.32967064896343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25.881789459092229</v>
      </c>
      <c r="BF22" s="14">
        <f t="shared" si="37"/>
        <v>8.1672119898134259</v>
      </c>
      <c r="BG22" s="22">
        <f t="shared" si="7"/>
        <v>59.302010856844014</v>
      </c>
      <c r="BH22" s="62">
        <f t="shared" si="8"/>
        <v>339.19089974573285</v>
      </c>
      <c r="BI22" s="62">
        <f ca="1">AVERAGE(OFFSET($BH$3,0,0,'Données projet'!$E$11+1,1))-AVERAGE(OFFSET($H$3,0,0,'Données projet'!$E$11+1,1))</f>
        <v>411.98877330238821</v>
      </c>
      <c r="BJ22" s="62">
        <f t="shared" si="38"/>
        <v>256.4377087753457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428.69949531545831</v>
      </c>
      <c r="S23" s="62">
        <f ca="1">AVERAGE(OFFSET($R$3,0,0,'Données projet'!$E$9+1,1))-AVERAGE(OFFSET($H$3,0,0,'Données projet'!$E$9+1,1))</f>
        <v>439.06700232017681</v>
      </c>
      <c r="T23" s="62">
        <f t="shared" si="34"/>
        <v>278.21741231699929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17.303918552006422</v>
      </c>
      <c r="AK23" s="14">
        <f t="shared" si="35"/>
        <v>5.7223775960671075</v>
      </c>
      <c r="AL23" s="22">
        <f t="shared" si="4"/>
        <v>40.104132457894728</v>
      </c>
      <c r="AM23" s="62">
        <f t="shared" si="5"/>
        <v>321.21524356900585</v>
      </c>
      <c r="AN23" s="62">
        <f ca="1">AVERAGE(OFFSET($AM$3,0,0,'Données projet'!$E$10+1,1))-AVERAGE(OFFSET($H$3,0,0,'Données projet'!$E$10+1,1))</f>
        <v>344.21784005253625</v>
      </c>
      <c r="AO23" s="62">
        <f t="shared" si="36"/>
        <v>174.32967064896343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30.693374187922199</v>
      </c>
      <c r="BF23" s="14">
        <f t="shared" si="37"/>
        <v>9.4952128254613779</v>
      </c>
      <c r="BG23" s="22">
        <f t="shared" si="7"/>
        <v>69.995122381643057</v>
      </c>
      <c r="BH23" s="62">
        <f t="shared" si="8"/>
        <v>351.1062334927542</v>
      </c>
      <c r="BI23" s="62">
        <f ca="1">AVERAGE(OFFSET($BH$3,0,0,'Données projet'!$E$11+1,1))-AVERAGE(OFFSET($H$3,0,0,'Données projet'!$E$11+1,1))</f>
        <v>411.98877330238821</v>
      </c>
      <c r="BJ23" s="62">
        <f t="shared" si="38"/>
        <v>256.4377087753457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432.2850952483584</v>
      </c>
      <c r="S24" s="62">
        <f ca="1">AVERAGE(OFFSET($R$3,0,0,'Données projet'!$E$9+1,1))-AVERAGE(OFFSET($H$3,0,0,'Données projet'!$E$9+1,1))</f>
        <v>439.06700232017681</v>
      </c>
      <c r="T24" s="62">
        <f t="shared" si="34"/>
        <v>278.21741231699929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19.82573570942974</v>
      </c>
      <c r="AK24" s="14">
        <f t="shared" si="35"/>
        <v>6.4533301696051613</v>
      </c>
      <c r="AL24" s="22">
        <f t="shared" si="4"/>
        <v>45.769373072652449</v>
      </c>
      <c r="AM24" s="62">
        <f t="shared" si="5"/>
        <v>328.10270640598577</v>
      </c>
      <c r="AN24" s="62">
        <f ca="1">AVERAGE(OFFSET($AM$3,0,0,'Données projet'!$E$10+1,1))-AVERAGE(OFFSET($H$3,0,0,'Données projet'!$E$10+1,1))</f>
        <v>344.21784005253625</v>
      </c>
      <c r="AO24" s="62">
        <f t="shared" si="36"/>
        <v>174.32967064896343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36.399462275544337</v>
      </c>
      <c r="BF24" s="14">
        <f t="shared" si="37"/>
        <v>11.039148575212362</v>
      </c>
      <c r="BG24" s="22">
        <f t="shared" si="7"/>
        <v>82.62224723173459</v>
      </c>
      <c r="BH24" s="62">
        <f t="shared" si="8"/>
        <v>364.95558056506792</v>
      </c>
      <c r="BI24" s="62">
        <f ca="1">AVERAGE(OFFSET($BH$3,0,0,'Données projet'!$E$11+1,1))-AVERAGE(OFFSET($H$3,0,0,'Données projet'!$E$11+1,1))</f>
        <v>411.98877330238821</v>
      </c>
      <c r="BJ24" s="62">
        <f t="shared" si="38"/>
        <v>256.4377087753457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447.66946185598249</v>
      </c>
      <c r="S25" s="62">
        <f ca="1">AVERAGE(OFFSET($R$3,0,0,'Données projet'!$E$9+1,1))-AVERAGE(OFFSET($H$3,0,0,'Données projet'!$E$9+1,1))</f>
        <v>439.06700232017681</v>
      </c>
      <c r="T25" s="62">
        <f t="shared" si="34"/>
        <v>278.21741231699929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22.715074347976607</v>
      </c>
      <c r="AK25" s="14">
        <f t="shared" si="35"/>
        <v>7.2776515668169814</v>
      </c>
      <c r="AL25" s="22">
        <f t="shared" si="4"/>
        <v>52.237330968265496</v>
      </c>
      <c r="AM25" s="62">
        <f t="shared" si="5"/>
        <v>335.79288652382104</v>
      </c>
      <c r="AN25" s="62">
        <f ca="1">AVERAGE(OFFSET($AM$3,0,0,'Données projet'!$E$10+1,1))-AVERAGE(OFFSET($H$3,0,0,'Données projet'!$E$10+1,1))</f>
        <v>344.21784005253625</v>
      </c>
      <c r="AO25" s="62">
        <f t="shared" si="36"/>
        <v>174.32967064896343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43.166347428499073</v>
      </c>
      <c r="BF25" s="14">
        <f t="shared" si="37"/>
        <v>12.83413057776214</v>
      </c>
      <c r="BG25" s="22">
        <f t="shared" si="7"/>
        <v>97.534165860904935</v>
      </c>
      <c r="BH25" s="62">
        <f t="shared" si="8"/>
        <v>381.08972141646046</v>
      </c>
      <c r="BI25" s="62">
        <f ca="1">AVERAGE(OFFSET($BH$3,0,0,'Données projet'!$E$11+1,1))-AVERAGE(OFFSET($H$3,0,0,'Données projet'!$E$11+1,1))</f>
        <v>411.98877330238821</v>
      </c>
      <c r="BJ25" s="62">
        <f t="shared" si="38"/>
        <v>256.4377087753457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463.02494493049426</v>
      </c>
      <c r="S26" s="62">
        <f ca="1">AVERAGE(OFFSET($R$3,0,0,'Données projet'!$E$9+1,1))-AVERAGE(OFFSET($H$3,0,0,'Données projet'!$E$9+1,1))</f>
        <v>439.06700232017681</v>
      </c>
      <c r="T26" s="62">
        <f t="shared" si="34"/>
        <v>278.21741231699929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26.025495860347377</v>
      </c>
      <c r="AK26" s="14">
        <f t="shared" si="35"/>
        <v>8.2072683306135854</v>
      </c>
      <c r="AL26" s="22">
        <f t="shared" si="4"/>
        <v>59.622064299257012</v>
      </c>
      <c r="AM26" s="62">
        <f t="shared" si="5"/>
        <v>344.3998420770348</v>
      </c>
      <c r="AN26" s="62">
        <f ca="1">AVERAGE(OFFSET($AM$3,0,0,'Données projet'!$E$10+1,1))-AVERAGE(OFFSET($H$3,0,0,'Données projet'!$E$10+1,1))</f>
        <v>344.21784005253625</v>
      </c>
      <c r="AO26" s="62">
        <f t="shared" si="36"/>
        <v>174.32967064896343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51.19123838183193</v>
      </c>
      <c r="BF26" s="14">
        <f t="shared" si="37"/>
        <v>14.920979327781229</v>
      </c>
      <c r="BG26" s="22">
        <f t="shared" si="7"/>
        <v>115.14544584424293</v>
      </c>
      <c r="BH26" s="62">
        <f t="shared" si="8"/>
        <v>399.92322362202071</v>
      </c>
      <c r="BI26" s="62">
        <f ca="1">AVERAGE(OFFSET($BH$3,0,0,'Données projet'!$E$11+1,1))-AVERAGE(OFFSET($H$3,0,0,'Données projet'!$E$11+1,1))</f>
        <v>411.98877330238821</v>
      </c>
      <c r="BJ26" s="62">
        <f t="shared" si="38"/>
        <v>256.4377087753457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478.35415851868379</v>
      </c>
      <c r="S27" s="62">
        <f ca="1">AVERAGE(OFFSET($R$3,0,0,'Données projet'!$E$9+1,1))-AVERAGE(OFFSET($H$3,0,0,'Données projet'!$E$9+1,1))</f>
        <v>439.06700232017681</v>
      </c>
      <c r="T27" s="62">
        <f t="shared" si="34"/>
        <v>278.21741231699929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29.818367503485312</v>
      </c>
      <c r="AK27" s="14">
        <f t="shared" si="35"/>
        <v>9.255630450600643</v>
      </c>
      <c r="AL27" s="22">
        <f t="shared" si="4"/>
        <v>68.053879770033035</v>
      </c>
      <c r="AM27" s="62">
        <f t="shared" si="5"/>
        <v>354.05387977003306</v>
      </c>
      <c r="AN27" s="62">
        <f ca="1">AVERAGE(OFFSET($AM$3,0,0,'Données projet'!$E$10+1,1))-AVERAGE(OFFSET($H$3,0,0,'Données projet'!$E$10+1,1))</f>
        <v>344.21784005253625</v>
      </c>
      <c r="AO27" s="62">
        <f t="shared" si="36"/>
        <v>174.32967064896343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60.708006194089528</v>
      </c>
      <c r="BF27" s="14">
        <f t="shared" si="37"/>
        <v>17.347152793180882</v>
      </c>
      <c r="BG27" s="22">
        <f t="shared" si="7"/>
        <v>135.94606856949596</v>
      </c>
      <c r="BH27" s="62">
        <f t="shared" si="8"/>
        <v>421.94606856949599</v>
      </c>
      <c r="BI27" s="62">
        <f ca="1">AVERAGE(OFFSET($BH$3,0,0,'Données projet'!$E$11+1,1))-AVERAGE(OFFSET($H$3,0,0,'Données projet'!$E$11+1,1))</f>
        <v>411.98877330238821</v>
      </c>
      <c r="BJ27" s="62">
        <f t="shared" si="38"/>
        <v>256.4377087753457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493.65930144068301</v>
      </c>
      <c r="S28" s="62">
        <f ca="1">AVERAGE(OFFSET($R$3,0,0,'Données projet'!$E$9+1,1))-AVERAGE(OFFSET($H$3,0,0,'Données projet'!$E$9+1,1))</f>
        <v>439.06700232017681</v>
      </c>
      <c r="T28" s="62">
        <f t="shared" si="34"/>
        <v>278.21741231699929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34.164000000000001</v>
      </c>
      <c r="AK28" s="14">
        <f t="shared" si="35"/>
        <v>10.43790596178561</v>
      </c>
      <c r="AL28" s="22">
        <f t="shared" si="4"/>
        <v>77.681652883443277</v>
      </c>
      <c r="AM28" s="62">
        <f t="shared" si="5"/>
        <v>364.90387510566552</v>
      </c>
      <c r="AN28" s="62">
        <f ca="1">AVERAGE(OFFSET($AM$3,0,0,'Données projet'!$E$10+1,1))-AVERAGE(OFFSET($H$3,0,0,'Données projet'!$E$10+1,1))</f>
        <v>344.21784005253625</v>
      </c>
      <c r="AO28" s="62">
        <f t="shared" si="36"/>
        <v>174.32967064896343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71.994</v>
      </c>
      <c r="BF28" s="14">
        <f t="shared" si="37"/>
        <v>20.167825678149413</v>
      </c>
      <c r="BG28" s="22">
        <f t="shared" si="7"/>
        <v>160.51517972277688</v>
      </c>
      <c r="BH28" s="62">
        <f t="shared" si="8"/>
        <v>447.73740194499908</v>
      </c>
      <c r="BI28" s="62">
        <f ca="1">AVERAGE(OFFSET($BH$3,0,0,'Données projet'!$E$11+1,1))-AVERAGE(OFFSET($H$3,0,0,'Données projet'!$E$11+1,1))</f>
        <v>411.98877330238821</v>
      </c>
      <c r="BJ28" s="62">
        <f t="shared" si="38"/>
        <v>256.4377087753457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458.05789673333743</v>
      </c>
      <c r="S29" s="62">
        <f ca="1">AVERAGE(OFFSET($R$3,0,0,'Données projet'!$E$9+1,1))-AVERAGE(OFFSET($H$3,0,0,'Données projet'!$E$9+1,1))</f>
        <v>439.06700232017681</v>
      </c>
      <c r="T29" s="62">
        <f t="shared" si="34"/>
        <v>278.21741231699929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39.630239999999993</v>
      </c>
      <c r="AK29" s="14">
        <f t="shared" si="35"/>
        <v>11.900589068958134</v>
      </c>
      <c r="AL29" s="22">
        <f t="shared" si="4"/>
        <v>89.749527295102055</v>
      </c>
      <c r="AM29" s="62">
        <f t="shared" si="5"/>
        <v>378.1939717395465</v>
      </c>
      <c r="AN29" s="62">
        <f ca="1">AVERAGE(OFFSET($AM$3,0,0,'Données projet'!$E$10+1,1))-AVERAGE(OFFSET($H$3,0,0,'Données projet'!$E$10+1,1))</f>
        <v>344.21784005253625</v>
      </c>
      <c r="AO29" s="62">
        <f t="shared" si="36"/>
        <v>174.32967064896343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70.98</v>
      </c>
      <c r="BF29" s="14">
        <f t="shared" si="37"/>
        <v>19.916628839746853</v>
      </c>
      <c r="BG29" s="22">
        <f t="shared" si="7"/>
        <v>158.31162856255909</v>
      </c>
      <c r="BH29" s="62">
        <f t="shared" si="8"/>
        <v>446.75607300700358</v>
      </c>
      <c r="BI29" s="62">
        <f ca="1">AVERAGE(OFFSET($BH$3,0,0,'Données projet'!$E$11+1,1))-AVERAGE(OFFSET($H$3,0,0,'Données projet'!$E$11+1,1))</f>
        <v>411.98877330238821</v>
      </c>
      <c r="BJ29" s="62">
        <f t="shared" si="38"/>
        <v>256.4377087753457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477.32127040383227</v>
      </c>
      <c r="S30" s="62">
        <f ca="1">AVERAGE(OFFSET($R$3,0,0,'Données projet'!$E$9+1,1))-AVERAGE(OFFSET($H$3,0,0,'Données projet'!$E$9+1,1))</f>
        <v>439.06700232017681</v>
      </c>
      <c r="T30" s="62">
        <f t="shared" si="34"/>
        <v>278.21741231699929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45.096479999999993</v>
      </c>
      <c r="AK30" s="14">
        <f t="shared" si="35"/>
        <v>13.339897895146274</v>
      </c>
      <c r="AL30" s="22">
        <f t="shared" si="4"/>
        <v>101.77669150071307</v>
      </c>
      <c r="AM30" s="62">
        <f t="shared" si="5"/>
        <v>391.44335816737976</v>
      </c>
      <c r="AN30" s="62">
        <f ca="1">AVERAGE(OFFSET($AM$3,0,0,'Données projet'!$E$10+1,1))-AVERAGE(OFFSET($H$3,0,0,'Données projet'!$E$10+1,1))</f>
        <v>344.21784005253625</v>
      </c>
      <c r="AO30" s="62">
        <f t="shared" si="36"/>
        <v>174.32967064896343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78.078000000000003</v>
      </c>
      <c r="BF30" s="14">
        <f t="shared" si="37"/>
        <v>21.666582091642084</v>
      </c>
      <c r="BG30" s="22">
        <f t="shared" si="7"/>
        <v>173.72181380960993</v>
      </c>
      <c r="BH30" s="62">
        <f t="shared" si="8"/>
        <v>463.38848047627664</v>
      </c>
      <c r="BI30" s="62">
        <f ca="1">AVERAGE(OFFSET($BH$3,0,0,'Données projet'!$E$11+1,1))-AVERAGE(OFFSET($H$3,0,0,'Données projet'!$E$11+1,1))</f>
        <v>411.98877330238821</v>
      </c>
      <c r="BJ30" s="62">
        <f t="shared" si="38"/>
        <v>256.4377087753457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496.54418197683344</v>
      </c>
      <c r="S31" s="62">
        <f ca="1">AVERAGE(OFFSET($R$3,0,0,'Données projet'!$E$9+1,1))-AVERAGE(OFFSET($H$3,0,0,'Données projet'!$E$9+1,1))</f>
        <v>439.06700232017681</v>
      </c>
      <c r="T31" s="62">
        <f t="shared" si="34"/>
        <v>278.21741231699929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50.562719999999992</v>
      </c>
      <c r="AK31" s="14">
        <f t="shared" si="35"/>
        <v>14.758989764964552</v>
      </c>
      <c r="AL31" s="22">
        <f t="shared" si="4"/>
        <v>113.76864450731324</v>
      </c>
      <c r="AM31" s="62">
        <f t="shared" si="5"/>
        <v>404.6575333962021</v>
      </c>
      <c r="AN31" s="62">
        <f ca="1">AVERAGE(OFFSET($AM$3,0,0,'Données projet'!$E$10+1,1))-AVERAGE(OFFSET($H$3,0,0,'Données projet'!$E$10+1,1))</f>
        <v>344.21784005253625</v>
      </c>
      <c r="AO31" s="62">
        <f t="shared" si="36"/>
        <v>174.32967064896343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85.176000000000002</v>
      </c>
      <c r="BF31" s="14">
        <f t="shared" si="37"/>
        <v>23.398088487656441</v>
      </c>
      <c r="BG31" s="22">
        <f t="shared" si="7"/>
        <v>189.09987078266829</v>
      </c>
      <c r="BH31" s="62">
        <f t="shared" si="8"/>
        <v>479.98875967155715</v>
      </c>
      <c r="BI31" s="62">
        <f ca="1">AVERAGE(OFFSET($BH$3,0,0,'Données projet'!$E$11+1,1))-AVERAGE(OFFSET($H$3,0,0,'Données projet'!$E$11+1,1))</f>
        <v>411.98877330238821</v>
      </c>
      <c r="BJ31" s="62">
        <f t="shared" si="38"/>
        <v>256.4377087753457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515.73067222186751</v>
      </c>
      <c r="S32" s="62">
        <f ca="1">AVERAGE(OFFSET($R$3,0,0,'Données projet'!$E$9+1,1))-AVERAGE(OFFSET($H$3,0,0,'Données projet'!$E$9+1,1))</f>
        <v>439.06700232017681</v>
      </c>
      <c r="T32" s="62">
        <f t="shared" si="34"/>
        <v>278.21741231699929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56.028959999999984</v>
      </c>
      <c r="AK32" s="14">
        <f t="shared" si="35"/>
        <v>16.160299450101345</v>
      </c>
      <c r="AL32" s="22">
        <f t="shared" si="4"/>
        <v>125.72962687559315</v>
      </c>
      <c r="AM32" s="62">
        <f t="shared" si="5"/>
        <v>417.84073798670431</v>
      </c>
      <c r="AN32" s="62">
        <f ca="1">AVERAGE(OFFSET($AM$3,0,0,'Données projet'!$E$10+1,1))-AVERAGE(OFFSET($H$3,0,0,'Données projet'!$E$10+1,1))</f>
        <v>344.21784005253625</v>
      </c>
      <c r="AO32" s="62">
        <f t="shared" si="36"/>
        <v>174.32967064896343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92.274000000000001</v>
      </c>
      <c r="BF32" s="14">
        <f t="shared" si="37"/>
        <v>25.112860036087575</v>
      </c>
      <c r="BG32" s="22">
        <f t="shared" si="7"/>
        <v>204.4487812295192</v>
      </c>
      <c r="BH32" s="62">
        <f t="shared" si="8"/>
        <v>496.55989234063031</v>
      </c>
      <c r="BI32" s="62">
        <f ca="1">AVERAGE(OFFSET($BH$3,0,0,'Données projet'!$E$11+1,1))-AVERAGE(OFFSET($H$3,0,0,'Données projet'!$E$11+1,1))</f>
        <v>411.98877330238821</v>
      </c>
      <c r="BJ32" s="62">
        <f t="shared" si="38"/>
        <v>256.4377087753457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439.06700232017681</v>
      </c>
      <c r="T33" s="62">
        <f t="shared" si="34"/>
        <v>278.21741231699929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0.17200000000000001</v>
      </c>
      <c r="Y33" s="17">
        <f>IF(ISNA(VLOOKUP(A33,'Données projet'!$A$35:$I$55,7,0)),0%,VLOOKUP(A33,'Données projet'!$A$35:$I$55,7,0))</f>
        <v>0.6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4.7981389699154446</v>
      </c>
      <c r="AB33" s="23">
        <f>EXP(-LN(2)/2)*AB32+(1-EXP(-LN(2)/2))/(LN(2)/2)*V33*Y33*VLOOKUP('Données projet'!$B$9,Paramètres!$A$1:$I$89,3,0)*0.475*44/12</f>
        <v>14.342212959227247</v>
      </c>
      <c r="AC33" s="24">
        <f t="shared" si="3"/>
        <v>19.140351929142692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61.495199999999983</v>
      </c>
      <c r="AK33" s="14">
        <f t="shared" si="35"/>
        <v>17.545759224285259</v>
      </c>
      <c r="AL33" s="22">
        <f t="shared" si="4"/>
        <v>137.6630039822968</v>
      </c>
      <c r="AM33" s="62">
        <f t="shared" si="5"/>
        <v>430.99633731563011</v>
      </c>
      <c r="AN33" s="62">
        <f ca="1">AVERAGE(OFFSET($AM$3,0,0,'Données projet'!$E$10+1,1))-AVERAGE(OFFSET($H$3,0,0,'Données projet'!$E$10+1,1))</f>
        <v>344.21784005253625</v>
      </c>
      <c r="AO33" s="62">
        <f t="shared" si="36"/>
        <v>174.32967064896343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99.372000000000014</v>
      </c>
      <c r="BF33" s="14">
        <f t="shared" si="37"/>
        <v>26.812330397327713</v>
      </c>
      <c r="BG33" s="22">
        <f t="shared" si="7"/>
        <v>219.7710421086791</v>
      </c>
      <c r="BH33" s="62">
        <f t="shared" si="8"/>
        <v>513.10437544201238</v>
      </c>
      <c r="BI33" s="62">
        <f ca="1">AVERAGE(OFFSET($BH$3,0,0,'Données projet'!$E$11+1,1))-AVERAGE(OFFSET($H$3,0,0,'Données projet'!$E$11+1,1))</f>
        <v>411.98877330238821</v>
      </c>
      <c r="BJ33" s="62">
        <f t="shared" si="38"/>
        <v>256.4377087753457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439.06700232017681</v>
      </c>
      <c r="T34" s="62">
        <f t="shared" si="34"/>
        <v>278.21741231699929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4.6669336074599448</v>
      </c>
      <c r="AB34" s="23">
        <f>EXP(-LN(2)/2)*AB33+(1-EXP(-LN(2)/2))/(LN(2)/2)*V34*Y34*VLOOKUP('Données projet'!$B$9,Paramètres!$A$1:$I$89,3,0)*0.475*44/12</f>
        <v>10.141476040691169</v>
      </c>
      <c r="AC34" s="24">
        <f t="shared" si="3"/>
        <v>14.808409648151112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67.189199999999985</v>
      </c>
      <c r="AK34" s="14">
        <f t="shared" si="35"/>
        <v>18.973780699598183</v>
      </c>
      <c r="AL34" s="22">
        <f t="shared" si="4"/>
        <v>150.06719138513347</v>
      </c>
      <c r="AM34" s="62">
        <f t="shared" si="5"/>
        <v>443.40052471846678</v>
      </c>
      <c r="AN34" s="62">
        <f ca="1">AVERAGE(OFFSET($AM$3,0,0,'Données projet'!$E$10+1,1))-AVERAGE(OFFSET($H$3,0,0,'Données projet'!$E$10+1,1))</f>
        <v>344.21784005253625</v>
      </c>
      <c r="AO34" s="62">
        <f t="shared" si="36"/>
        <v>174.32967064896343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85.987200000000001</v>
      </c>
      <c r="BF34" s="14">
        <f t="shared" si="37"/>
        <v>23.594880218992504</v>
      </c>
      <c r="BG34" s="22">
        <f t="shared" si="7"/>
        <v>190.85545638141195</v>
      </c>
      <c r="BH34" s="62">
        <f t="shared" si="8"/>
        <v>484.18878971474527</v>
      </c>
      <c r="BI34" s="62">
        <f ca="1">AVERAGE(OFFSET($BH$3,0,0,'Données projet'!$E$11+1,1))-AVERAGE(OFFSET($H$3,0,0,'Données projet'!$E$11+1,1))</f>
        <v>411.98877330238821</v>
      </c>
      <c r="BJ34" s="62">
        <f t="shared" si="38"/>
        <v>256.4377087753457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439.06700232017681</v>
      </c>
      <c r="T35" s="62">
        <f t="shared" si="34"/>
        <v>278.21741231699929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4.5393160625405802</v>
      </c>
      <c r="AB35" s="23">
        <f>EXP(-LN(2)/2)*AB34+(1-EXP(-LN(2)/2))/(LN(2)/2)*V35*Y35*VLOOKUP('Données projet'!$B$9,Paramètres!$A$1:$I$89,3,0)*0.475*44/12</f>
        <v>7.1711064796136252</v>
      </c>
      <c r="AC35" s="24">
        <f t="shared" si="3"/>
        <v>11.710422542154205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72.883199999999988</v>
      </c>
      <c r="AK35" s="14">
        <f t="shared" si="35"/>
        <v>20.387767119503298</v>
      </c>
      <c r="AL35" s="22">
        <f t="shared" si="4"/>
        <v>162.44693439980156</v>
      </c>
      <c r="AM35" s="62">
        <f t="shared" si="5"/>
        <v>455.78026773313491</v>
      </c>
      <c r="AN35" s="62">
        <f ca="1">AVERAGE(OFFSET($AM$3,0,0,'Données projet'!$E$10+1,1))-AVERAGE(OFFSET($H$3,0,0,'Données projet'!$E$10+1,1))</f>
        <v>344.21784005253625</v>
      </c>
      <c r="AO35" s="62">
        <f t="shared" si="36"/>
        <v>174.32967064896343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93.8964</v>
      </c>
      <c r="BF35" s="14">
        <f t="shared" si="37"/>
        <v>25.502612364176063</v>
      </c>
      <c r="BG35" s="22">
        <f t="shared" si="7"/>
        <v>207.95327986760662</v>
      </c>
      <c r="BH35" s="62">
        <f t="shared" si="8"/>
        <v>501.28661320093994</v>
      </c>
      <c r="BI35" s="62">
        <f ca="1">AVERAGE(OFFSET($BH$3,0,0,'Données projet'!$E$11+1,1))-AVERAGE(OFFSET($H$3,0,0,'Données projet'!$E$11+1,1))</f>
        <v>411.98877330238821</v>
      </c>
      <c r="BJ35" s="62">
        <f t="shared" si="38"/>
        <v>256.4377087753457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439.06700232017681</v>
      </c>
      <c r="T36" s="62">
        <f t="shared" si="34"/>
        <v>278.21741231699929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4.4151882260981514</v>
      </c>
      <c r="AB36" s="23">
        <f>EXP(-LN(2)/2)*AB35+(1-EXP(-LN(2)/2))/(LN(2)/2)*V36*Y36*VLOOKUP('Données projet'!$B$9,Paramètres!$A$1:$I$89,3,0)*0.475*44/12</f>
        <v>5.0707380203455852</v>
      </c>
      <c r="AC36" s="24">
        <f t="shared" si="3"/>
        <v>9.4859262464437357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78.577199999999991</v>
      </c>
      <c r="AK36" s="14">
        <f t="shared" si="35"/>
        <v>21.788939637935243</v>
      </c>
      <c r="AL36" s="22">
        <f t="shared" si="4"/>
        <v>174.80435986940384</v>
      </c>
      <c r="AM36" s="62">
        <f t="shared" si="5"/>
        <v>468.13769320273718</v>
      </c>
      <c r="AN36" s="62">
        <f ca="1">AVERAGE(OFFSET($AM$3,0,0,'Données projet'!$E$10+1,1))-AVERAGE(OFFSET($H$3,0,0,'Données projet'!$E$10+1,1))</f>
        <v>344.21784005253625</v>
      </c>
      <c r="AO36" s="62">
        <f t="shared" si="36"/>
        <v>174.32967064896343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101.80559999999998</v>
      </c>
      <c r="BF36" s="14">
        <f t="shared" si="37"/>
        <v>27.391707821525987</v>
      </c>
      <c r="BG36" s="22">
        <f t="shared" si="7"/>
        <v>225.01864445582441</v>
      </c>
      <c r="BH36" s="62">
        <f t="shared" si="8"/>
        <v>518.35197778915767</v>
      </c>
      <c r="BI36" s="62">
        <f ca="1">AVERAGE(OFFSET($BH$3,0,0,'Données projet'!$E$11+1,1))-AVERAGE(OFFSET($H$3,0,0,'Données projet'!$E$11+1,1))</f>
        <v>411.98877330238821</v>
      </c>
      <c r="BJ36" s="62">
        <f t="shared" si="38"/>
        <v>256.4377087753457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439.06700232017681</v>
      </c>
      <c r="T37" s="62">
        <f t="shared" si="34"/>
        <v>278.21741231699929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4.2944546718708398</v>
      </c>
      <c r="AB37" s="23">
        <f>EXP(-LN(2)/2)*AB36+(1-EXP(-LN(2)/2))/(LN(2)/2)*V37*Y37*VLOOKUP('Données projet'!$B$9,Paramètres!$A$1:$I$89,3,0)*0.475*44/12</f>
        <v>3.5855532398068131</v>
      </c>
      <c r="AC37" s="24">
        <f t="shared" si="3"/>
        <v>7.8800079116776534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84.271199999999979</v>
      </c>
      <c r="AK37" s="14">
        <f t="shared" si="35"/>
        <v>23.178332397368926</v>
      </c>
      <c r="AL37" s="22">
        <f t="shared" si="4"/>
        <v>187.14126892541751</v>
      </c>
      <c r="AM37" s="62">
        <f t="shared" si="5"/>
        <v>480.47460225875079</v>
      </c>
      <c r="AN37" s="62">
        <f ca="1">AVERAGE(OFFSET($AM$3,0,0,'Données projet'!$E$10+1,1))-AVERAGE(OFFSET($H$3,0,0,'Données projet'!$E$10+1,1))</f>
        <v>344.21784005253625</v>
      </c>
      <c r="AO37" s="62">
        <f t="shared" si="36"/>
        <v>174.32967064896343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109.7148</v>
      </c>
      <c r="BF37" s="14">
        <f t="shared" si="37"/>
        <v>29.263779078727129</v>
      </c>
      <c r="BG37" s="22">
        <f t="shared" si="7"/>
        <v>242.05435856211645</v>
      </c>
      <c r="BH37" s="62">
        <f t="shared" si="8"/>
        <v>535.38769189544973</v>
      </c>
      <c r="BI37" s="62">
        <f ca="1">AVERAGE(OFFSET($BH$3,0,0,'Données projet'!$E$11+1,1))-AVERAGE(OFFSET($H$3,0,0,'Données projet'!$E$11+1,1))</f>
        <v>411.98877330238821</v>
      </c>
      <c r="BJ37" s="62">
        <f t="shared" si="38"/>
        <v>256.4377087753457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439.06700232017681</v>
      </c>
      <c r="T38" s="62">
        <f t="shared" si="34"/>
        <v>278.21741231699929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4.1770225830329757</v>
      </c>
      <c r="AB38" s="23">
        <f>EXP(-LN(2)/2)*AB37+(1-EXP(-LN(2)/2))/(LN(2)/2)*V38*Y38*VLOOKUP('Données projet'!$B$9,Paramètres!$A$1:$I$89,3,0)*0.475*44/12</f>
        <v>2.535369010172793</v>
      </c>
      <c r="AC38" s="24">
        <f t="shared" si="3"/>
        <v>6.7123915932057692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89.965199999999982</v>
      </c>
      <c r="AK38" s="14">
        <f t="shared" si="35"/>
        <v>24.556831882990153</v>
      </c>
      <c r="AL38" s="22">
        <f t="shared" si="4"/>
        <v>199.45920552954112</v>
      </c>
      <c r="AM38" s="62">
        <f t="shared" si="5"/>
        <v>492.79253886287444</v>
      </c>
      <c r="AN38" s="62">
        <f ca="1">AVERAGE(OFFSET($AM$3,0,0,'Données projet'!$E$10+1,1))-AVERAGE(OFFSET($H$3,0,0,'Données projet'!$E$10+1,1))</f>
        <v>344.21784005253625</v>
      </c>
      <c r="AO38" s="62">
        <f t="shared" si="36"/>
        <v>174.32967064896343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117.624</v>
      </c>
      <c r="BF38" s="14">
        <f t="shared" si="37"/>
        <v>31.120192961985413</v>
      </c>
      <c r="BG38" s="22">
        <f t="shared" si="7"/>
        <v>259.06280274212457</v>
      </c>
      <c r="BH38" s="62">
        <f t="shared" si="8"/>
        <v>552.39613607545789</v>
      </c>
      <c r="BI38" s="62">
        <f ca="1">AVERAGE(OFFSET($BH$3,0,0,'Données projet'!$E$11+1,1))-AVERAGE(OFFSET($H$3,0,0,'Données projet'!$E$11+1,1))</f>
        <v>411.98877330238821</v>
      </c>
      <c r="BJ38" s="62">
        <f t="shared" si="38"/>
        <v>256.4377087753457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439.06700232017681</v>
      </c>
      <c r="T39" s="62">
        <f t="shared" si="34"/>
        <v>278.21741231699929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4.0628016808398684</v>
      </c>
      <c r="AB39" s="23">
        <f>EXP(-LN(2)/2)*AB38+(1-EXP(-LN(2)/2))/(LN(2)/2)*V39*Y39*VLOOKUP('Données projet'!$B$9,Paramètres!$A$1:$I$89,3,0)*0.475*44/12</f>
        <v>1.792776619903407</v>
      </c>
      <c r="AC39" s="24">
        <f t="shared" si="3"/>
        <v>5.8555783007432751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81.31031999999999</v>
      </c>
      <c r="AK39" s="14">
        <f t="shared" si="35"/>
        <v>22.457260621365378</v>
      </c>
      <c r="AL39" s="22">
        <f t="shared" si="4"/>
        <v>180.72853624887799</v>
      </c>
      <c r="AM39" s="62">
        <f t="shared" si="5"/>
        <v>474.06186958221133</v>
      </c>
      <c r="AN39" s="62">
        <f ca="1">AVERAGE(OFFSET($AM$3,0,0,'Données projet'!$E$10+1,1))-AVERAGE(OFFSET($H$3,0,0,'Données projet'!$E$10+1,1))</f>
        <v>344.21784005253625</v>
      </c>
      <c r="AO39" s="62">
        <f t="shared" si="36"/>
        <v>174.32967064896343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104.8476</v>
      </c>
      <c r="BF39" s="14">
        <f t="shared" si="37"/>
        <v>28.113670466115643</v>
      </c>
      <c r="BG39" s="22">
        <f t="shared" si="7"/>
        <v>231.57421272848475</v>
      </c>
      <c r="BH39" s="62">
        <f t="shared" si="8"/>
        <v>524.90754606181804</v>
      </c>
      <c r="BI39" s="62">
        <f ca="1">AVERAGE(OFFSET($BH$3,0,0,'Données projet'!$E$11+1,1))-AVERAGE(OFFSET($H$3,0,0,'Données projet'!$E$11+1,1))</f>
        <v>411.98877330238821</v>
      </c>
      <c r="BJ39" s="62">
        <f t="shared" si="38"/>
        <v>256.4377087753457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439.06700232017681</v>
      </c>
      <c r="T40" s="62">
        <f t="shared" si="34"/>
        <v>278.21741231699929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3.9517041552238474</v>
      </c>
      <c r="AB40" s="23">
        <f>EXP(-LN(2)/2)*AB39+(1-EXP(-LN(2)/2))/(LN(2)/2)*V40*Y40*VLOOKUP('Données projet'!$B$9,Paramètres!$A$1:$I$89,3,0)*0.475*44/12</f>
        <v>1.2676845050863967</v>
      </c>
      <c r="AC40" s="24">
        <f t="shared" si="3"/>
        <v>5.2193886603102442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87.45984</v>
      </c>
      <c r="AK40" s="14">
        <f t="shared" si="35"/>
        <v>23.951582517613154</v>
      </c>
      <c r="AL40" s="22">
        <f t="shared" si="4"/>
        <v>194.04156088484288</v>
      </c>
      <c r="AM40" s="62">
        <f t="shared" si="5"/>
        <v>487.37489421817622</v>
      </c>
      <c r="AN40" s="62">
        <f ca="1">AVERAGE(OFFSET($AM$3,0,0,'Données projet'!$E$10+1,1))-AVERAGE(OFFSET($H$3,0,0,'Données projet'!$E$10+1,1))</f>
        <v>344.21784005253625</v>
      </c>
      <c r="AO40" s="62">
        <f t="shared" si="36"/>
        <v>174.32967064896343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113.3652</v>
      </c>
      <c r="BF40" s="14">
        <f t="shared" si="37"/>
        <v>30.122456058687586</v>
      </c>
      <c r="BG40" s="22">
        <f t="shared" si="7"/>
        <v>249.90766763554748</v>
      </c>
      <c r="BH40" s="62">
        <f t="shared" si="8"/>
        <v>543.24100096888083</v>
      </c>
      <c r="BI40" s="62">
        <f ca="1">AVERAGE(OFFSET($BH$3,0,0,'Données projet'!$E$11+1,1))-AVERAGE(OFFSET($H$3,0,0,'Données projet'!$E$11+1,1))</f>
        <v>411.98877330238821</v>
      </c>
      <c r="BJ40" s="62">
        <f t="shared" si="38"/>
        <v>256.4377087753457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439.06700232017681</v>
      </c>
      <c r="T41" s="62">
        <f t="shared" si="34"/>
        <v>278.21741231699929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3.8436445972881614</v>
      </c>
      <c r="AB41" s="23">
        <f>EXP(-LN(2)/2)*AB40+(1-EXP(-LN(2)/2))/(LN(2)/2)*V41*Y41*VLOOKUP('Données projet'!$B$9,Paramètres!$A$1:$I$89,3,0)*0.475*44/12</f>
        <v>0.8963883099517036</v>
      </c>
      <c r="AC41" s="24">
        <f t="shared" si="3"/>
        <v>4.7400329072398648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93.609360000000009</v>
      </c>
      <c r="AK41" s="14">
        <f t="shared" si="35"/>
        <v>25.433713635877286</v>
      </c>
      <c r="AL41" s="22">
        <f t="shared" si="4"/>
        <v>207.33335324915291</v>
      </c>
      <c r="AM41" s="62">
        <f t="shared" si="5"/>
        <v>500.66668658248625</v>
      </c>
      <c r="AN41" s="62">
        <f ca="1">AVERAGE(OFFSET($AM$3,0,0,'Données projet'!$E$10+1,1))-AVERAGE(OFFSET($H$3,0,0,'Données projet'!$E$10+1,1))</f>
        <v>344.21784005253625</v>
      </c>
      <c r="AO41" s="62">
        <f t="shared" si="36"/>
        <v>174.32967064896343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121.88280000000002</v>
      </c>
      <c r="BF41" s="14">
        <f t="shared" si="37"/>
        <v>32.113732800054677</v>
      </c>
      <c r="BG41" s="22">
        <f t="shared" si="7"/>
        <v>268.21062796009522</v>
      </c>
      <c r="BH41" s="62">
        <f t="shared" si="8"/>
        <v>561.54396129342854</v>
      </c>
      <c r="BI41" s="62">
        <f ca="1">AVERAGE(OFFSET($BH$3,0,0,'Données projet'!$E$11+1,1))-AVERAGE(OFFSET($H$3,0,0,'Données projet'!$E$11+1,1))</f>
        <v>411.98877330238821</v>
      </c>
      <c r="BJ41" s="62">
        <f t="shared" si="38"/>
        <v>256.4377087753457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439.06700232017681</v>
      </c>
      <c r="T42" s="62">
        <f t="shared" si="34"/>
        <v>278.21741231699929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3.7385399336468321</v>
      </c>
      <c r="AB42" s="23">
        <f>EXP(-LN(2)/2)*AB41+(1-EXP(-LN(2)/2))/(LN(2)/2)*V42*Y42*VLOOKUP('Données projet'!$B$9,Paramètres!$A$1:$I$89,3,0)*0.475*44/12</f>
        <v>0.63384225254319848</v>
      </c>
      <c r="AC42" s="24">
        <f t="shared" si="3"/>
        <v>4.3723821861900305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99.758880000000019</v>
      </c>
      <c r="AK42" s="14">
        <f t="shared" si="35"/>
        <v>26.90454596491789</v>
      </c>
      <c r="AL42" s="22">
        <f t="shared" si="4"/>
        <v>220.60546688889869</v>
      </c>
      <c r="AM42" s="62">
        <f t="shared" si="5"/>
        <v>513.93880022223198</v>
      </c>
      <c r="AN42" s="62">
        <f ca="1">AVERAGE(OFFSET($AM$3,0,0,'Données projet'!$E$10+1,1))-AVERAGE(OFFSET($H$3,0,0,'Données projet'!$E$10+1,1))</f>
        <v>344.21784005253625</v>
      </c>
      <c r="AO42" s="62">
        <f t="shared" si="36"/>
        <v>174.32967064896343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130.40040000000002</v>
      </c>
      <c r="BF42" s="14">
        <f t="shared" si="37"/>
        <v>34.088863450406919</v>
      </c>
      <c r="BG42" s="22">
        <f t="shared" si="7"/>
        <v>286.48546717612544</v>
      </c>
      <c r="BH42" s="62">
        <f t="shared" si="8"/>
        <v>579.8188005094587</v>
      </c>
      <c r="BI42" s="62">
        <f ca="1">AVERAGE(OFFSET($BH$3,0,0,'Données projet'!$E$11+1,1))-AVERAGE(OFFSET($H$3,0,0,'Données projet'!$E$11+1,1))</f>
        <v>411.98877330238821</v>
      </c>
      <c r="BJ42" s="62">
        <f t="shared" si="38"/>
        <v>256.4377087753457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439.06700232017681</v>
      </c>
      <c r="T43" s="62">
        <f t="shared" si="34"/>
        <v>278.21741231699929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3.6363093625599889</v>
      </c>
      <c r="AB43" s="23">
        <f>EXP(-LN(2)/2)*AB42+(1-EXP(-LN(2)/2))/(LN(2)/2)*V43*Y43*VLOOKUP('Données projet'!$B$9,Paramètres!$A$1:$I$89,3,0)*0.475*44/12</f>
        <v>0.44819415497585186</v>
      </c>
      <c r="AC43" s="24">
        <f t="shared" si="3"/>
        <v>4.0845035175358406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105.90840000000003</v>
      </c>
      <c r="AK43" s="14">
        <f t="shared" si="35"/>
        <v>28.36485530760914</v>
      </c>
      <c r="AL43" s="22">
        <f t="shared" si="4"/>
        <v>233.85925299408595</v>
      </c>
      <c r="AM43" s="62">
        <f t="shared" si="5"/>
        <v>527.19258632741924</v>
      </c>
      <c r="AN43" s="62">
        <f ca="1">AVERAGE(OFFSET($AM$3,0,0,'Données projet'!$E$10+1,1))-AVERAGE(OFFSET($H$3,0,0,'Données projet'!$E$10+1,1))</f>
        <v>344.21784005253625</v>
      </c>
      <c r="AO43" s="62">
        <f t="shared" si="36"/>
        <v>174.32967064896343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138.91800000000001</v>
      </c>
      <c r="BF43" s="14">
        <f t="shared" si="37"/>
        <v>36.049022673886341</v>
      </c>
      <c r="BG43" s="22">
        <f t="shared" si="7"/>
        <v>304.73423115701871</v>
      </c>
      <c r="BH43" s="62">
        <f t="shared" si="8"/>
        <v>598.06756449035197</v>
      </c>
      <c r="BI43" s="62">
        <f ca="1">AVERAGE(OFFSET($BH$3,0,0,'Données projet'!$E$11+1,1))-AVERAGE(OFFSET($H$3,0,0,'Données projet'!$E$11+1,1))</f>
        <v>411.98877330238821</v>
      </c>
      <c r="BJ43" s="62">
        <f t="shared" si="38"/>
        <v>256.4377087753457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439.06700232017681</v>
      </c>
      <c r="T44" s="62">
        <f t="shared" si="34"/>
        <v>278.21741231699929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3.5368742918155878</v>
      </c>
      <c r="AB44" s="23">
        <f>EXP(-LN(2)/2)*AB43+(1-EXP(-LN(2)/2))/(LN(2)/2)*V44*Y44*VLOOKUP('Données projet'!$B$9,Paramètres!$A$1:$I$89,3,0)*0.475*44/12</f>
        <v>0.3169211262715993</v>
      </c>
      <c r="AC44" s="24">
        <f t="shared" si="3"/>
        <v>3.853795418087187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96.342480000000009</v>
      </c>
      <c r="AK44" s="14">
        <f t="shared" si="35"/>
        <v>26.088763268244669</v>
      </c>
      <c r="AL44" s="22">
        <f t="shared" si="4"/>
        <v>213.23441535885948</v>
      </c>
      <c r="AM44" s="62">
        <f t="shared" si="5"/>
        <v>506.56774869219282</v>
      </c>
      <c r="AN44" s="62">
        <f ca="1">AVERAGE(OFFSET($AM$3,0,0,'Données projet'!$E$10+1,1))-AVERAGE(OFFSET($H$3,0,0,'Données projet'!$E$10+1,1))</f>
        <v>344.21784005253625</v>
      </c>
      <c r="AO44" s="62">
        <f t="shared" si="36"/>
        <v>174.32967064896343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126.1416</v>
      </c>
      <c r="BF44" s="14">
        <f t="shared" si="37"/>
        <v>33.10323903126482</v>
      </c>
      <c r="BG44" s="22">
        <f t="shared" si="7"/>
        <v>277.35142797945286</v>
      </c>
      <c r="BH44" s="62">
        <f t="shared" si="8"/>
        <v>570.68476131278612</v>
      </c>
      <c r="BI44" s="62">
        <f ca="1">AVERAGE(OFFSET($BH$3,0,0,'Données projet'!$E$11+1,1))-AVERAGE(OFFSET($H$3,0,0,'Données projet'!$E$11+1,1))</f>
        <v>411.98877330238821</v>
      </c>
      <c r="BJ44" s="62">
        <f t="shared" si="38"/>
        <v>256.4377087753457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439.06700232017681</v>
      </c>
      <c r="T45" s="62">
        <f t="shared" si="34"/>
        <v>278.21741231699929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3.4401582783097551</v>
      </c>
      <c r="AB45" s="23">
        <f>EXP(-LN(2)/2)*AB44+(1-EXP(-LN(2)/2))/(LN(2)/2)*V45*Y45*VLOOKUP('Données projet'!$B$9,Paramètres!$A$1:$I$89,3,0)*0.475*44/12</f>
        <v>0.22409707748792598</v>
      </c>
      <c r="AC45" s="24">
        <f t="shared" si="3"/>
        <v>3.6642553557976809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102.71976000000001</v>
      </c>
      <c r="AK45" s="14">
        <f t="shared" si="35"/>
        <v>27.608927464604609</v>
      </c>
      <c r="AL45" s="22">
        <f t="shared" si="4"/>
        <v>226.9891306675197</v>
      </c>
      <c r="AM45" s="62">
        <f t="shared" si="5"/>
        <v>520.32246400085296</v>
      </c>
      <c r="AN45" s="62">
        <f ca="1">AVERAGE(OFFSET($AM$3,0,0,'Données projet'!$E$10+1,1))-AVERAGE(OFFSET($H$3,0,0,'Données projet'!$E$10+1,1))</f>
        <v>344.21784005253625</v>
      </c>
      <c r="AO45" s="62">
        <f t="shared" si="36"/>
        <v>174.32967064896343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134.65920000000003</v>
      </c>
      <c r="BF45" s="14">
        <f t="shared" si="37"/>
        <v>35.07074737441733</v>
      </c>
      <c r="BG45" s="22">
        <f t="shared" si="7"/>
        <v>295.61299167711019</v>
      </c>
      <c r="BH45" s="62">
        <f t="shared" si="8"/>
        <v>588.9463250104435</v>
      </c>
      <c r="BI45" s="62">
        <f ca="1">AVERAGE(OFFSET($BH$3,0,0,'Données projet'!$E$11+1,1))-AVERAGE(OFFSET($H$3,0,0,'Données projet'!$E$11+1,1))</f>
        <v>411.98877330238821</v>
      </c>
      <c r="BJ45" s="62">
        <f t="shared" si="38"/>
        <v>256.4377087753457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439.06700232017681</v>
      </c>
      <c r="T46" s="62">
        <f t="shared" si="34"/>
        <v>278.21741231699929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3.3460869692793134</v>
      </c>
      <c r="AB46" s="23">
        <f>EXP(-LN(2)/2)*AB45+(1-EXP(-LN(2)/2))/(LN(2)/2)*V46*Y46*VLOOKUP('Données projet'!$B$9,Paramètres!$A$1:$I$89,3,0)*0.475*44/12</f>
        <v>0.15846056313579968</v>
      </c>
      <c r="AC46" s="24">
        <f t="shared" si="3"/>
        <v>3.504547532415113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109.09704000000001</v>
      </c>
      <c r="AK46" s="14">
        <f t="shared" si="35"/>
        <v>29.118138203692205</v>
      </c>
      <c r="AL46" s="22">
        <f t="shared" si="4"/>
        <v>240.72476870476387</v>
      </c>
      <c r="AM46" s="62">
        <f t="shared" si="5"/>
        <v>534.05810203809722</v>
      </c>
      <c r="AN46" s="62">
        <f ca="1">AVERAGE(OFFSET($AM$3,0,0,'Données projet'!$E$10+1,1))-AVERAGE(OFFSET($H$3,0,0,'Données projet'!$E$10+1,1))</f>
        <v>344.21784005253625</v>
      </c>
      <c r="AO46" s="62">
        <f t="shared" si="36"/>
        <v>174.32967064896343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2">
        <f t="shared" si="8"/>
        <v>607.18273374145838</v>
      </c>
      <c r="BI46" s="62">
        <f ca="1">AVERAGE(OFFSET($BH$3,0,0,'Données projet'!$E$11+1,1))-AVERAGE(OFFSET($H$3,0,0,'Données projet'!$E$11+1,1))</f>
        <v>411.98877330238821</v>
      </c>
      <c r="BJ46" s="62">
        <f t="shared" si="38"/>
        <v>256.4377087753457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439.06700232017681</v>
      </c>
      <c r="T47" s="62">
        <f t="shared" si="34"/>
        <v>278.21741231699929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3.2545880451413045</v>
      </c>
      <c r="AB47" s="23">
        <f>EXP(-LN(2)/2)*AB46+(1-EXP(-LN(2)/2))/(LN(2)/2)*V47*Y47*VLOOKUP('Données projet'!$B$9,Paramètres!$A$1:$I$89,3,0)*0.475*44/12</f>
        <v>0.11204853874396301</v>
      </c>
      <c r="AC47" s="24">
        <f t="shared" si="3"/>
        <v>3.3666365838852674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115.47431999999999</v>
      </c>
      <c r="AK47" s="14">
        <f t="shared" si="35"/>
        <v>30.617108709605674</v>
      </c>
      <c r="AL47" s="22">
        <f t="shared" si="4"/>
        <v>254.44257166922989</v>
      </c>
      <c r="AM47" s="62">
        <f t="shared" si="5"/>
        <v>547.77590500256315</v>
      </c>
      <c r="AN47" s="62">
        <f ca="1">AVERAGE(OFFSET($AM$3,0,0,'Données projet'!$E$10+1,1))-AVERAGE(OFFSET($H$3,0,0,'Données projet'!$E$10+1,1))</f>
        <v>344.21784005253625</v>
      </c>
      <c r="AO47" s="62">
        <f t="shared" si="36"/>
        <v>174.32967064896343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151.69440000000003</v>
      </c>
      <c r="BF47" s="14">
        <f t="shared" si="37"/>
        <v>38.963392010880654</v>
      </c>
      <c r="BG47" s="22">
        <f t="shared" si="7"/>
        <v>332.06232108561716</v>
      </c>
      <c r="BH47" s="62">
        <f t="shared" si="8"/>
        <v>625.39565441895047</v>
      </c>
      <c r="BI47" s="62">
        <f ca="1">AVERAGE(OFFSET($BH$3,0,0,'Données projet'!$E$11+1,1))-AVERAGE(OFFSET($H$3,0,0,'Données projet'!$E$11+1,1))</f>
        <v>411.98877330238821</v>
      </c>
      <c r="BJ47" s="62">
        <f t="shared" si="38"/>
        <v>256.4377087753457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439.06700232017681</v>
      </c>
      <c r="T48" s="62">
        <f t="shared" si="34"/>
        <v>278.21741231699929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3.1655911638955687</v>
      </c>
      <c r="AB48" s="23">
        <f>EXP(-LN(2)/2)*AB47+(1-EXP(-LN(2)/2))/(LN(2)/2)*V48*Y48*VLOOKUP('Données projet'!$B$9,Paramètres!$A$1:$I$89,3,0)*0.475*44/12</f>
        <v>7.9230281567899852E-2</v>
      </c>
      <c r="AC48" s="24">
        <f t="shared" si="3"/>
        <v>3.2448214454634687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121.85159999999998</v>
      </c>
      <c r="AK48" s="14">
        <f t="shared" si="35"/>
        <v>32.106468978964038</v>
      </c>
      <c r="AL48" s="22">
        <f t="shared" si="4"/>
        <v>268.14363680502896</v>
      </c>
      <c r="AM48" s="62">
        <f t="shared" si="5"/>
        <v>561.47697013836228</v>
      </c>
      <c r="AN48" s="62">
        <f ca="1">AVERAGE(OFFSET($AM$3,0,0,'Données projet'!$E$10+1,1))-AVERAGE(OFFSET($H$3,0,0,'Données projet'!$E$10+1,1))</f>
        <v>344.21784005253625</v>
      </c>
      <c r="AO48" s="62">
        <f t="shared" si="36"/>
        <v>174.32967064896343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160.21200000000005</v>
      </c>
      <c r="BF48" s="14">
        <f t="shared" si="37"/>
        <v>40.890328912852695</v>
      </c>
      <c r="BG48" s="22">
        <f t="shared" si="7"/>
        <v>350.25322285655176</v>
      </c>
      <c r="BH48" s="62">
        <f t="shared" si="8"/>
        <v>643.58655618988507</v>
      </c>
      <c r="BI48" s="62">
        <f ca="1">AVERAGE(OFFSET($BH$3,0,0,'Données projet'!$E$11+1,1))-AVERAGE(OFFSET($H$3,0,0,'Données projet'!$E$11+1,1))</f>
        <v>411.98877330238821</v>
      </c>
      <c r="BJ48" s="62">
        <f t="shared" si="38"/>
        <v>256.4377087753457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439.06700232017681</v>
      </c>
      <c r="T49" s="62">
        <f t="shared" si="34"/>
        <v>278.21741231699929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3.0790279070476401</v>
      </c>
      <c r="AB49" s="23">
        <f>EXP(-LN(2)/2)*AB48+(1-EXP(-LN(2)/2))/(LN(2)/2)*V49*Y49*VLOOKUP('Données projet'!$B$9,Paramètres!$A$1:$I$89,3,0)*0.475*44/12</f>
        <v>5.6024269371981517E-2</v>
      </c>
      <c r="AC49" s="24">
        <f t="shared" si="3"/>
        <v>3.1350521764196215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112.28567999999997</v>
      </c>
      <c r="AK49" s="14">
        <f t="shared" si="35"/>
        <v>29.868862334766153</v>
      </c>
      <c r="AL49" s="22">
        <f t="shared" si="4"/>
        <v>247.58582789971763</v>
      </c>
      <c r="AM49" s="62">
        <f t="shared" si="5"/>
        <v>540.919161233051</v>
      </c>
      <c r="AN49" s="62">
        <f ca="1">AVERAGE(OFFSET($AM$3,0,0,'Données projet'!$E$10+1,1))-AVERAGE(OFFSET($H$3,0,0,'Données projet'!$E$10+1,1))</f>
        <v>344.21784005253625</v>
      </c>
      <c r="AO49" s="62">
        <f t="shared" si="36"/>
        <v>174.32967064896343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147.43560000000002</v>
      </c>
      <c r="BF49" s="14">
        <f t="shared" si="37"/>
        <v>37.99523294834102</v>
      </c>
      <c r="BG49" s="22">
        <f t="shared" si="7"/>
        <v>322.95870071836066</v>
      </c>
      <c r="BH49" s="62">
        <f t="shared" si="8"/>
        <v>616.29203405169392</v>
      </c>
      <c r="BI49" s="62">
        <f ca="1">AVERAGE(OFFSET($BH$3,0,0,'Données projet'!$E$11+1,1))-AVERAGE(OFFSET($H$3,0,0,'Données projet'!$E$11+1,1))</f>
        <v>411.98877330238821</v>
      </c>
      <c r="BJ49" s="62">
        <f t="shared" si="38"/>
        <v>256.4377087753457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439.06700232017681</v>
      </c>
      <c r="T50" s="62">
        <f t="shared" si="34"/>
        <v>278.21741231699929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2.9948317270103821</v>
      </c>
      <c r="AB50" s="23">
        <f>EXP(-LN(2)/2)*AB49+(1-EXP(-LN(2)/2))/(LN(2)/2)*V50*Y50*VLOOKUP('Données projet'!$B$9,Paramètres!$A$1:$I$89,3,0)*0.475*44/12</f>
        <v>3.9615140783949933E-2</v>
      </c>
      <c r="AC50" s="24">
        <f t="shared" si="3"/>
        <v>3.0344468677943319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118.66295999999997</v>
      </c>
      <c r="AK50" s="14">
        <f t="shared" si="35"/>
        <v>31.362953608533388</v>
      </c>
      <c r="AL50" s="22">
        <f t="shared" si="4"/>
        <v>261.29513286819559</v>
      </c>
      <c r="AM50" s="62">
        <f t="shared" si="5"/>
        <v>554.62846620152891</v>
      </c>
      <c r="AN50" s="62">
        <f ca="1">AVERAGE(OFFSET($AM$3,0,0,'Données projet'!$E$10+1,1))-AVERAGE(OFFSET($H$3,0,0,'Données projet'!$E$10+1,1))</f>
        <v>344.21784005253625</v>
      </c>
      <c r="AO50" s="62">
        <f t="shared" si="36"/>
        <v>174.32967064896343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155.95320000000004</v>
      </c>
      <c r="BF50" s="14">
        <f t="shared" si="37"/>
        <v>39.928391937903875</v>
      </c>
      <c r="BG50" s="22">
        <f t="shared" si="7"/>
        <v>341.16043929184929</v>
      </c>
      <c r="BH50" s="62">
        <f t="shared" si="8"/>
        <v>634.4937726251826</v>
      </c>
      <c r="BI50" s="62">
        <f ca="1">AVERAGE(OFFSET($BH$3,0,0,'Données projet'!$E$11+1,1))-AVERAGE(OFFSET($H$3,0,0,'Données projet'!$E$11+1,1))</f>
        <v>411.98877330238821</v>
      </c>
      <c r="BJ50" s="62">
        <f t="shared" si="38"/>
        <v>256.4377087753457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439.06700232017681</v>
      </c>
      <c r="T51" s="62">
        <f t="shared" si="34"/>
        <v>278.21741231699929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2.9129378959439274</v>
      </c>
      <c r="AB51" s="23">
        <f>EXP(-LN(2)/2)*AB50+(1-EXP(-LN(2)/2))/(LN(2)/2)*V51*Y51*VLOOKUP('Données projet'!$B$9,Paramètres!$A$1:$I$89,3,0)*0.475*44/12</f>
        <v>2.8012134685990762E-2</v>
      </c>
      <c r="AC51" s="24">
        <f t="shared" si="3"/>
        <v>2.9409500306299181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125.04023999999998</v>
      </c>
      <c r="AK51" s="14">
        <f t="shared" si="35"/>
        <v>32.847722788381112</v>
      </c>
      <c r="AL51" s="22">
        <f t="shared" si="4"/>
        <v>274.98820185643041</v>
      </c>
      <c r="AM51" s="62">
        <f t="shared" si="5"/>
        <v>568.32153518976372</v>
      </c>
      <c r="AN51" s="62">
        <f ca="1">AVERAGE(OFFSET($AM$3,0,0,'Données projet'!$E$10+1,1))-AVERAGE(OFFSET($H$3,0,0,'Données projet'!$E$10+1,1))</f>
        <v>344.21784005253625</v>
      </c>
      <c r="AO51" s="62">
        <f t="shared" si="36"/>
        <v>174.32967064896343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164.47080000000005</v>
      </c>
      <c r="BF51" s="14">
        <f t="shared" si="37"/>
        <v>41.849293714451377</v>
      </c>
      <c r="BG51" s="22">
        <f t="shared" si="7"/>
        <v>359.34082988600289</v>
      </c>
      <c r="BH51" s="62">
        <f t="shared" si="8"/>
        <v>652.67416321933615</v>
      </c>
      <c r="BI51" s="62">
        <f ca="1">AVERAGE(OFFSET($BH$3,0,0,'Données projet'!$E$11+1,1))-AVERAGE(OFFSET($H$3,0,0,'Données projet'!$E$11+1,1))</f>
        <v>411.98877330238821</v>
      </c>
      <c r="BJ51" s="62">
        <f t="shared" si="38"/>
        <v>256.4377087753457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439.06700232017681</v>
      </c>
      <c r="T52" s="62">
        <f t="shared" si="34"/>
        <v>278.21741231699929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2.8332834559945943</v>
      </c>
      <c r="AB52" s="23">
        <f>EXP(-LN(2)/2)*AB51+(1-EXP(-LN(2)/2))/(LN(2)/2)*V52*Y52*VLOOKUP('Données projet'!$B$9,Paramètres!$A$1:$I$89,3,0)*0.475*44/12</f>
        <v>1.980757039197497E-2</v>
      </c>
      <c r="AC52" s="24">
        <f t="shared" si="3"/>
        <v>2.8530910263865694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131.41751999999997</v>
      </c>
      <c r="AK52" s="14">
        <f t="shared" si="35"/>
        <v>34.323699557891082</v>
      </c>
      <c r="AL52" s="22">
        <f t="shared" si="4"/>
        <v>288.66595739666019</v>
      </c>
      <c r="AM52" s="62">
        <f t="shared" si="5"/>
        <v>581.9992907299935</v>
      </c>
      <c r="AN52" s="62">
        <f ca="1">AVERAGE(OFFSET($AM$3,0,0,'Données projet'!$E$10+1,1))-AVERAGE(OFFSET($H$3,0,0,'Données projet'!$E$10+1,1))</f>
        <v>344.21784005253625</v>
      </c>
      <c r="AO52" s="62">
        <f t="shared" si="36"/>
        <v>174.32967064896343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172.98840000000007</v>
      </c>
      <c r="BF52" s="14">
        <f t="shared" si="37"/>
        <v>43.758645457754092</v>
      </c>
      <c r="BG52" s="22">
        <f t="shared" si="7"/>
        <v>377.50110417225511</v>
      </c>
      <c r="BH52" s="62">
        <f t="shared" si="8"/>
        <v>670.83443750558843</v>
      </c>
      <c r="BI52" s="62">
        <f ca="1">AVERAGE(OFFSET($BH$3,0,0,'Données projet'!$E$11+1,1))-AVERAGE(OFFSET($H$3,0,0,'Données projet'!$E$11+1,1))</f>
        <v>411.98877330238821</v>
      </c>
      <c r="BJ52" s="62">
        <f t="shared" si="38"/>
        <v>256.4377087753457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439.06700232017681</v>
      </c>
      <c r="T53" s="62">
        <f t="shared" si="34"/>
        <v>278.21741231699929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2.7558071708945207</v>
      </c>
      <c r="AB53" s="23">
        <f>EXP(-LN(2)/2)*AB52+(1-EXP(-LN(2)/2))/(LN(2)/2)*V53*Y53*VLOOKUP('Données projet'!$B$9,Paramètres!$A$1:$I$89,3,0)*0.475*44/12</f>
        <v>1.4006067342995383E-2</v>
      </c>
      <c r="AC53" s="24">
        <f t="shared" si="3"/>
        <v>2.769813238237516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137.79479999999995</v>
      </c>
      <c r="AK53" s="14">
        <f t="shared" si="35"/>
        <v>35.79135928840963</v>
      </c>
      <c r="AL53" s="22">
        <f t="shared" si="4"/>
        <v>302.32922742731336</v>
      </c>
      <c r="AM53" s="62">
        <f t="shared" si="5"/>
        <v>595.66256076064667</v>
      </c>
      <c r="AN53" s="62">
        <f ca="1">AVERAGE(OFFSET($AM$3,0,0,'Données projet'!$E$10+1,1))-AVERAGE(OFFSET($H$3,0,0,'Données projet'!$E$10+1,1))</f>
        <v>344.21784005253625</v>
      </c>
      <c r="AO53" s="62">
        <f t="shared" si="36"/>
        <v>174.32967064896343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181.50600000000006</v>
      </c>
      <c r="BF53" s="14">
        <f t="shared" si="37"/>
        <v>45.657080773122978</v>
      </c>
      <c r="BG53" s="22">
        <f t="shared" si="7"/>
        <v>395.64236567985591</v>
      </c>
      <c r="BH53" s="62">
        <f t="shared" si="8"/>
        <v>688.97569901318923</v>
      </c>
      <c r="BI53" s="62">
        <f ca="1">AVERAGE(OFFSET($BH$3,0,0,'Données projet'!$E$11+1,1))-AVERAGE(OFFSET($H$3,0,0,'Données projet'!$E$11+1,1))</f>
        <v>411.98877330238821</v>
      </c>
      <c r="BJ53" s="62">
        <f t="shared" si="38"/>
        <v>256.4377087753457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439.06700232017681</v>
      </c>
      <c r="T54" s="62">
        <f t="shared" si="34"/>
        <v>278.21741231699929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2.6804494788848094</v>
      </c>
      <c r="AB54" s="23">
        <f>EXP(-LN(2)/2)*AB53+(1-EXP(-LN(2)/2))/(LN(2)/2)*V54*Y54*VLOOKUP('Données projet'!$B$9,Paramètres!$A$1:$I$89,3,0)*0.475*44/12</f>
        <v>9.9037851959874849E-3</v>
      </c>
      <c r="AC54" s="24">
        <f t="shared" si="3"/>
        <v>2.6903532640807968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128.22887999999995</v>
      </c>
      <c r="AK54" s="14">
        <f t="shared" si="35"/>
        <v>33.586779340295337</v>
      </c>
      <c r="AL54" s="22">
        <f t="shared" si="4"/>
        <v>281.82894001768091</v>
      </c>
      <c r="AM54" s="62">
        <f t="shared" si="5"/>
        <v>575.16227335101416</v>
      </c>
      <c r="AN54" s="62">
        <f ca="1">AVERAGE(OFFSET($AM$3,0,0,'Données projet'!$E$10+1,1))-AVERAGE(OFFSET($H$3,0,0,'Données projet'!$E$10+1,1))</f>
        <v>344.21784005253625</v>
      </c>
      <c r="AO54" s="62">
        <f t="shared" si="36"/>
        <v>174.32967064896343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168.32400000000007</v>
      </c>
      <c r="BF54" s="14">
        <f t="shared" si="37"/>
        <v>42.71443916408608</v>
      </c>
      <c r="BG54" s="22">
        <f t="shared" si="7"/>
        <v>367.55861487745005</v>
      </c>
      <c r="BH54" s="62">
        <f t="shared" si="8"/>
        <v>660.89194821078331</v>
      </c>
      <c r="BI54" s="62">
        <f ca="1">AVERAGE(OFFSET($BH$3,0,0,'Données projet'!$E$11+1,1))-AVERAGE(OFFSET($H$3,0,0,'Données projet'!$E$11+1,1))</f>
        <v>411.98877330238821</v>
      </c>
      <c r="BJ54" s="62">
        <f t="shared" si="38"/>
        <v>256.4377087753457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439.06700232017681</v>
      </c>
      <c r="T55" s="62">
        <f t="shared" si="34"/>
        <v>278.21741231699929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2.6071524469259924</v>
      </c>
      <c r="AB55" s="23">
        <f>EXP(-LN(2)/2)*AB54+(1-EXP(-LN(2)/2))/(LN(2)/2)*V55*Y55*VLOOKUP('Données projet'!$B$9,Paramètres!$A$1:$I$89,3,0)*0.475*44/12</f>
        <v>7.0030336714976913E-3</v>
      </c>
      <c r="AC55" s="24">
        <f t="shared" si="3"/>
        <v>2.61415548059749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134.60615999999993</v>
      </c>
      <c r="AK55" s="14">
        <f t="shared" si="35"/>
        <v>35.058541239368552</v>
      </c>
      <c r="AL55" s="22">
        <f t="shared" si="4"/>
        <v>295.49935465856674</v>
      </c>
      <c r="AM55" s="62">
        <f t="shared" si="5"/>
        <v>588.8326879919</v>
      </c>
      <c r="AN55" s="62">
        <f ca="1">AVERAGE(OFFSET($AM$3,0,0,'Données projet'!$E$10+1,1))-AVERAGE(OFFSET($H$3,0,0,'Données projet'!$E$10+1,1))</f>
        <v>344.21784005253625</v>
      </c>
      <c r="AO55" s="62">
        <f t="shared" si="36"/>
        <v>174.32967064896343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176.43600000000006</v>
      </c>
      <c r="BF55" s="14">
        <f t="shared" si="37"/>
        <v>44.528341291050616</v>
      </c>
      <c r="BG55" s="22">
        <f t="shared" si="7"/>
        <v>384.84622774857991</v>
      </c>
      <c r="BH55" s="62">
        <f t="shared" si="8"/>
        <v>678.17956108191322</v>
      </c>
      <c r="BI55" s="62">
        <f ca="1">AVERAGE(OFFSET($BH$3,0,0,'Données projet'!$E$11+1,1))-AVERAGE(OFFSET($H$3,0,0,'Données projet'!$E$11+1,1))</f>
        <v>411.98877330238821</v>
      </c>
      <c r="BJ55" s="62">
        <f t="shared" si="38"/>
        <v>256.4377087753457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439.06700232017681</v>
      </c>
      <c r="T56" s="62">
        <f t="shared" si="34"/>
        <v>278.21741231699929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2.5358597261606128</v>
      </c>
      <c r="AB56" s="23">
        <f>EXP(-LN(2)/2)*AB55+(1-EXP(-LN(2)/2))/(LN(2)/2)*V56*Y56*VLOOKUP('Données projet'!$B$9,Paramètres!$A$1:$I$89,3,0)*0.475*44/12</f>
        <v>4.9518925979937425E-3</v>
      </c>
      <c r="AC56" s="24">
        <f t="shared" si="3"/>
        <v>2.5408116187586067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140.98343999999994</v>
      </c>
      <c r="AK56" s="14">
        <f t="shared" si="35"/>
        <v>36.522205922710093</v>
      </c>
      <c r="AL56" s="22">
        <f t="shared" si="4"/>
        <v>309.15566664872</v>
      </c>
      <c r="AM56" s="62">
        <f t="shared" si="5"/>
        <v>602.48899998205331</v>
      </c>
      <c r="AN56" s="62">
        <f ca="1">AVERAGE(OFFSET($AM$3,0,0,'Données projet'!$E$10+1,1))-AVERAGE(OFFSET($H$3,0,0,'Données projet'!$E$10+1,1))</f>
        <v>344.21784005253625</v>
      </c>
      <c r="AO56" s="62">
        <f t="shared" si="36"/>
        <v>174.32967064896343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184.54800000000006</v>
      </c>
      <c r="BF56" s="14">
        <f t="shared" si="37"/>
        <v>46.332558240871698</v>
      </c>
      <c r="BG56" s="22">
        <f t="shared" si="7"/>
        <v>402.11697226951833</v>
      </c>
      <c r="BH56" s="62">
        <f t="shared" si="8"/>
        <v>695.45030560285159</v>
      </c>
      <c r="BI56" s="62">
        <f ca="1">AVERAGE(OFFSET($BH$3,0,0,'Données projet'!$E$11+1,1))-AVERAGE(OFFSET($H$3,0,0,'Données projet'!$E$11+1,1))</f>
        <v>411.98877330238821</v>
      </c>
      <c r="BJ56" s="62">
        <f t="shared" si="38"/>
        <v>256.4377087753457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439.06700232017681</v>
      </c>
      <c r="T57" s="62">
        <f t="shared" si="34"/>
        <v>278.21741231699929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2.4665165085936835</v>
      </c>
      <c r="AB57" s="23">
        <f>EXP(-LN(2)/2)*AB56+(1-EXP(-LN(2)/2))/(LN(2)/2)*V57*Y57*VLOOKUP('Données projet'!$B$9,Paramètres!$A$1:$I$89,3,0)*0.475*44/12</f>
        <v>3.5015168357488457E-3</v>
      </c>
      <c r="AC57" s="24">
        <f t="shared" si="3"/>
        <v>2.4700180254294324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147.36071999999993</v>
      </c>
      <c r="AK57" s="14">
        <f t="shared" si="35"/>
        <v>37.978181505546587</v>
      </c>
      <c r="AL57" s="22">
        <f t="shared" si="4"/>
        <v>322.79858678882687</v>
      </c>
      <c r="AM57" s="62">
        <f t="shared" si="5"/>
        <v>616.13192012216018</v>
      </c>
      <c r="AN57" s="62">
        <f ca="1">AVERAGE(OFFSET($AM$3,0,0,'Données projet'!$E$10+1,1))-AVERAGE(OFFSET($H$3,0,0,'Données projet'!$E$10+1,1))</f>
        <v>344.21784005253625</v>
      </c>
      <c r="AO57" s="62">
        <f t="shared" si="36"/>
        <v>174.32967064896343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192.66000000000008</v>
      </c>
      <c r="BF57" s="14">
        <f t="shared" si="37"/>
        <v>48.127564387788738</v>
      </c>
      <c r="BG57" s="22">
        <f t="shared" si="7"/>
        <v>419.3716746420655</v>
      </c>
      <c r="BH57" s="62">
        <f t="shared" si="8"/>
        <v>712.70500797539876</v>
      </c>
      <c r="BI57" s="62">
        <f ca="1">AVERAGE(OFFSET($BH$3,0,0,'Données projet'!$E$11+1,1))-AVERAGE(OFFSET($H$3,0,0,'Données projet'!$E$11+1,1))</f>
        <v>411.98877330238821</v>
      </c>
      <c r="BJ57" s="62">
        <f t="shared" si="38"/>
        <v>256.4377087753457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439.06700232017681</v>
      </c>
      <c r="T58" s="62">
        <f t="shared" si="34"/>
        <v>278.21741231699929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2.3990694849577232</v>
      </c>
      <c r="AB58" s="23">
        <f>EXP(-LN(2)/2)*AB57+(1-EXP(-LN(2)/2))/(LN(2)/2)*V58*Y58*VLOOKUP('Données projet'!$B$9,Paramètres!$A$1:$I$89,3,0)*0.475*44/12</f>
        <v>2.4759462989968712E-3</v>
      </c>
      <c r="AC58" s="24">
        <f t="shared" si="3"/>
        <v>2.4015454312567202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153.73799999999994</v>
      </c>
      <c r="AK58" s="14">
        <f t="shared" si="35"/>
        <v>39.426838781722438</v>
      </c>
      <c r="AL58" s="22">
        <f t="shared" si="4"/>
        <v>336.42876087816643</v>
      </c>
      <c r="AM58" s="62">
        <f t="shared" si="5"/>
        <v>629.76209421149974</v>
      </c>
      <c r="AN58" s="62">
        <f ca="1">AVERAGE(OFFSET($AM$3,0,0,'Données projet'!$E$10+1,1))-AVERAGE(OFFSET($H$3,0,0,'Données projet'!$E$10+1,1))</f>
        <v>344.21784005253625</v>
      </c>
      <c r="AO58" s="62">
        <f t="shared" si="36"/>
        <v>174.32967064896343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200.77200000000008</v>
      </c>
      <c r="BF58" s="14">
        <f t="shared" si="37"/>
        <v>49.913791898945412</v>
      </c>
      <c r="BG58" s="22">
        <f t="shared" si="7"/>
        <v>436.61108755732999</v>
      </c>
      <c r="BH58" s="62">
        <f t="shared" si="8"/>
        <v>729.94442089066331</v>
      </c>
      <c r="BI58" s="62">
        <f ca="1">AVERAGE(OFFSET($BH$3,0,0,'Données projet'!$E$11+1,1))-AVERAGE(OFFSET($H$3,0,0,'Données projet'!$E$11+1,1))</f>
        <v>411.98877330238821</v>
      </c>
      <c r="BJ58" s="62">
        <f t="shared" si="38"/>
        <v>256.4377087753457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439.06700232017681</v>
      </c>
      <c r="T59" s="62">
        <f t="shared" si="34"/>
        <v>278.21741231699929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2.3334668037299733</v>
      </c>
      <c r="AB59" s="23">
        <f>EXP(-LN(2)/2)*AB58+(1-EXP(-LN(2)/2))/(LN(2)/2)*V59*Y59*VLOOKUP('Données projet'!$B$9,Paramètres!$A$1:$I$89,3,0)*0.475*44/12</f>
        <v>1.7507584178744228E-3</v>
      </c>
      <c r="AC59" s="24">
        <f t="shared" si="3"/>
        <v>2.3352175621478479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5.6</v>
      </c>
      <c r="AI59" s="14">
        <f>IF('Données projet'!$A$62&gt;35,AI58+AH59-AQ58,IF(A59&lt;'Données projet'!$A$62,$AF$205^A59,IF(A59='Données projet'!$A$62,'Données projet'!$B$62,AI58+AH59-AQ58)))</f>
        <v>126.59999999999994</v>
      </c>
      <c r="AJ59" s="14">
        <f>AI59*VLOOKUP('Données projet'!$B$10,Paramètres!$A$1:$I$89,3,0)*VLOOKUP('Données projet'!$B$10,Paramètres!$A$1:$I$89,5,0)</f>
        <v>144.17207999999994</v>
      </c>
      <c r="AK59" s="14">
        <f t="shared" si="35"/>
        <v>37.251130863114369</v>
      </c>
      <c r="AL59" s="22">
        <f t="shared" si="4"/>
        <v>315.97875891992413</v>
      </c>
      <c r="AM59" s="62">
        <f t="shared" si="5"/>
        <v>609.31209225325745</v>
      </c>
      <c r="AN59" s="62">
        <f ca="1">AVERAGE(OFFSET($AM$3,0,0,'Données projet'!$E$10+1,1))-AVERAGE(OFFSET($H$3,0,0,'Données projet'!$E$10+1,1))</f>
        <v>344.21784005253625</v>
      </c>
      <c r="AO59" s="62">
        <f t="shared" si="36"/>
        <v>174.32967064896343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186.98160000000007</v>
      </c>
      <c r="BF59" s="14">
        <f t="shared" si="37"/>
        <v>46.872006790472248</v>
      </c>
      <c r="BG59" s="22">
        <f t="shared" si="7"/>
        <v>407.29503182673926</v>
      </c>
      <c r="BH59" s="62">
        <f t="shared" si="8"/>
        <v>700.62836516007258</v>
      </c>
      <c r="BI59" s="62">
        <f ca="1">AVERAGE(OFFSET($BH$3,0,0,'Données projet'!$E$11+1,1))-AVERAGE(OFFSET($H$3,0,0,'Données projet'!$E$11+1,1))</f>
        <v>411.98877330238821</v>
      </c>
      <c r="BJ59" s="62">
        <f t="shared" si="38"/>
        <v>256.4377087753457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439.06700232017681</v>
      </c>
      <c r="T60" s="62">
        <f t="shared" si="34"/>
        <v>278.21741231699929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2.269658031270291</v>
      </c>
      <c r="AB60" s="23">
        <f>EXP(-LN(2)/2)*AB59+(1-EXP(-LN(2)/2))/(LN(2)/2)*V60*Y60*VLOOKUP('Données projet'!$B$9,Paramètres!$A$1:$I$89,3,0)*0.475*44/12</f>
        <v>1.2379731494984356E-3</v>
      </c>
      <c r="AC60" s="24">
        <f t="shared" si="3"/>
        <v>2.2708960044197894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5.6</v>
      </c>
      <c r="AI60" s="14">
        <f>IF('Données projet'!$A$62&gt;35,AI59+AH60-AQ59,IF(A60&lt;'Données projet'!$A$62,$AF$205^A60,IF(A60='Données projet'!$A$62,'Données projet'!$B$62,AI59+AH60-AQ59)))</f>
        <v>132.19999999999993</v>
      </c>
      <c r="AJ60" s="14">
        <f>AI60*VLOOKUP('Données projet'!$B$10,Paramètres!$A$1:$I$89,3,0)*VLOOKUP('Données projet'!$B$10,Paramètres!$A$1:$I$89,5,0)</f>
        <v>150.54935999999992</v>
      </c>
      <c r="AK60" s="14">
        <f t="shared" si="35"/>
        <v>38.703403077639891</v>
      </c>
      <c r="AL60" s="22">
        <f t="shared" si="4"/>
        <v>329.61522902688932</v>
      </c>
      <c r="AM60" s="62">
        <f t="shared" si="5"/>
        <v>622.9485623602227</v>
      </c>
      <c r="AN60" s="62">
        <f ca="1">AVERAGE(OFFSET($AM$3,0,0,'Données projet'!$E$10+1,1))-AVERAGE(OFFSET($H$3,0,0,'Données projet'!$E$10+1,1))</f>
        <v>344.21784005253625</v>
      </c>
      <c r="AO60" s="62">
        <f t="shared" si="36"/>
        <v>174.32967064896343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194.48520000000008</v>
      </c>
      <c r="BF60" s="14">
        <f t="shared" si="37"/>
        <v>48.530216343846071</v>
      </c>
      <c r="BG60" s="22">
        <f t="shared" si="7"/>
        <v>423.25185013219863</v>
      </c>
      <c r="BH60" s="62">
        <f t="shared" si="8"/>
        <v>716.58518346553194</v>
      </c>
      <c r="BI60" s="62">
        <f ca="1">AVERAGE(OFFSET($BH$3,0,0,'Données projet'!$E$11+1,1))-AVERAGE(OFFSET($H$3,0,0,'Données projet'!$E$11+1,1))</f>
        <v>411.98877330238821</v>
      </c>
      <c r="BJ60" s="62">
        <f t="shared" si="38"/>
        <v>256.4377087753457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439.06700232017681</v>
      </c>
      <c r="T61" s="62">
        <f t="shared" si="34"/>
        <v>278.21741231699929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2.2075941130490766</v>
      </c>
      <c r="AB61" s="23">
        <f>EXP(-LN(2)/2)*AB60+(1-EXP(-LN(2)/2))/(LN(2)/2)*V61*Y61*VLOOKUP('Données projet'!$B$9,Paramètres!$A$1:$I$89,3,0)*0.475*44/12</f>
        <v>8.7537920893721141E-4</v>
      </c>
      <c r="AC61" s="24">
        <f t="shared" si="3"/>
        <v>2.2084694922580139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5.6</v>
      </c>
      <c r="AI61" s="14">
        <f>IF('Données projet'!$A$62&gt;35,AI60+AH61-AQ60,IF(A61&lt;'Données projet'!$A$62,$AF$205^A61,IF(A61='Données projet'!$A$62,'Données projet'!$B$62,AI60+AH61-AQ60)))</f>
        <v>137.79999999999993</v>
      </c>
      <c r="AJ61" s="14">
        <f>AI61*VLOOKUP('Données projet'!$B$10,Paramètres!$A$1:$I$89,3,0)*VLOOKUP('Données projet'!$B$10,Paramètres!$A$1:$I$89,5,0)</f>
        <v>156.92663999999991</v>
      </c>
      <c r="AK61" s="14">
        <f t="shared" si="35"/>
        <v>40.148529925605082</v>
      </c>
      <c r="AL61" s="22">
        <f t="shared" si="4"/>
        <v>343.23925428709532</v>
      </c>
      <c r="AM61" s="62">
        <f t="shared" si="5"/>
        <v>636.57258762042864</v>
      </c>
      <c r="AN61" s="62">
        <f ca="1">AVERAGE(OFFSET($AM$3,0,0,'Données projet'!$E$10+1,1))-AVERAGE(OFFSET($H$3,0,0,'Données projet'!$E$10+1,1))</f>
        <v>344.21784005253625</v>
      </c>
      <c r="AO61" s="62">
        <f t="shared" si="36"/>
        <v>174.32967064896343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201.98880000000008</v>
      </c>
      <c r="BF61" s="14">
        <f t="shared" si="37"/>
        <v>50.18099374666096</v>
      </c>
      <c r="BG61" s="22">
        <f t="shared" si="7"/>
        <v>439.19572410876793</v>
      </c>
      <c r="BH61" s="62">
        <f t="shared" si="8"/>
        <v>732.52905744210125</v>
      </c>
      <c r="BI61" s="62">
        <f ca="1">AVERAGE(OFFSET($BH$3,0,0,'Données projet'!$E$11+1,1))-AVERAGE(OFFSET($H$3,0,0,'Données projet'!$E$11+1,1))</f>
        <v>411.98877330238821</v>
      </c>
      <c r="BJ61" s="62">
        <f t="shared" si="38"/>
        <v>256.4377087753457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439.06700232017681</v>
      </c>
      <c r="T62" s="62">
        <f t="shared" si="34"/>
        <v>278.21741231699929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2.1472273359354208</v>
      </c>
      <c r="AB62" s="23">
        <f>EXP(-LN(2)/2)*AB61+(1-EXP(-LN(2)/2))/(LN(2)/2)*V62*Y62*VLOOKUP('Données projet'!$B$9,Paramètres!$A$1:$I$89,3,0)*0.475*44/12</f>
        <v>6.1898657474921781E-4</v>
      </c>
      <c r="AC62" s="24">
        <f t="shared" si="3"/>
        <v>2.14784632251017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5.6</v>
      </c>
      <c r="AI62" s="14">
        <f>IF('Données projet'!$A$62&gt;35,AI61+AH62-AQ61,IF(A62&lt;'Données projet'!$A$62,$AF$205^A62,IF(A62='Données projet'!$A$62,'Données projet'!$B$62,AI61+AH62-AQ61)))</f>
        <v>143.39999999999992</v>
      </c>
      <c r="AJ62" s="14">
        <f>AI62*VLOOKUP('Données projet'!$B$10,Paramètres!$A$1:$I$89,3,0)*VLOOKUP('Données projet'!$B$10,Paramètres!$A$1:$I$89,5,0)</f>
        <v>163.30391999999992</v>
      </c>
      <c r="AK62" s="14">
        <f t="shared" si="35"/>
        <v>41.586835000760431</v>
      </c>
      <c r="AL62" s="22">
        <f t="shared" si="4"/>
        <v>356.85139829299095</v>
      </c>
      <c r="AM62" s="62">
        <f t="shared" si="5"/>
        <v>650.18473162632426</v>
      </c>
      <c r="AN62" s="62">
        <f ca="1">AVERAGE(OFFSET($AM$3,0,0,'Données projet'!$E$10+1,1))-AVERAGE(OFFSET($H$3,0,0,'Données projet'!$E$10+1,1))</f>
        <v>344.21784005253625</v>
      </c>
      <c r="AO62" s="62">
        <f t="shared" si="36"/>
        <v>174.32967064896343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209.49240000000009</v>
      </c>
      <c r="BF62" s="14">
        <f t="shared" si="37"/>
        <v>51.824646708770558</v>
      </c>
      <c r="BG62" s="22">
        <f t="shared" si="7"/>
        <v>455.12718968444216</v>
      </c>
      <c r="BH62" s="62">
        <f t="shared" si="8"/>
        <v>748.46052301777547</v>
      </c>
      <c r="BI62" s="62">
        <f ca="1">AVERAGE(OFFSET($BH$3,0,0,'Données projet'!$E$11+1,1))-AVERAGE(OFFSET($H$3,0,0,'Données projet'!$E$11+1,1))</f>
        <v>411.98877330238821</v>
      </c>
      <c r="BJ62" s="62">
        <f t="shared" si="38"/>
        <v>256.4377087753457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439.06700232017681</v>
      </c>
      <c r="T63" s="62">
        <f t="shared" si="34"/>
        <v>278.21741231699929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2.0885112915164887</v>
      </c>
      <c r="AB63" s="23">
        <f>EXP(-LN(2)/2)*AB62+(1-EXP(-LN(2)/2))/(LN(2)/2)*V63*Y63*VLOOKUP('Données projet'!$B$9,Paramètres!$A$1:$I$89,3,0)*0.475*44/12</f>
        <v>4.3768960446860571E-4</v>
      </c>
      <c r="AC63" s="24">
        <f t="shared" si="3"/>
        <v>2.0889489811209572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149</v>
      </c>
      <c r="AG63" s="13">
        <f>VLOOKUP(A63,'Données projet'!$A$61:$I$81,9,0)</f>
        <v>5.6</v>
      </c>
      <c r="AH63" s="13">
        <f t="array" ref="AH63">INDEX(AG:AG,MIN(IF(ISNUMBER(AG63:AG259),ROW(AG63:AG259),"")))</f>
        <v>5.6</v>
      </c>
      <c r="AI63" s="14">
        <f>IF('Données projet'!$A$62&gt;35,AI62+AH63-AQ62,IF(A63&lt;'Données projet'!$A$62,$AF$205^A63,IF(A63='Données projet'!$A$62,'Données projet'!$B$62,AI62+AH63-AQ62)))</f>
        <v>148.99999999999991</v>
      </c>
      <c r="AJ63" s="14">
        <f>AI63*VLOOKUP('Données projet'!$B$10,Paramètres!$A$1:$I$89,3,0)*VLOOKUP('Données projet'!$B$10,Paramètres!$A$1:$I$89,5,0)</f>
        <v>169.6811999999999</v>
      </c>
      <c r="AK63" s="14">
        <f t="shared" si="35"/>
        <v>43.018615192144587</v>
      </c>
      <c r="AL63" s="22">
        <f t="shared" si="4"/>
        <v>370.4521781263183</v>
      </c>
      <c r="AM63" s="62">
        <f t="shared" si="5"/>
        <v>663.78551145965162</v>
      </c>
      <c r="AN63" s="62">
        <f ca="1">AVERAGE(OFFSET($AM$3,0,0,'Données projet'!$E$10+1,1))-AVERAGE(OFFSET($H$3,0,0,'Données projet'!$E$10+1,1))</f>
        <v>344.21784005253625</v>
      </c>
      <c r="AO63" s="62">
        <f t="shared" si="36"/>
        <v>174.32967064896343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216.99600000000009</v>
      </c>
      <c r="BF63" s="14">
        <f t="shared" si="37"/>
        <v>53.461459647386917</v>
      </c>
      <c r="BG63" s="22">
        <f t="shared" si="7"/>
        <v>471.04674221919907</v>
      </c>
      <c r="BH63" s="62">
        <f t="shared" si="8"/>
        <v>764.38007555253239</v>
      </c>
      <c r="BI63" s="62">
        <f ca="1">AVERAGE(OFFSET($BH$3,0,0,'Données projet'!$E$11+1,1))-AVERAGE(OFFSET($H$3,0,0,'Données projet'!$E$11+1,1))</f>
        <v>411.98877330238821</v>
      </c>
      <c r="BJ63" s="62">
        <f t="shared" si="38"/>
        <v>256.4377087753457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439.06700232017681</v>
      </c>
      <c r="T64" s="62">
        <f t="shared" si="34"/>
        <v>278.21741231699929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2.0314008404199351</v>
      </c>
      <c r="AB64" s="23">
        <f>EXP(-LN(2)/2)*AB63+(1-EXP(-LN(2)/2))/(LN(2)/2)*V64*Y64*VLOOKUP('Données projet'!$B$9,Paramètres!$A$1:$I$89,3,0)*0.475*44/12</f>
        <v>3.094932873746089E-4</v>
      </c>
      <c r="AC64" s="24">
        <f t="shared" si="3"/>
        <v>2.0317103337073097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140.1999999999999</v>
      </c>
      <c r="AJ64" s="14">
        <f>AI64*VLOOKUP('Données projet'!$B$10,Paramètres!$A$1:$I$89,3,0)*VLOOKUP('Données projet'!$B$10,Paramètres!$A$1:$I$89,5,0)</f>
        <v>159.65975999999989</v>
      </c>
      <c r="AK64" s="14">
        <f t="shared" si="35"/>
        <v>40.765763819671534</v>
      </c>
      <c r="AL64" s="22">
        <f t="shared" si="4"/>
        <v>349.07445398592768</v>
      </c>
      <c r="AM64" s="62">
        <f t="shared" si="5"/>
        <v>642.40778731926093</v>
      </c>
      <c r="AN64" s="62">
        <f ca="1">AVERAGE(OFFSET($AM$3,0,0,'Données projet'!$E$10+1,1))-AVERAGE(OFFSET($H$3,0,0,'Données projet'!$E$10+1,1))</f>
        <v>344.21784005253625</v>
      </c>
      <c r="AO64" s="62">
        <f t="shared" si="36"/>
        <v>174.32967064896343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203.00280000000009</v>
      </c>
      <c r="BF64" s="14">
        <f t="shared" si="37"/>
        <v>50.403518824343074</v>
      </c>
      <c r="BG64" s="22">
        <f t="shared" si="7"/>
        <v>441.34933861906433</v>
      </c>
      <c r="BH64" s="62">
        <f t="shared" si="8"/>
        <v>734.68267195239764</v>
      </c>
      <c r="BI64" s="62">
        <f ca="1">AVERAGE(OFFSET($BH$3,0,0,'Données projet'!$E$11+1,1))-AVERAGE(OFFSET($H$3,0,0,'Données projet'!$E$11+1,1))</f>
        <v>411.98877330238821</v>
      </c>
      <c r="BJ64" s="62">
        <f t="shared" si="38"/>
        <v>256.4377087753457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439.06700232017681</v>
      </c>
      <c r="T65" s="62">
        <f t="shared" si="34"/>
        <v>278.21741231699929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1.9758520776119246</v>
      </c>
      <c r="AB65" s="23">
        <f>EXP(-LN(2)/2)*AB64+(1-EXP(-LN(2)/2))/(LN(2)/2)*V65*Y65*VLOOKUP('Données projet'!$B$9,Paramètres!$A$1:$I$89,3,0)*0.475*44/12</f>
        <v>2.1884480223430285E-4</v>
      </c>
      <c r="AC65" s="24">
        <f t="shared" si="3"/>
        <v>1.9760709224141588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145.39999999999989</v>
      </c>
      <c r="AJ65" s="14">
        <f>AI65*VLOOKUP('Données projet'!$B$10,Paramètres!$A$1:$I$89,3,0)*VLOOKUP('Données projet'!$B$10,Paramètres!$A$1:$I$89,5,0)</f>
        <v>165.5815199999999</v>
      </c>
      <c r="AK65" s="14">
        <f t="shared" si="35"/>
        <v>42.098919431473661</v>
      </c>
      <c r="AL65" s="22">
        <f t="shared" si="4"/>
        <v>361.71009867648309</v>
      </c>
      <c r="AM65" s="62">
        <f t="shared" si="5"/>
        <v>655.04343200981634</v>
      </c>
      <c r="AN65" s="62">
        <f ca="1">AVERAGE(OFFSET($AM$3,0,0,'Données projet'!$E$10+1,1))-AVERAGE(OFFSET($H$3,0,0,'Données projet'!$E$10+1,1))</f>
        <v>344.21784005253625</v>
      </c>
      <c r="AO65" s="62">
        <f t="shared" si="36"/>
        <v>174.32967064896343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210.3036000000001</v>
      </c>
      <c r="BF65" s="14">
        <f t="shared" si="37"/>
        <v>52.001924357524501</v>
      </c>
      <c r="BG65" s="22">
        <f t="shared" si="7"/>
        <v>456.84878825602203</v>
      </c>
      <c r="BH65" s="62">
        <f t="shared" si="8"/>
        <v>750.18212158935535</v>
      </c>
      <c r="BI65" s="62">
        <f ca="1">AVERAGE(OFFSET($BH$3,0,0,'Données projet'!$E$11+1,1))-AVERAGE(OFFSET($H$3,0,0,'Données projet'!$E$11+1,1))</f>
        <v>411.98877330238821</v>
      </c>
      <c r="BJ65" s="62">
        <f t="shared" si="38"/>
        <v>256.4377087753457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439.06700232017681</v>
      </c>
      <c r="T66" s="62">
        <f t="shared" si="34"/>
        <v>278.21741231699929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1.9218222986440816</v>
      </c>
      <c r="AB66" s="23">
        <f>EXP(-LN(2)/2)*AB65+(1-EXP(-LN(2)/2))/(LN(2)/2)*V66*Y66*VLOOKUP('Données projet'!$B$9,Paramètres!$A$1:$I$89,3,0)*0.475*44/12</f>
        <v>1.5474664368730445E-4</v>
      </c>
      <c r="AC66" s="24">
        <f t="shared" si="3"/>
        <v>1.9219770452877689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150.59999999999988</v>
      </c>
      <c r="AJ66" s="14">
        <f>AI66*VLOOKUP('Données projet'!$B$10,Paramètres!$A$1:$I$89,3,0)*VLOOKUP('Données projet'!$B$10,Paramètres!$A$1:$I$89,5,0)</f>
        <v>171.50327999999988</v>
      </c>
      <c r="AK66" s="14">
        <f t="shared" si="35"/>
        <v>43.426535589704869</v>
      </c>
      <c r="AL66" s="22">
        <f t="shared" si="4"/>
        <v>374.33609548540238</v>
      </c>
      <c r="AM66" s="62">
        <f t="shared" si="5"/>
        <v>667.6694288187357</v>
      </c>
      <c r="AN66" s="62">
        <f ca="1">AVERAGE(OFFSET($AM$3,0,0,'Données projet'!$E$10+1,1))-AVERAGE(OFFSET($H$3,0,0,'Données projet'!$E$10+1,1))</f>
        <v>344.21784005253625</v>
      </c>
      <c r="AO66" s="62">
        <f t="shared" si="36"/>
        <v>174.32967064896343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217.60440000000006</v>
      </c>
      <c r="BF66" s="14">
        <f t="shared" si="37"/>
        <v>53.593882578706406</v>
      </c>
      <c r="BG66" s="22">
        <f t="shared" si="7"/>
        <v>472.33700882458038</v>
      </c>
      <c r="BH66" s="62">
        <f t="shared" si="8"/>
        <v>765.67034215791364</v>
      </c>
      <c r="BI66" s="62">
        <f ca="1">AVERAGE(OFFSET($BH$3,0,0,'Données projet'!$E$11+1,1))-AVERAGE(OFFSET($H$3,0,0,'Données projet'!$E$11+1,1))</f>
        <v>411.98877330238821</v>
      </c>
      <c r="BJ66" s="62">
        <f t="shared" si="38"/>
        <v>256.4377087753457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439.06700232017681</v>
      </c>
      <c r="T67" s="62">
        <f t="shared" si="34"/>
        <v>278.21741231699929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1.869269966823417</v>
      </c>
      <c r="AB67" s="23">
        <f>EXP(-LN(2)/2)*AB66+(1-EXP(-LN(2)/2))/(LN(2)/2)*V67*Y67*VLOOKUP('Données projet'!$B$9,Paramètres!$A$1:$I$89,3,0)*0.475*44/12</f>
        <v>1.0942240111715143E-4</v>
      </c>
      <c r="AC67" s="24">
        <f t="shared" si="3"/>
        <v>1.8693793892245341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155.79999999999987</v>
      </c>
      <c r="AJ67" s="14">
        <f>AI67*VLOOKUP('Données projet'!$B$10,Paramètres!$A$1:$I$89,3,0)*VLOOKUP('Données projet'!$B$10,Paramètres!$A$1:$I$89,5,0)</f>
        <v>177.42503999999985</v>
      </c>
      <c r="AK67" s="14">
        <f t="shared" si="35"/>
        <v>44.748825484986519</v>
      </c>
      <c r="AL67" s="22">
        <f t="shared" si="4"/>
        <v>386.95281571968462</v>
      </c>
      <c r="AM67" s="62">
        <f t="shared" si="5"/>
        <v>680.28614905301788</v>
      </c>
      <c r="AN67" s="62">
        <f ca="1">AVERAGE(OFFSET($AM$3,0,0,'Données projet'!$E$10+1,1))-AVERAGE(OFFSET($H$3,0,0,'Données projet'!$E$10+1,1))</f>
        <v>344.21784005253625</v>
      </c>
      <c r="AO67" s="62">
        <f t="shared" si="36"/>
        <v>174.32967064896343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224.90520000000006</v>
      </c>
      <c r="BF67" s="14">
        <f t="shared" si="37"/>
        <v>55.17963460003309</v>
      </c>
      <c r="BG67" s="22">
        <f t="shared" si="7"/>
        <v>487.81442026172436</v>
      </c>
      <c r="BH67" s="62">
        <f t="shared" si="8"/>
        <v>781.14775359505768</v>
      </c>
      <c r="BI67" s="62">
        <f ca="1">AVERAGE(OFFSET($BH$3,0,0,'Données projet'!$E$11+1,1))-AVERAGE(OFFSET($H$3,0,0,'Données projet'!$E$11+1,1))</f>
        <v>411.98877330238821</v>
      </c>
      <c r="BJ67" s="62">
        <f t="shared" si="38"/>
        <v>256.4377087753457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439.06700232017681</v>
      </c>
      <c r="T68" s="62">
        <f t="shared" si="34"/>
        <v>278.21741231699929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1.8181546812799954</v>
      </c>
      <c r="AB68" s="23">
        <f>EXP(-LN(2)/2)*AB67+(1-EXP(-LN(2)/2))/(LN(2)/2)*V68*Y68*VLOOKUP('Données projet'!$B$9,Paramètres!$A$1:$I$89,3,0)*0.475*44/12</f>
        <v>7.7373321843652226E-5</v>
      </c>
      <c r="AC68" s="24">
        <f t="shared" ref="AC68:AC131" si="57">SUM(Z68:AB68)</f>
        <v>1.8182320546018389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160.99999999999986</v>
      </c>
      <c r="AJ68" s="14">
        <f>AI68*VLOOKUP('Données projet'!$B$10,Paramètres!$A$1:$I$89,3,0)*VLOOKUP('Données projet'!$B$10,Paramètres!$A$1:$I$89,5,0)</f>
        <v>183.34679999999983</v>
      </c>
      <c r="AK68" s="14">
        <f t="shared" si="35"/>
        <v>46.065987269469694</v>
      </c>
      <c r="AL68" s="22">
        <f t="shared" ref="AL68:AL131" si="58">(AJ68+AK68)*0.475*44/12</f>
        <v>399.56060449432607</v>
      </c>
      <c r="AM68" s="62">
        <f t="shared" ref="AM68:AM131" si="59">AL68+(AD68+AE68)*44/12</f>
        <v>692.89393782765933</v>
      </c>
      <c r="AN68" s="62">
        <f ca="1">AVERAGE(OFFSET($AM$3,0,0,'Données projet'!$E$10+1,1))-AVERAGE(OFFSET($H$3,0,0,'Données projet'!$E$10+1,1))</f>
        <v>344.21784005253625</v>
      </c>
      <c r="AO68" s="62">
        <f t="shared" si="36"/>
        <v>174.32967064896343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232.20600000000005</v>
      </c>
      <c r="BF68" s="14">
        <f t="shared" si="37"/>
        <v>56.759404991217572</v>
      </c>
      <c r="BG68" s="22">
        <f t="shared" ref="BG68:BG131" si="61">(BE68+BF68)*0.475*44/12</f>
        <v>503.28141369303734</v>
      </c>
      <c r="BH68" s="62">
        <f t="shared" ref="BH68:BH131" si="62">BG68+(AY68+AZ68)*44/12</f>
        <v>796.61474702637065</v>
      </c>
      <c r="BI68" s="62">
        <f ca="1">AVERAGE(OFFSET($BH$3,0,0,'Données projet'!$E$11+1,1))-AVERAGE(OFFSET($H$3,0,0,'Données projet'!$E$11+1,1))</f>
        <v>411.98877330238821</v>
      </c>
      <c r="BJ68" s="62">
        <f t="shared" si="38"/>
        <v>256.4377087753457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439.06700232017681</v>
      </c>
      <c r="T69" s="62">
        <f t="shared" ref="T69:T132" si="88">$T$3</f>
        <v>278.21741231699929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1.7684371459077945</v>
      </c>
      <c r="AB69" s="23">
        <f>EXP(-LN(2)/2)*AB68+(1-EXP(-LN(2)/2))/(LN(2)/2)*V69*Y69*VLOOKUP('Données projet'!$B$9,Paramètres!$A$1:$I$89,3,0)*0.475*44/12</f>
        <v>5.4711200558575713E-5</v>
      </c>
      <c r="AC69" s="24">
        <f t="shared" si="57"/>
        <v>1.7684918571083532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152.19999999999985</v>
      </c>
      <c r="AJ69" s="14">
        <f>AI69*VLOOKUP('Données projet'!$B$10,Paramètres!$A$1:$I$89,3,0)*VLOOKUP('Données projet'!$B$10,Paramètres!$A$1:$I$89,5,0)</f>
        <v>173.32535999999982</v>
      </c>
      <c r="AK69" s="14">
        <f t="shared" ref="AK69:AK132" si="89">EXP(-1.0587+0.8836*LN(AJ69)+0.284)</f>
        <v>43.83395183288394</v>
      </c>
      <c r="AL69" s="22">
        <f t="shared" si="58"/>
        <v>378.21913477560588</v>
      </c>
      <c r="AM69" s="62">
        <f t="shared" si="59"/>
        <v>671.55246810893914</v>
      </c>
      <c r="AN69" s="62">
        <f ca="1">AVERAGE(OFFSET($AM$3,0,0,'Données projet'!$E$10+1,1))-AVERAGE(OFFSET($H$3,0,0,'Données projet'!$E$10+1,1))</f>
        <v>344.21784005253625</v>
      </c>
      <c r="AO69" s="62">
        <f t="shared" ref="AO69:AO132" si="90">$AO$3</f>
        <v>174.32967064896343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217.80720000000005</v>
      </c>
      <c r="BF69" s="14">
        <f t="shared" ref="BF69:BF132" si="91">EXP(-1.0587+0.8836*LN(BE69)+0.284)</f>
        <v>53.638013973813976</v>
      </c>
      <c r="BG69" s="22">
        <f t="shared" si="61"/>
        <v>472.76708100439265</v>
      </c>
      <c r="BH69" s="62">
        <f t="shared" si="62"/>
        <v>766.10041433772597</v>
      </c>
      <c r="BI69" s="62">
        <f ca="1">AVERAGE(OFFSET($BH$3,0,0,'Données projet'!$E$11+1,1))-AVERAGE(OFFSET($H$3,0,0,'Données projet'!$E$11+1,1))</f>
        <v>411.98877330238821</v>
      </c>
      <c r="BJ69" s="62">
        <f t="shared" ref="BJ69:BJ132" si="92">$BJ$3</f>
        <v>256.4377087753457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439.06700232017681</v>
      </c>
      <c r="T70" s="62">
        <f t="shared" si="88"/>
        <v>278.21741231699929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1.7200791391548782</v>
      </c>
      <c r="AB70" s="23">
        <f>EXP(-LN(2)/2)*AB69+(1-EXP(-LN(2)/2))/(LN(2)/2)*V70*Y70*VLOOKUP('Données projet'!$B$9,Paramètres!$A$1:$I$89,3,0)*0.475*44/12</f>
        <v>3.8686660921826113E-5</v>
      </c>
      <c r="AC70" s="24">
        <f t="shared" si="57"/>
        <v>1.7201178258158001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157.39999999999984</v>
      </c>
      <c r="AJ70" s="14">
        <f>AI70*VLOOKUP('Données projet'!$B$10,Paramètres!$A$1:$I$89,3,0)*VLOOKUP('Données projet'!$B$10,Paramètres!$A$1:$I$89,5,0)</f>
        <v>179.2471199999998</v>
      </c>
      <c r="AK70" s="14">
        <f t="shared" si="89"/>
        <v>45.154643398751531</v>
      </c>
      <c r="AL70" s="22">
        <f t="shared" si="58"/>
        <v>390.83307125282516</v>
      </c>
      <c r="AM70" s="62">
        <f t="shared" si="59"/>
        <v>684.16640458615848</v>
      </c>
      <c r="AN70" s="62">
        <f ca="1">AVERAGE(OFFSET($AM$3,0,0,'Données projet'!$E$10+1,1))-AVERAGE(OFFSET($H$3,0,0,'Données projet'!$E$10+1,1))</f>
        <v>344.21784005253625</v>
      </c>
      <c r="AO70" s="62">
        <f t="shared" si="90"/>
        <v>174.32967064896343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224.7024000000001</v>
      </c>
      <c r="BF70" s="14">
        <f t="shared" si="91"/>
        <v>55.135667706678312</v>
      </c>
      <c r="BG70" s="22">
        <f t="shared" si="61"/>
        <v>487.38463458913157</v>
      </c>
      <c r="BH70" s="62">
        <f t="shared" si="62"/>
        <v>780.71796792246482</v>
      </c>
      <c r="BI70" s="62">
        <f ca="1">AVERAGE(OFFSET($BH$3,0,0,'Données projet'!$E$11+1,1))-AVERAGE(OFFSET($H$3,0,0,'Données projet'!$E$11+1,1))</f>
        <v>411.98877330238821</v>
      </c>
      <c r="BJ70" s="62">
        <f t="shared" si="92"/>
        <v>256.4377087753457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439.06700232017681</v>
      </c>
      <c r="T71" s="62">
        <f t="shared" si="88"/>
        <v>278.21741231699929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1.6730434846396574</v>
      </c>
      <c r="AB71" s="23">
        <f>EXP(-LN(2)/2)*AB70+(1-EXP(-LN(2)/2))/(LN(2)/2)*V71*Y71*VLOOKUP('Données projet'!$B$9,Paramètres!$A$1:$I$89,3,0)*0.475*44/12</f>
        <v>2.7355600279287857E-5</v>
      </c>
      <c r="AC71" s="24">
        <f t="shared" si="57"/>
        <v>1.6730708402399366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162.59999999999982</v>
      </c>
      <c r="AJ71" s="14">
        <f>AI71*VLOOKUP('Données projet'!$B$10,Paramètres!$A$1:$I$89,3,0)*VLOOKUP('Données projet'!$B$10,Paramètres!$A$1:$I$89,5,0)</f>
        <v>185.1688799999998</v>
      </c>
      <c r="AK71" s="14">
        <f t="shared" si="89"/>
        <v>46.470265037709233</v>
      </c>
      <c r="AL71" s="22">
        <f t="shared" si="58"/>
        <v>403.43817760734322</v>
      </c>
      <c r="AM71" s="62">
        <f t="shared" si="59"/>
        <v>696.77151094067654</v>
      </c>
      <c r="AN71" s="62">
        <f ca="1">AVERAGE(OFFSET($AM$3,0,0,'Données projet'!$E$10+1,1))-AVERAGE(OFFSET($H$3,0,0,'Données projet'!$E$10+1,1))</f>
        <v>344.21784005253625</v>
      </c>
      <c r="AO71" s="62">
        <f t="shared" si="90"/>
        <v>174.32967064896343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231.59760000000006</v>
      </c>
      <c r="BF71" s="14">
        <f t="shared" si="91"/>
        <v>56.627980714948151</v>
      </c>
      <c r="BG71" s="22">
        <f t="shared" si="61"/>
        <v>501.99288641186803</v>
      </c>
      <c r="BH71" s="62">
        <f t="shared" si="62"/>
        <v>795.32621974520134</v>
      </c>
      <c r="BI71" s="62">
        <f ca="1">AVERAGE(OFFSET($BH$3,0,0,'Données projet'!$E$11+1,1))-AVERAGE(OFFSET($H$3,0,0,'Données projet'!$E$11+1,1))</f>
        <v>411.98877330238821</v>
      </c>
      <c r="BJ71" s="62">
        <f t="shared" si="92"/>
        <v>256.4377087753457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439.06700232017681</v>
      </c>
      <c r="T72" s="62">
        <f t="shared" si="88"/>
        <v>278.21741231699929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1.6272940225706529</v>
      </c>
      <c r="AB72" s="23">
        <f>EXP(-LN(2)/2)*AB71+(1-EXP(-LN(2)/2))/(LN(2)/2)*V72*Y72*VLOOKUP('Données projet'!$B$9,Paramètres!$A$1:$I$89,3,0)*0.475*44/12</f>
        <v>1.9343330460913057E-5</v>
      </c>
      <c r="AC72" s="24">
        <f t="shared" si="57"/>
        <v>1.6273133659011139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167.79999999999981</v>
      </c>
      <c r="AJ72" s="14">
        <f>AI72*VLOOKUP('Données projet'!$B$10,Paramètres!$A$1:$I$89,3,0)*VLOOKUP('Données projet'!$B$10,Paramètres!$A$1:$I$89,5,0)</f>
        <v>191.09063999999978</v>
      </c>
      <c r="AK72" s="14">
        <f t="shared" si="89"/>
        <v>47.78099748653559</v>
      </c>
      <c r="AL72" s="22">
        <f t="shared" si="58"/>
        <v>416.03476862238244</v>
      </c>
      <c r="AM72" s="62">
        <f t="shared" si="59"/>
        <v>709.3681019557157</v>
      </c>
      <c r="AN72" s="62">
        <f ca="1">AVERAGE(OFFSET($AM$3,0,0,'Données projet'!$E$10+1,1))-AVERAGE(OFFSET($H$3,0,0,'Données projet'!$E$10+1,1))</f>
        <v>344.21784005253625</v>
      </c>
      <c r="AO72" s="62">
        <f t="shared" si="90"/>
        <v>174.32967064896343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238.4928000000001</v>
      </c>
      <c r="BF72" s="14">
        <f t="shared" si="91"/>
        <v>58.115130258576592</v>
      </c>
      <c r="BG72" s="22">
        <f t="shared" si="61"/>
        <v>516.59214520035437</v>
      </c>
      <c r="BH72" s="62">
        <f t="shared" si="62"/>
        <v>809.92547853368774</v>
      </c>
      <c r="BI72" s="62">
        <f ca="1">AVERAGE(OFFSET($BH$3,0,0,'Données projet'!$E$11+1,1))-AVERAGE(OFFSET($H$3,0,0,'Données projet'!$E$11+1,1))</f>
        <v>411.98877330238821</v>
      </c>
      <c r="BJ72" s="62">
        <f t="shared" si="92"/>
        <v>256.4377087753457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439.06700232017681</v>
      </c>
      <c r="T73" s="62">
        <f t="shared" si="88"/>
        <v>278.21741231699929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1.582795581947785</v>
      </c>
      <c r="AB73" s="23">
        <f>EXP(-LN(2)/2)*AB72+(1-EXP(-LN(2)/2))/(LN(2)/2)*V73*Y73*VLOOKUP('Données projet'!$B$9,Paramètres!$A$1:$I$89,3,0)*0.475*44/12</f>
        <v>1.3677800139643928E-5</v>
      </c>
      <c r="AC73" s="24">
        <f t="shared" si="57"/>
        <v>1.5828092597479246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173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172.9999999999998</v>
      </c>
      <c r="AJ73" s="14">
        <f>AI73*VLOOKUP('Données projet'!$B$10,Paramètres!$A$1:$I$89,3,0)*VLOOKUP('Données projet'!$B$10,Paramètres!$A$1:$I$89,5,0)</f>
        <v>197.01239999999979</v>
      </c>
      <c r="AK73" s="14">
        <f t="shared" si="89"/>
        <v>49.087009643867518</v>
      </c>
      <c r="AL73" s="22">
        <f t="shared" si="58"/>
        <v>428.62313846306893</v>
      </c>
      <c r="AM73" s="62">
        <f t="shared" si="59"/>
        <v>721.95647179640218</v>
      </c>
      <c r="AN73" s="62">
        <f ca="1">AVERAGE(OFFSET($AM$3,0,0,'Données projet'!$E$10+1,1))-AVERAGE(OFFSET($H$3,0,0,'Données projet'!$E$10+1,1))</f>
        <v>344.21784005253625</v>
      </c>
      <c r="AO73" s="62">
        <f t="shared" si="90"/>
        <v>174.32967064896343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245.38800000000012</v>
      </c>
      <c r="BF73" s="14">
        <f t="shared" si="91"/>
        <v>59.597282764919569</v>
      </c>
      <c r="BG73" s="22">
        <f t="shared" si="61"/>
        <v>531.18270081556841</v>
      </c>
      <c r="BH73" s="62">
        <f t="shared" si="62"/>
        <v>824.51603414890178</v>
      </c>
      <c r="BI73" s="62">
        <f ca="1">AVERAGE(OFFSET($BH$3,0,0,'Données projet'!$E$11+1,1))-AVERAGE(OFFSET($H$3,0,0,'Données projet'!$E$11+1,1))</f>
        <v>411.98877330238821</v>
      </c>
      <c r="BJ73" s="62">
        <f t="shared" si="92"/>
        <v>256.4377087753457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439.06700232017681</v>
      </c>
      <c r="T74" s="62">
        <f t="shared" si="88"/>
        <v>278.21741231699929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1.5395139535238207</v>
      </c>
      <c r="AB74" s="23">
        <f>EXP(-LN(2)/2)*AB73+(1-EXP(-LN(2)/2))/(LN(2)/2)*V74*Y74*VLOOKUP('Données projet'!$B$9,Paramètres!$A$1:$I$89,3,0)*0.475*44/12</f>
        <v>9.6716652304565283E-6</v>
      </c>
      <c r="AC74" s="24">
        <f t="shared" si="57"/>
        <v>1.5395236251890512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163.79999999999981</v>
      </c>
      <c r="AJ74" s="14">
        <f>AI74*VLOOKUP('Données projet'!$B$10,Paramètres!$A$1:$I$89,3,0)*VLOOKUP('Données projet'!$B$10,Paramètres!$A$1:$I$89,5,0)</f>
        <v>186.5354399999998</v>
      </c>
      <c r="AK74" s="14">
        <f t="shared" si="89"/>
        <v>46.773169376075522</v>
      </c>
      <c r="AL74" s="22">
        <f t="shared" si="58"/>
        <v>406.34582799666447</v>
      </c>
      <c r="AM74" s="62">
        <f t="shared" si="59"/>
        <v>699.67916132999778</v>
      </c>
      <c r="AN74" s="62">
        <f ca="1">AVERAGE(OFFSET($AM$3,0,0,'Données projet'!$E$10+1,1))-AVERAGE(OFFSET($H$3,0,0,'Données projet'!$E$10+1,1))</f>
        <v>344.21784005253625</v>
      </c>
      <c r="AO74" s="62">
        <f t="shared" si="90"/>
        <v>174.32967064896343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230.5836000000001</v>
      </c>
      <c r="BF74" s="14">
        <f t="shared" si="91"/>
        <v>56.408850878328018</v>
      </c>
      <c r="BG74" s="22">
        <f t="shared" si="61"/>
        <v>499.84518527975473</v>
      </c>
      <c r="BH74" s="62">
        <f t="shared" si="62"/>
        <v>793.17851861308804</v>
      </c>
      <c r="BI74" s="62">
        <f ca="1">AVERAGE(OFFSET($BH$3,0,0,'Données projet'!$E$11+1,1))-AVERAGE(OFFSET($H$3,0,0,'Données projet'!$E$11+1,1))</f>
        <v>411.98877330238821</v>
      </c>
      <c r="BJ74" s="62">
        <f t="shared" si="92"/>
        <v>256.4377087753457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439.06700232017681</v>
      </c>
      <c r="T75" s="62">
        <f t="shared" si="88"/>
        <v>278.21741231699929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1.4974158635051915</v>
      </c>
      <c r="AB75" s="23">
        <f>EXP(-LN(2)/2)*AB74+(1-EXP(-LN(2)/2))/(LN(2)/2)*V75*Y75*VLOOKUP('Données projet'!$B$9,Paramètres!$A$1:$I$89,3,0)*0.475*44/12</f>
        <v>6.8389000698219642E-6</v>
      </c>
      <c r="AC75" s="24">
        <f t="shared" si="57"/>
        <v>1.4974227024052613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168.59999999999982</v>
      </c>
      <c r="AJ75" s="14">
        <f>AI75*VLOOKUP('Données projet'!$B$10,Paramètres!$A$1:$I$89,3,0)*VLOOKUP('Données projet'!$B$10,Paramètres!$A$1:$I$89,5,0)</f>
        <v>192.00167999999982</v>
      </c>
      <c r="AK75" s="14">
        <f t="shared" si="89"/>
        <v>47.982225593282763</v>
      </c>
      <c r="AL75" s="22">
        <f t="shared" si="58"/>
        <v>417.97196890830054</v>
      </c>
      <c r="AM75" s="62">
        <f t="shared" si="59"/>
        <v>711.30530224163385</v>
      </c>
      <c r="AN75" s="62">
        <f ca="1">AVERAGE(OFFSET($AM$3,0,0,'Données projet'!$E$10+1,1))-AVERAGE(OFFSET($H$3,0,0,'Données projet'!$E$10+1,1))</f>
        <v>344.21784005253625</v>
      </c>
      <c r="AO75" s="62">
        <f t="shared" si="90"/>
        <v>174.32967064896343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237.0732000000001</v>
      </c>
      <c r="BF75" s="14">
        <f t="shared" si="91"/>
        <v>57.809366223361302</v>
      </c>
      <c r="BG75" s="22">
        <f t="shared" si="61"/>
        <v>513.58713617235435</v>
      </c>
      <c r="BH75" s="62">
        <f t="shared" si="62"/>
        <v>806.92046950568761</v>
      </c>
      <c r="BI75" s="62">
        <f ca="1">AVERAGE(OFFSET($BH$3,0,0,'Données projet'!$E$11+1,1))-AVERAGE(OFFSET($H$3,0,0,'Données projet'!$E$11+1,1))</f>
        <v>411.98877330238821</v>
      </c>
      <c r="BJ75" s="62">
        <f t="shared" si="92"/>
        <v>256.4377087753457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439.06700232017681</v>
      </c>
      <c r="T76" s="62">
        <f t="shared" si="88"/>
        <v>278.21741231699929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1.4564689479719641</v>
      </c>
      <c r="AB76" s="23">
        <f>EXP(-LN(2)/2)*AB75+(1-EXP(-LN(2)/2))/(LN(2)/2)*V76*Y76*VLOOKUP('Données projet'!$B$9,Paramètres!$A$1:$I$89,3,0)*0.475*44/12</f>
        <v>4.8358326152282641E-6</v>
      </c>
      <c r="AC76" s="24">
        <f t="shared" si="57"/>
        <v>1.4564737838045794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173.39999999999984</v>
      </c>
      <c r="AJ76" s="14">
        <f>AI76*VLOOKUP('Données projet'!$B$10,Paramètres!$A$1:$I$89,3,0)*VLOOKUP('Données projet'!$B$10,Paramètres!$A$1:$I$89,5,0)</f>
        <v>197.46791999999982</v>
      </c>
      <c r="AK76" s="14">
        <f t="shared" si="89"/>
        <v>49.187281204902298</v>
      </c>
      <c r="AL76" s="22">
        <f t="shared" si="58"/>
        <v>429.59114209853783</v>
      </c>
      <c r="AM76" s="62">
        <f t="shared" si="59"/>
        <v>722.92447543187109</v>
      </c>
      <c r="AN76" s="62">
        <f ca="1">AVERAGE(OFFSET($AM$3,0,0,'Données projet'!$E$10+1,1))-AVERAGE(OFFSET($H$3,0,0,'Données projet'!$E$10+1,1))</f>
        <v>344.21784005253625</v>
      </c>
      <c r="AO76" s="62">
        <f t="shared" si="90"/>
        <v>174.32967064896343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243.56280000000012</v>
      </c>
      <c r="BF76" s="14">
        <f t="shared" si="91"/>
        <v>59.205425601852873</v>
      </c>
      <c r="BG76" s="22">
        <f t="shared" si="61"/>
        <v>527.32132625656061</v>
      </c>
      <c r="BH76" s="62">
        <f t="shared" si="62"/>
        <v>820.65465958989398</v>
      </c>
      <c r="BI76" s="62">
        <f ca="1">AVERAGE(OFFSET($BH$3,0,0,'Données projet'!$E$11+1,1))-AVERAGE(OFFSET($H$3,0,0,'Données projet'!$E$11+1,1))</f>
        <v>411.98877330238821</v>
      </c>
      <c r="BJ76" s="62">
        <f t="shared" si="92"/>
        <v>256.4377087753457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439.06700232017681</v>
      </c>
      <c r="T77" s="62">
        <f t="shared" si="88"/>
        <v>278.21741231699929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1.4166417279972976</v>
      </c>
      <c r="AB77" s="23">
        <f>EXP(-LN(2)/2)*AB76+(1-EXP(-LN(2)/2))/(LN(2)/2)*V77*Y77*VLOOKUP('Données projet'!$B$9,Paramètres!$A$1:$I$89,3,0)*0.475*44/12</f>
        <v>3.4194500349109821E-6</v>
      </c>
      <c r="AC77" s="24">
        <f t="shared" si="57"/>
        <v>1.4166451474473325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178.19999999999985</v>
      </c>
      <c r="AJ77" s="14">
        <f>AI77*VLOOKUP('Données projet'!$B$10,Paramètres!$A$1:$I$89,3,0)*VLOOKUP('Données projet'!$B$10,Paramètres!$A$1:$I$89,5,0)</f>
        <v>202.93415999999979</v>
      </c>
      <c r="AK77" s="14">
        <f t="shared" si="89"/>
        <v>50.388459677844807</v>
      </c>
      <c r="AL77" s="22">
        <f t="shared" si="58"/>
        <v>441.20356260557941</v>
      </c>
      <c r="AM77" s="62">
        <f t="shared" si="59"/>
        <v>734.53689593891272</v>
      </c>
      <c r="AN77" s="62">
        <f ca="1">AVERAGE(OFFSET($AM$3,0,0,'Données projet'!$E$10+1,1))-AVERAGE(OFFSET($H$3,0,0,'Données projet'!$E$10+1,1))</f>
        <v>344.21784005253625</v>
      </c>
      <c r="AO77" s="62">
        <f t="shared" si="90"/>
        <v>174.32967064896343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250.05240000000012</v>
      </c>
      <c r="BF77" s="14">
        <f t="shared" si="91"/>
        <v>60.597161386823522</v>
      </c>
      <c r="BG77" s="22">
        <f t="shared" si="61"/>
        <v>541.04798608205112</v>
      </c>
      <c r="BH77" s="62">
        <f t="shared" si="62"/>
        <v>834.3813194153845</v>
      </c>
      <c r="BI77" s="62">
        <f ca="1">AVERAGE(OFFSET($BH$3,0,0,'Données projet'!$E$11+1,1))-AVERAGE(OFFSET($H$3,0,0,'Données projet'!$E$11+1,1))</f>
        <v>411.98877330238821</v>
      </c>
      <c r="BJ77" s="62">
        <f t="shared" si="92"/>
        <v>256.4377087753457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439.06700232017681</v>
      </c>
      <c r="T78" s="62">
        <f t="shared" si="88"/>
        <v>278.21741231699929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1.3779035854472608</v>
      </c>
      <c r="AB78" s="23">
        <f>EXP(-LN(2)/2)*AB77+(1-EXP(-LN(2)/2))/(LN(2)/2)*V78*Y78*VLOOKUP('Données projet'!$B$9,Paramètres!$A$1:$I$89,3,0)*0.475*44/12</f>
        <v>2.4179163076141321E-6</v>
      </c>
      <c r="AC78" s="24">
        <f t="shared" si="57"/>
        <v>1.3779060033635684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182.99999999999986</v>
      </c>
      <c r="AJ78" s="14">
        <f>AI78*VLOOKUP('Données projet'!$B$10,Paramètres!$A$1:$I$89,3,0)*VLOOKUP('Données projet'!$B$10,Paramètres!$A$1:$I$89,5,0)</f>
        <v>208.40039999999985</v>
      </c>
      <c r="AK78" s="14">
        <f t="shared" si="89"/>
        <v>51.585877448947201</v>
      </c>
      <c r="AL78" s="22">
        <f t="shared" si="58"/>
        <v>452.80943322358263</v>
      </c>
      <c r="AM78" s="62">
        <f t="shared" si="59"/>
        <v>746.14276655691594</v>
      </c>
      <c r="AN78" s="62">
        <f ca="1">AVERAGE(OFFSET($AM$3,0,0,'Données projet'!$E$10+1,1))-AVERAGE(OFFSET($H$3,0,0,'Données projet'!$E$10+1,1))</f>
        <v>344.21784005253625</v>
      </c>
      <c r="AO78" s="62">
        <f t="shared" si="90"/>
        <v>174.32967064896343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256.54200000000014</v>
      </c>
      <c r="BF78" s="14">
        <f t="shared" si="91"/>
        <v>61.984698688972557</v>
      </c>
      <c r="BG78" s="22">
        <f t="shared" si="61"/>
        <v>554.76733354996077</v>
      </c>
      <c r="BH78" s="62">
        <f t="shared" si="62"/>
        <v>848.10066688329402</v>
      </c>
      <c r="BI78" s="62">
        <f ca="1">AVERAGE(OFFSET($BH$3,0,0,'Données projet'!$E$11+1,1))-AVERAGE(OFFSET($H$3,0,0,'Données projet'!$E$11+1,1))</f>
        <v>411.98877330238821</v>
      </c>
      <c r="BJ78" s="62">
        <f t="shared" si="92"/>
        <v>256.4377087753457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439.06700232017681</v>
      </c>
      <c r="T79" s="62">
        <f t="shared" si="88"/>
        <v>278.21741231699929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1.3402247394424052</v>
      </c>
      <c r="AB79" s="23">
        <f>EXP(-LN(2)/2)*AB78+(1-EXP(-LN(2)/2))/(LN(2)/2)*V79*Y79*VLOOKUP('Données projet'!$B$9,Paramètres!$A$1:$I$89,3,0)*0.475*44/12</f>
        <v>1.709725017455491E-6</v>
      </c>
      <c r="AC79" s="24">
        <f t="shared" si="57"/>
        <v>1.3402264491674227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173.59999999999985</v>
      </c>
      <c r="AJ79" s="14">
        <f>AI79*VLOOKUP('Données projet'!$B$10,Paramètres!$A$1:$I$89,3,0)*VLOOKUP('Données projet'!$B$10,Paramètres!$A$1:$I$89,5,0)</f>
        <v>197.69567999999984</v>
      </c>
      <c r="AK79" s="14">
        <f t="shared" si="89"/>
        <v>49.237406885887019</v>
      </c>
      <c r="AL79" s="22">
        <f t="shared" si="58"/>
        <v>430.07512632625293</v>
      </c>
      <c r="AM79" s="62">
        <f t="shared" si="59"/>
        <v>723.40845965958624</v>
      </c>
      <c r="AN79" s="62">
        <f ca="1">AVERAGE(OFFSET($AM$3,0,0,'Données projet'!$E$10+1,1))-AVERAGE(OFFSET($H$3,0,0,'Données projet'!$E$10+1,1))</f>
        <v>344.21784005253625</v>
      </c>
      <c r="AO79" s="62">
        <f t="shared" si="90"/>
        <v>174.32967064896343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241.33200000000014</v>
      </c>
      <c r="BF79" s="14">
        <f t="shared" si="91"/>
        <v>58.726024391301159</v>
      </c>
      <c r="BG79" s="22">
        <f t="shared" si="61"/>
        <v>522.60105914818303</v>
      </c>
      <c r="BH79" s="62">
        <f t="shared" si="62"/>
        <v>815.9343924815164</v>
      </c>
      <c r="BI79" s="62">
        <f ca="1">AVERAGE(OFFSET($BH$3,0,0,'Données projet'!$E$11+1,1))-AVERAGE(OFFSET($H$3,0,0,'Données projet'!$E$11+1,1))</f>
        <v>411.98877330238821</v>
      </c>
      <c r="BJ79" s="62">
        <f t="shared" si="92"/>
        <v>256.4377087753457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439.06700232017681</v>
      </c>
      <c r="T80" s="62">
        <f t="shared" si="88"/>
        <v>278.21741231699929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1.3035762234629966</v>
      </c>
      <c r="AB80" s="23">
        <f>EXP(-LN(2)/2)*AB79+(1-EXP(-LN(2)/2))/(LN(2)/2)*V80*Y80*VLOOKUP('Données projet'!$B$9,Paramètres!$A$1:$I$89,3,0)*0.475*44/12</f>
        <v>1.208958153807066E-6</v>
      </c>
      <c r="AC80" s="24">
        <f t="shared" si="57"/>
        <v>1.3035774324211504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178.19999999999985</v>
      </c>
      <c r="AJ80" s="14">
        <f>AI80*VLOOKUP('Données projet'!$B$10,Paramètres!$A$1:$I$89,3,0)*VLOOKUP('Données projet'!$B$10,Paramètres!$A$1:$I$89,5,0)</f>
        <v>202.93415999999979</v>
      </c>
      <c r="AK80" s="14">
        <f t="shared" si="89"/>
        <v>50.388459677844807</v>
      </c>
      <c r="AL80" s="22">
        <f t="shared" si="58"/>
        <v>441.20356260557941</v>
      </c>
      <c r="AM80" s="62">
        <f t="shared" si="59"/>
        <v>734.53689593891272</v>
      </c>
      <c r="AN80" s="62">
        <f ca="1">AVERAGE(OFFSET($AM$3,0,0,'Données projet'!$E$10+1,1))-AVERAGE(OFFSET($H$3,0,0,'Données projet'!$E$10+1,1))</f>
        <v>344.21784005253625</v>
      </c>
      <c r="AO80" s="62">
        <f t="shared" si="90"/>
        <v>174.32967064896343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247.41600000000014</v>
      </c>
      <c r="BF80" s="14">
        <f t="shared" si="91"/>
        <v>60.032282000540242</v>
      </c>
      <c r="BG80" s="22">
        <f t="shared" si="61"/>
        <v>535.47242448427448</v>
      </c>
      <c r="BH80" s="62">
        <f t="shared" si="62"/>
        <v>828.80575781760786</v>
      </c>
      <c r="BI80" s="62">
        <f ca="1">AVERAGE(OFFSET($BH$3,0,0,'Données projet'!$E$11+1,1))-AVERAGE(OFFSET($H$3,0,0,'Données projet'!$E$11+1,1))</f>
        <v>411.98877330238821</v>
      </c>
      <c r="BJ80" s="62">
        <f t="shared" si="92"/>
        <v>256.4377087753457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439.06700232017681</v>
      </c>
      <c r="T81" s="62">
        <f t="shared" si="88"/>
        <v>278.21741231699929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1.2679298630803066</v>
      </c>
      <c r="AB81" s="23">
        <f>EXP(-LN(2)/2)*AB80+(1-EXP(-LN(2)/2))/(LN(2)/2)*V81*Y81*VLOOKUP('Données projet'!$B$9,Paramètres!$A$1:$I$89,3,0)*0.475*44/12</f>
        <v>8.5486250872774552E-7</v>
      </c>
      <c r="AC81" s="24">
        <f t="shared" si="57"/>
        <v>1.2679307179428154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182.79999999999984</v>
      </c>
      <c r="AJ81" s="14">
        <f>AI81*VLOOKUP('Données projet'!$B$10,Paramètres!$A$1:$I$89,3,0)*VLOOKUP('Données projet'!$B$10,Paramètres!$A$1:$I$89,5,0)</f>
        <v>208.1726399999998</v>
      </c>
      <c r="AK81" s="14">
        <f t="shared" si="89"/>
        <v>51.536058671065128</v>
      </c>
      <c r="AL81" s="22">
        <f t="shared" si="58"/>
        <v>452.32598351877147</v>
      </c>
      <c r="AM81" s="62">
        <f t="shared" si="59"/>
        <v>745.65931685210478</v>
      </c>
      <c r="AN81" s="62">
        <f ca="1">AVERAGE(OFFSET($AM$3,0,0,'Données projet'!$E$10+1,1))-AVERAGE(OFFSET($H$3,0,0,'Données projet'!$E$10+1,1))</f>
        <v>344.21784005253625</v>
      </c>
      <c r="AO81" s="62">
        <f t="shared" si="90"/>
        <v>174.32967064896343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253.50000000000014</v>
      </c>
      <c r="BF81" s="14">
        <f t="shared" si="91"/>
        <v>61.334805663162555</v>
      </c>
      <c r="BG81" s="22">
        <f t="shared" si="61"/>
        <v>548.33728653000833</v>
      </c>
      <c r="BH81" s="62">
        <f t="shared" si="62"/>
        <v>841.6706198633417</v>
      </c>
      <c r="BI81" s="62">
        <f ca="1">AVERAGE(OFFSET($BH$3,0,0,'Données projet'!$E$11+1,1))-AVERAGE(OFFSET($H$3,0,0,'Données projet'!$E$11+1,1))</f>
        <v>411.98877330238821</v>
      </c>
      <c r="BJ81" s="62">
        <f t="shared" si="92"/>
        <v>256.4377087753457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439.06700232017681</v>
      </c>
      <c r="T82" s="62">
        <f t="shared" si="88"/>
        <v>278.21741231699929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1.233258254296842</v>
      </c>
      <c r="AB82" s="23">
        <f>EXP(-LN(2)/2)*AB81+(1-EXP(-LN(2)/2))/(LN(2)/2)*V82*Y82*VLOOKUP('Données projet'!$B$9,Paramètres!$A$1:$I$89,3,0)*0.475*44/12</f>
        <v>6.0447907690353302E-7</v>
      </c>
      <c r="AC82" s="24">
        <f t="shared" si="57"/>
        <v>1.2332588587759188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187.39999999999984</v>
      </c>
      <c r="AJ82" s="14">
        <f>AI82*VLOOKUP('Données projet'!$B$10,Paramètres!$A$1:$I$89,3,0)*VLOOKUP('Données projet'!$B$10,Paramètres!$A$1:$I$89,5,0)</f>
        <v>213.41111999999981</v>
      </c>
      <c r="AK82" s="14">
        <f t="shared" si="89"/>
        <v>52.680300772591735</v>
      </c>
      <c r="AL82" s="22">
        <f t="shared" si="58"/>
        <v>463.44255784559692</v>
      </c>
      <c r="AM82" s="62">
        <f t="shared" si="59"/>
        <v>756.77589117893024</v>
      </c>
      <c r="AN82" s="62">
        <f ca="1">AVERAGE(OFFSET($AM$3,0,0,'Données projet'!$E$10+1,1))-AVERAGE(OFFSET($H$3,0,0,'Données projet'!$E$10+1,1))</f>
        <v>344.21784005253625</v>
      </c>
      <c r="AO82" s="62">
        <f t="shared" si="90"/>
        <v>174.32967064896343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259.58400000000017</v>
      </c>
      <c r="BF82" s="14">
        <f t="shared" si="91"/>
        <v>62.63369530482359</v>
      </c>
      <c r="BG82" s="22">
        <f t="shared" si="61"/>
        <v>561.19581932256801</v>
      </c>
      <c r="BH82" s="62">
        <f t="shared" si="62"/>
        <v>854.52915265590127</v>
      </c>
      <c r="BI82" s="62">
        <f ca="1">AVERAGE(OFFSET($BH$3,0,0,'Données projet'!$E$11+1,1))-AVERAGE(OFFSET($H$3,0,0,'Données projet'!$E$11+1,1))</f>
        <v>411.98877330238821</v>
      </c>
      <c r="BJ82" s="62">
        <f t="shared" si="92"/>
        <v>256.4377087753457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439.06700232017681</v>
      </c>
      <c r="T83" s="62">
        <f t="shared" si="88"/>
        <v>278.21741231699929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1.1995347424788618</v>
      </c>
      <c r="AB83" s="23">
        <f>EXP(-LN(2)/2)*AB82+(1-EXP(-LN(2)/2))/(LN(2)/2)*V83*Y83*VLOOKUP('Données projet'!$B$9,Paramètres!$A$1:$I$89,3,0)*0.475*44/12</f>
        <v>4.2743125436387276E-7</v>
      </c>
      <c r="AC83" s="24">
        <f t="shared" si="57"/>
        <v>1.1995351699101162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191.99999999999983</v>
      </c>
      <c r="AJ83" s="14">
        <f>AI83*VLOOKUP('Données projet'!$B$10,Paramètres!$A$1:$I$89,3,0)*VLOOKUP('Données projet'!$B$10,Paramètres!$A$1:$I$89,5,0)</f>
        <v>218.64959999999982</v>
      </c>
      <c r="AK83" s="14">
        <f t="shared" si="89"/>
        <v>53.821277860805843</v>
      </c>
      <c r="AL83" s="22">
        <f t="shared" si="58"/>
        <v>474.55344560756993</v>
      </c>
      <c r="AM83" s="62">
        <f t="shared" si="59"/>
        <v>767.88677894090324</v>
      </c>
      <c r="AN83" s="62">
        <f ca="1">AVERAGE(OFFSET($AM$3,0,0,'Données projet'!$E$10+1,1))-AVERAGE(OFFSET($H$3,0,0,'Données projet'!$E$10+1,1))</f>
        <v>344.21784005253625</v>
      </c>
      <c r="AO83" s="62">
        <f t="shared" si="90"/>
        <v>174.32967064896343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265.66800000000012</v>
      </c>
      <c r="BF83" s="14">
        <f t="shared" si="91"/>
        <v>63.929045899944406</v>
      </c>
      <c r="BG83" s="22">
        <f t="shared" si="61"/>
        <v>574.04818827573672</v>
      </c>
      <c r="BH83" s="62">
        <f t="shared" si="62"/>
        <v>867.38152160906998</v>
      </c>
      <c r="BI83" s="62">
        <f ca="1">AVERAGE(OFFSET($BH$3,0,0,'Données projet'!$E$11+1,1))-AVERAGE(OFFSET($H$3,0,0,'Données projet'!$E$11+1,1))</f>
        <v>411.98877330238821</v>
      </c>
      <c r="BJ83" s="62">
        <f t="shared" si="92"/>
        <v>256.4377087753457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439.06700232017681</v>
      </c>
      <c r="T84" s="62">
        <f t="shared" si="88"/>
        <v>278.21741231699929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1.1667334018649869</v>
      </c>
      <c r="AB84" s="23">
        <f>EXP(-LN(2)/2)*AB83+(1-EXP(-LN(2)/2))/(LN(2)/2)*V84*Y84*VLOOKUP('Données projet'!$B$9,Paramètres!$A$1:$I$89,3,0)*0.475*44/12</f>
        <v>3.0223953845176651E-7</v>
      </c>
      <c r="AC84" s="24">
        <f t="shared" si="57"/>
        <v>1.1667337041045254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182.39999999999984</v>
      </c>
      <c r="AJ84" s="14">
        <f>AI84*VLOOKUP('Données projet'!$B$10,Paramètres!$A$1:$I$89,3,0)*VLOOKUP('Données projet'!$B$10,Paramètres!$A$1:$I$89,5,0)</f>
        <v>207.7171199999998</v>
      </c>
      <c r="AK84" s="14">
        <f t="shared" si="89"/>
        <v>51.436402072718458</v>
      </c>
      <c r="AL84" s="22">
        <f t="shared" si="58"/>
        <v>451.35905094331764</v>
      </c>
      <c r="AM84" s="62">
        <f t="shared" si="59"/>
        <v>744.69238427665096</v>
      </c>
      <c r="AN84" s="62">
        <f ca="1">AVERAGE(OFFSET($AM$3,0,0,'Données projet'!$E$10+1,1))-AVERAGE(OFFSET($H$3,0,0,'Données projet'!$E$10+1,1))</f>
        <v>344.21784005253625</v>
      </c>
      <c r="AO84" s="62">
        <f t="shared" si="90"/>
        <v>174.32967064896343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250.05240000000018</v>
      </c>
      <c r="BF84" s="14">
        <f t="shared" si="91"/>
        <v>60.597161386823522</v>
      </c>
      <c r="BG84" s="22">
        <f t="shared" si="61"/>
        <v>541.04798608205112</v>
      </c>
      <c r="BH84" s="62">
        <f t="shared" si="62"/>
        <v>834.3813194153845</v>
      </c>
      <c r="BI84" s="62">
        <f ca="1">AVERAGE(OFFSET($BH$3,0,0,'Données projet'!$E$11+1,1))-AVERAGE(OFFSET($H$3,0,0,'Données projet'!$E$11+1,1))</f>
        <v>411.98877330238821</v>
      </c>
      <c r="BJ84" s="62">
        <f t="shared" si="92"/>
        <v>256.4377087753457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439.06700232017681</v>
      </c>
      <c r="T85" s="62">
        <f t="shared" si="88"/>
        <v>278.21741231699929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1.1348290156351457</v>
      </c>
      <c r="AB85" s="23">
        <f>EXP(-LN(2)/2)*AB84+(1-EXP(-LN(2)/2))/(LN(2)/2)*V85*Y85*VLOOKUP('Données projet'!$B$9,Paramètres!$A$1:$I$89,3,0)*0.475*44/12</f>
        <v>2.1371562718193638E-7</v>
      </c>
      <c r="AC85" s="24">
        <f t="shared" si="57"/>
        <v>1.1348292293507729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186.79999999999984</v>
      </c>
      <c r="AJ85" s="14">
        <f>AI85*VLOOKUP('Données projet'!$B$10,Paramètres!$A$1:$I$89,3,0)*VLOOKUP('Données projet'!$B$10,Paramètres!$A$1:$I$89,5,0)</f>
        <v>212.72783999999984</v>
      </c>
      <c r="AK85" s="14">
        <f t="shared" si="89"/>
        <v>52.53123887963978</v>
      </c>
      <c r="AL85" s="22">
        <f t="shared" si="58"/>
        <v>461.9928957153723</v>
      </c>
      <c r="AM85" s="62">
        <f t="shared" si="59"/>
        <v>755.32622904870561</v>
      </c>
      <c r="AN85" s="62">
        <f ca="1">AVERAGE(OFFSET($AM$3,0,0,'Données projet'!$E$10+1,1))-AVERAGE(OFFSET($H$3,0,0,'Données projet'!$E$10+1,1))</f>
        <v>344.21784005253625</v>
      </c>
      <c r="AO85" s="62">
        <f t="shared" si="90"/>
        <v>174.32967064896343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255.73080000000016</v>
      </c>
      <c r="BF85" s="14">
        <f t="shared" si="91"/>
        <v>61.811482021795285</v>
      </c>
      <c r="BG85" s="22">
        <f t="shared" si="61"/>
        <v>553.05280785462708</v>
      </c>
      <c r="BH85" s="62">
        <f t="shared" si="62"/>
        <v>846.38614118796045</v>
      </c>
      <c r="BI85" s="62">
        <f ca="1">AVERAGE(OFFSET($BH$3,0,0,'Données projet'!$E$11+1,1))-AVERAGE(OFFSET($H$3,0,0,'Données projet'!$E$11+1,1))</f>
        <v>411.98877330238821</v>
      </c>
      <c r="BJ85" s="62">
        <f t="shared" si="92"/>
        <v>256.4377087753457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439.06700232017681</v>
      </c>
      <c r="T86" s="62">
        <f t="shared" si="88"/>
        <v>278.21741231699929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1.1037970565245383</v>
      </c>
      <c r="AB86" s="23">
        <f>EXP(-LN(2)/2)*AB85+(1-EXP(-LN(2)/2))/(LN(2)/2)*V86*Y86*VLOOKUP('Données projet'!$B$9,Paramètres!$A$1:$I$89,3,0)*0.475*44/12</f>
        <v>1.5111976922588325E-7</v>
      </c>
      <c r="AC86" s="24">
        <f t="shared" si="57"/>
        <v>1.1037972076443074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191.19999999999985</v>
      </c>
      <c r="AJ86" s="14">
        <f>AI86*VLOOKUP('Données projet'!$B$10,Paramètres!$A$1:$I$89,3,0)*VLOOKUP('Données projet'!$B$10,Paramètres!$A$1:$I$89,5,0)</f>
        <v>217.73855999999981</v>
      </c>
      <c r="AK86" s="14">
        <f t="shared" si="89"/>
        <v>53.623077729615453</v>
      </c>
      <c r="AL86" s="22">
        <f t="shared" si="58"/>
        <v>472.62151904574654</v>
      </c>
      <c r="AM86" s="62">
        <f t="shared" si="59"/>
        <v>765.95485237907985</v>
      </c>
      <c r="AN86" s="62">
        <f ca="1">AVERAGE(OFFSET($AM$3,0,0,'Données projet'!$E$10+1,1))-AVERAGE(OFFSET($H$3,0,0,'Données projet'!$E$10+1,1))</f>
        <v>344.21784005253625</v>
      </c>
      <c r="AO86" s="62">
        <f t="shared" si="90"/>
        <v>174.32967064896343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261.40920000000011</v>
      </c>
      <c r="BF86" s="14">
        <f t="shared" si="91"/>
        <v>63.022667885185157</v>
      </c>
      <c r="BG86" s="22">
        <f t="shared" si="61"/>
        <v>565.052169900031</v>
      </c>
      <c r="BH86" s="62">
        <f t="shared" si="62"/>
        <v>858.38550323336426</v>
      </c>
      <c r="BI86" s="62">
        <f ca="1">AVERAGE(OFFSET($BH$3,0,0,'Données projet'!$E$11+1,1))-AVERAGE(OFFSET($H$3,0,0,'Données projet'!$E$11+1,1))</f>
        <v>411.98877330238821</v>
      </c>
      <c r="BJ86" s="62">
        <f t="shared" si="92"/>
        <v>256.4377087753457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439.06700232017681</v>
      </c>
      <c r="T87" s="62">
        <f t="shared" si="88"/>
        <v>278.21741231699929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1.0736136679677104</v>
      </c>
      <c r="AB87" s="23">
        <f>EXP(-LN(2)/2)*AB86+(1-EXP(-LN(2)/2))/(LN(2)/2)*V87*Y87*VLOOKUP('Données projet'!$B$9,Paramètres!$A$1:$I$89,3,0)*0.475*44/12</f>
        <v>1.0685781359096819E-7</v>
      </c>
      <c r="AC87" s="24">
        <f t="shared" si="57"/>
        <v>1.0736137748255239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195.59999999999985</v>
      </c>
      <c r="AJ87" s="14">
        <f>AI87*VLOOKUP('Données projet'!$B$10,Paramètres!$A$1:$I$89,3,0)*VLOOKUP('Données projet'!$B$10,Paramètres!$A$1:$I$89,5,0)</f>
        <v>222.74927999999986</v>
      </c>
      <c r="AK87" s="14">
        <f t="shared" si="89"/>
        <v>54.711995554456081</v>
      </c>
      <c r="AL87" s="22">
        <f t="shared" si="58"/>
        <v>483.24505492401073</v>
      </c>
      <c r="AM87" s="62">
        <f t="shared" si="59"/>
        <v>776.57838825734405</v>
      </c>
      <c r="AN87" s="62">
        <f ca="1">AVERAGE(OFFSET($AM$3,0,0,'Données projet'!$E$10+1,1))-AVERAGE(OFFSET($H$3,0,0,'Données projet'!$E$10+1,1))</f>
        <v>344.21784005253625</v>
      </c>
      <c r="AO87" s="62">
        <f t="shared" si="90"/>
        <v>174.32967064896343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267.08760000000018</v>
      </c>
      <c r="BF87" s="14">
        <f t="shared" si="91"/>
        <v>64.230794913549914</v>
      </c>
      <c r="BG87" s="22">
        <f t="shared" si="61"/>
        <v>577.04620447443301</v>
      </c>
      <c r="BH87" s="62">
        <f t="shared" si="62"/>
        <v>870.37953780776638</v>
      </c>
      <c r="BI87" s="62">
        <f ca="1">AVERAGE(OFFSET($BH$3,0,0,'Données projet'!$E$11+1,1))-AVERAGE(OFFSET($H$3,0,0,'Données projet'!$E$11+1,1))</f>
        <v>411.98877330238821</v>
      </c>
      <c r="BJ87" s="62">
        <f t="shared" si="92"/>
        <v>256.4377087753457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439.06700232017681</v>
      </c>
      <c r="T88" s="62">
        <f t="shared" si="88"/>
        <v>278.21741231699929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1.0442556457582444</v>
      </c>
      <c r="AB88" s="23">
        <f>EXP(-LN(2)/2)*AB87+(1-EXP(-LN(2)/2))/(LN(2)/2)*V88*Y88*VLOOKUP('Données projet'!$B$9,Paramètres!$A$1:$I$89,3,0)*0.475*44/12</f>
        <v>7.5559884612941627E-8</v>
      </c>
      <c r="AC88" s="24">
        <f t="shared" si="57"/>
        <v>1.0442557213181289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199.99999999999986</v>
      </c>
      <c r="AJ88" s="14">
        <f>AI88*VLOOKUP('Données projet'!$B$10,Paramètres!$A$1:$I$89,3,0)*VLOOKUP('Données projet'!$B$10,Paramètres!$A$1:$I$89,5,0)</f>
        <v>227.75999999999982</v>
      </c>
      <c r="AK88" s="14">
        <f t="shared" si="89"/>
        <v>55.798065627251972</v>
      </c>
      <c r="AL88" s="22">
        <f t="shared" si="58"/>
        <v>493.86363096746345</v>
      </c>
      <c r="AM88" s="62">
        <f t="shared" si="59"/>
        <v>787.19696430079671</v>
      </c>
      <c r="AN88" s="62">
        <f ca="1">AVERAGE(OFFSET($AM$3,0,0,'Données projet'!$E$10+1,1))-AVERAGE(OFFSET($H$3,0,0,'Données projet'!$E$10+1,1))</f>
        <v>344.21784005253625</v>
      </c>
      <c r="AO88" s="62">
        <f t="shared" si="90"/>
        <v>174.32967064896343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272.76600000000019</v>
      </c>
      <c r="BF88" s="14">
        <f t="shared" si="91"/>
        <v>65.435935630087627</v>
      </c>
      <c r="BG88" s="22">
        <f t="shared" si="61"/>
        <v>589.03503788906949</v>
      </c>
      <c r="BH88" s="62">
        <f t="shared" si="62"/>
        <v>882.36837122240286</v>
      </c>
      <c r="BI88" s="62">
        <f ca="1">AVERAGE(OFFSET($BH$3,0,0,'Données projet'!$E$11+1,1))-AVERAGE(OFFSET($H$3,0,0,'Données projet'!$E$11+1,1))</f>
        <v>411.98877330238821</v>
      </c>
      <c r="BJ88" s="62">
        <f t="shared" si="92"/>
        <v>256.4377087753457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439.06700232017681</v>
      </c>
      <c r="T89" s="62">
        <f t="shared" si="88"/>
        <v>278.21741231699929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1.0157004202099675</v>
      </c>
      <c r="AB89" s="23">
        <f>EXP(-LN(2)/2)*AB88+(1-EXP(-LN(2)/2))/(LN(2)/2)*V89*Y89*VLOOKUP('Données projet'!$B$9,Paramètres!$A$1:$I$89,3,0)*0.475*44/12</f>
        <v>5.3428906795484095E-8</v>
      </c>
      <c r="AC89" s="24">
        <f t="shared" si="57"/>
        <v>1.0157004736388744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190.19999999999985</v>
      </c>
      <c r="AJ89" s="14">
        <f>AI89*VLOOKUP('Données projet'!$B$10,Paramètres!$A$1:$I$89,3,0)*VLOOKUP('Données projet'!$B$10,Paramètres!$A$1:$I$89,5,0)</f>
        <v>216.59975999999983</v>
      </c>
      <c r="AK89" s="14">
        <f t="shared" si="89"/>
        <v>53.375191734862717</v>
      </c>
      <c r="AL89" s="22">
        <f t="shared" si="58"/>
        <v>470.20637427155225</v>
      </c>
      <c r="AM89" s="62">
        <f t="shared" si="59"/>
        <v>763.53970760488551</v>
      </c>
      <c r="AN89" s="62">
        <f ca="1">AVERAGE(OFFSET($AM$3,0,0,'Données projet'!$E$10+1,1))-AVERAGE(OFFSET($H$3,0,0,'Données projet'!$E$10+1,1))</f>
        <v>344.21784005253625</v>
      </c>
      <c r="AO89" s="62">
        <f t="shared" si="90"/>
        <v>174.32967064896343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256.94760000000014</v>
      </c>
      <c r="BF89" s="14">
        <f t="shared" si="91"/>
        <v>62.071283104858303</v>
      </c>
      <c r="BG89" s="22">
        <f t="shared" si="61"/>
        <v>555.6245547409618</v>
      </c>
      <c r="BH89" s="62">
        <f t="shared" si="62"/>
        <v>848.95788807429517</v>
      </c>
      <c r="BI89" s="62">
        <f ca="1">AVERAGE(OFFSET($BH$3,0,0,'Données projet'!$E$11+1,1))-AVERAGE(OFFSET($H$3,0,0,'Données projet'!$E$11+1,1))</f>
        <v>411.98877330238821</v>
      </c>
      <c r="BJ89" s="62">
        <f t="shared" si="92"/>
        <v>256.4377087753457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439.06700232017681</v>
      </c>
      <c r="T90" s="62">
        <f t="shared" si="88"/>
        <v>278.21741231699929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0.9879260388059623</v>
      </c>
      <c r="AB90" s="23">
        <f>EXP(-LN(2)/2)*AB89+(1-EXP(-LN(2)/2))/(LN(2)/2)*V90*Y90*VLOOKUP('Données projet'!$B$9,Paramètres!$A$1:$I$89,3,0)*0.475*44/12</f>
        <v>3.7779942306470814E-8</v>
      </c>
      <c r="AC90" s="24">
        <f t="shared" si="57"/>
        <v>0.98792607658590459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194.39999999999984</v>
      </c>
      <c r="AJ90" s="14">
        <f>AI90*VLOOKUP('Données projet'!$B$10,Paramètres!$A$1:$I$89,3,0)*VLOOKUP('Données projet'!$B$10,Paramètres!$A$1:$I$89,5,0)</f>
        <v>221.38271999999981</v>
      </c>
      <c r="AK90" s="14">
        <f t="shared" si="89"/>
        <v>54.415303406517403</v>
      </c>
      <c r="AL90" s="22">
        <f t="shared" si="58"/>
        <v>480.34822409968405</v>
      </c>
      <c r="AM90" s="62">
        <f t="shared" si="59"/>
        <v>773.68155743301736</v>
      </c>
      <c r="AN90" s="62">
        <f ca="1">AVERAGE(OFFSET($AM$3,0,0,'Données projet'!$E$10+1,1))-AVERAGE(OFFSET($H$3,0,0,'Données projet'!$E$10+1,1))</f>
        <v>344.21784005253625</v>
      </c>
      <c r="AO90" s="62">
        <f t="shared" si="90"/>
        <v>174.32967064896343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262.42320000000012</v>
      </c>
      <c r="BF90" s="14">
        <f t="shared" si="91"/>
        <v>63.23862706204779</v>
      </c>
      <c r="BG90" s="22">
        <f t="shared" si="61"/>
        <v>567.19434879973335</v>
      </c>
      <c r="BH90" s="62">
        <f t="shared" si="62"/>
        <v>860.52768213306672</v>
      </c>
      <c r="BI90" s="62">
        <f ca="1">AVERAGE(OFFSET($BH$3,0,0,'Données projet'!$E$11+1,1))-AVERAGE(OFFSET($H$3,0,0,'Données projet'!$E$11+1,1))</f>
        <v>411.98877330238821</v>
      </c>
      <c r="BJ90" s="62">
        <f t="shared" si="92"/>
        <v>256.4377087753457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439.06700232017681</v>
      </c>
      <c r="T91" s="62">
        <f t="shared" si="88"/>
        <v>278.21741231699929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0.9609111493220408</v>
      </c>
      <c r="AB91" s="23">
        <f>EXP(-LN(2)/2)*AB90+(1-EXP(-LN(2)/2))/(LN(2)/2)*V91*Y91*VLOOKUP('Données projet'!$B$9,Paramètres!$A$1:$I$89,3,0)*0.475*44/12</f>
        <v>2.6714453397742048E-8</v>
      </c>
      <c r="AC91" s="24">
        <f t="shared" si="57"/>
        <v>0.96091117603649423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198.59999999999982</v>
      </c>
      <c r="AJ91" s="14">
        <f>AI91*VLOOKUP('Données projet'!$B$10,Paramètres!$A$1:$I$89,3,0)*VLOOKUP('Données projet'!$B$10,Paramètres!$A$1:$I$89,5,0)</f>
        <v>226.16567999999981</v>
      </c>
      <c r="AK91" s="14">
        <f t="shared" si="89"/>
        <v>55.452802461328488</v>
      </c>
      <c r="AL91" s="22">
        <f t="shared" si="58"/>
        <v>490.48552362014675</v>
      </c>
      <c r="AM91" s="62">
        <f t="shared" si="59"/>
        <v>783.81885695348001</v>
      </c>
      <c r="AN91" s="62">
        <f ca="1">AVERAGE(OFFSET($AM$3,0,0,'Données projet'!$E$10+1,1))-AVERAGE(OFFSET($H$3,0,0,'Données projet'!$E$10+1,1))</f>
        <v>344.21784005253625</v>
      </c>
      <c r="AO91" s="62">
        <f t="shared" si="90"/>
        <v>174.32967064896343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267.89880000000011</v>
      </c>
      <c r="BF91" s="14">
        <f t="shared" si="91"/>
        <v>64.403139057834565</v>
      </c>
      <c r="BG91" s="22">
        <f t="shared" si="61"/>
        <v>578.75921052572869</v>
      </c>
      <c r="BH91" s="62">
        <f t="shared" si="62"/>
        <v>872.09254385906206</v>
      </c>
      <c r="BI91" s="62">
        <f ca="1">AVERAGE(OFFSET($BH$3,0,0,'Données projet'!$E$11+1,1))-AVERAGE(OFFSET($H$3,0,0,'Données projet'!$E$11+1,1))</f>
        <v>411.98877330238821</v>
      </c>
      <c r="BJ91" s="62">
        <f t="shared" si="92"/>
        <v>256.4377087753457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439.06700232017681</v>
      </c>
      <c r="T92" s="62">
        <f t="shared" si="88"/>
        <v>278.21741231699929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0.93463498341170848</v>
      </c>
      <c r="AB92" s="23">
        <f>EXP(-LN(2)/2)*AB91+(1-EXP(-LN(2)/2))/(LN(2)/2)*V92*Y92*VLOOKUP('Données projet'!$B$9,Paramètres!$A$1:$I$89,3,0)*0.475*44/12</f>
        <v>1.8889971153235407E-8</v>
      </c>
      <c r="AC92" s="24">
        <f t="shared" si="57"/>
        <v>0.93463500230167962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202.79999999999981</v>
      </c>
      <c r="AJ92" s="14">
        <f>AI92*VLOOKUP('Données projet'!$B$10,Paramètres!$A$1:$I$89,3,0)*VLOOKUP('Données projet'!$B$10,Paramètres!$A$1:$I$89,5,0)</f>
        <v>230.94863999999981</v>
      </c>
      <c r="AK92" s="14">
        <f t="shared" si="89"/>
        <v>56.48775051572774</v>
      </c>
      <c r="AL92" s="22">
        <f t="shared" si="58"/>
        <v>500.61838014822547</v>
      </c>
      <c r="AM92" s="62">
        <f t="shared" si="59"/>
        <v>793.95171348155873</v>
      </c>
      <c r="AN92" s="62">
        <f ca="1">AVERAGE(OFFSET($AM$3,0,0,'Données projet'!$E$10+1,1))-AVERAGE(OFFSET($H$3,0,0,'Données projet'!$E$10+1,1))</f>
        <v>344.21784005253625</v>
      </c>
      <c r="AO92" s="62">
        <f t="shared" si="90"/>
        <v>174.32967064896343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273.37440000000009</v>
      </c>
      <c r="BF92" s="14">
        <f t="shared" si="91"/>
        <v>65.564883644654444</v>
      </c>
      <c r="BG92" s="22">
        <f t="shared" si="61"/>
        <v>590.31925234777327</v>
      </c>
      <c r="BH92" s="62">
        <f t="shared" si="62"/>
        <v>883.65258568110653</v>
      </c>
      <c r="BI92" s="62">
        <f ca="1">AVERAGE(OFFSET($BH$3,0,0,'Données projet'!$E$11+1,1))-AVERAGE(OFFSET($H$3,0,0,'Données projet'!$E$11+1,1))</f>
        <v>411.98877330238821</v>
      </c>
      <c r="BJ92" s="62">
        <f t="shared" si="92"/>
        <v>256.4377087753457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439.06700232017681</v>
      </c>
      <c r="T93" s="62">
        <f t="shared" si="88"/>
        <v>278.21741231699929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0.90907734063999768</v>
      </c>
      <c r="AB93" s="23">
        <f>EXP(-LN(2)/2)*AB92+(1-EXP(-LN(2)/2))/(LN(2)/2)*V93*Y93*VLOOKUP('Données projet'!$B$9,Paramètres!$A$1:$I$89,3,0)*0.475*44/12</f>
        <v>1.3357226698871024E-8</v>
      </c>
      <c r="AC93" s="24">
        <f t="shared" si="57"/>
        <v>0.90907735399722434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206.9999999999998</v>
      </c>
      <c r="AJ93" s="14">
        <f>AI93*VLOOKUP('Données projet'!$B$10,Paramètres!$A$1:$I$89,3,0)*VLOOKUP('Données projet'!$B$10,Paramètres!$A$1:$I$89,5,0)</f>
        <v>235.73159999999976</v>
      </c>
      <c r="AK93" s="14">
        <f t="shared" si="89"/>
        <v>57.520206488125169</v>
      </c>
      <c r="AL93" s="22">
        <f t="shared" si="58"/>
        <v>510.74689630015092</v>
      </c>
      <c r="AM93" s="62">
        <f t="shared" si="59"/>
        <v>804.08022963348424</v>
      </c>
      <c r="AN93" s="62">
        <f ca="1">AVERAGE(OFFSET($AM$3,0,0,'Données projet'!$E$10+1,1))-AVERAGE(OFFSET($H$3,0,0,'Données projet'!$E$10+1,1))</f>
        <v>344.21784005253625</v>
      </c>
      <c r="AO93" s="62">
        <f t="shared" si="90"/>
        <v>174.32967064896343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278.85000000000008</v>
      </c>
      <c r="BF93" s="14">
        <f t="shared" si="91"/>
        <v>66.723922641152967</v>
      </c>
      <c r="BG93" s="22">
        <f t="shared" si="61"/>
        <v>601.87458193334146</v>
      </c>
      <c r="BH93" s="62">
        <f t="shared" si="62"/>
        <v>895.20791526667472</v>
      </c>
      <c r="BI93" s="62">
        <f ca="1">AVERAGE(OFFSET($BH$3,0,0,'Données projet'!$E$11+1,1))-AVERAGE(OFFSET($H$3,0,0,'Données projet'!$E$11+1,1))</f>
        <v>411.98877330238821</v>
      </c>
      <c r="BJ93" s="62">
        <f t="shared" si="92"/>
        <v>256.4377087753457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</v>
      </c>
      <c r="N94" s="14">
        <f>IF('Données projet'!$A$36&gt;35,N93+M94-V93,IF(A94&lt;'Données projet'!$A$36,$K$205^A94,IF(A94='Données projet'!$A$36,'Données projet'!$B$36,N93+M94-V93)))</f>
        <v>307.99999999999994</v>
      </c>
      <c r="O94" s="14">
        <f>N94*VLOOKUP('Données projet'!$B$9,Paramètres!$A$1:$I$89,3,0)*VLOOKUP('Données projet'!$B$9,Paramètres!$A$1:$I$89,5,0)</f>
        <v>278.67839999999995</v>
      </c>
      <c r="P94" s="14">
        <f t="shared" si="87"/>
        <v>66.687639951856809</v>
      </c>
      <c r="Q94" s="22">
        <f t="shared" si="54"/>
        <v>601.51251958281716</v>
      </c>
      <c r="R94" s="62">
        <f t="shared" si="55"/>
        <v>894.84585291615053</v>
      </c>
      <c r="S94" s="62">
        <f ca="1">AVERAGE(OFFSET($R$3,0,0,'Données projet'!$E$9+1,1))-AVERAGE(OFFSET($H$3,0,0,'Données projet'!$E$9+1,1))</f>
        <v>439.06700232017681</v>
      </c>
      <c r="T94" s="62">
        <f t="shared" si="88"/>
        <v>278.21741231699929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0.88421857295389727</v>
      </c>
      <c r="AB94" s="23">
        <f>EXP(-LN(2)/2)*AB93+(1-EXP(-LN(2)/2))/(LN(2)/2)*V94*Y94*VLOOKUP('Données projet'!$B$9,Paramètres!$A$1:$I$89,3,0)*0.475*44/12</f>
        <v>9.4449855766177034E-9</v>
      </c>
      <c r="AC94" s="24">
        <f t="shared" si="57"/>
        <v>0.88421858239888285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196.79999999999981</v>
      </c>
      <c r="AJ94" s="14">
        <f>AI94*VLOOKUP('Données projet'!$B$10,Paramètres!$A$1:$I$89,3,0)*VLOOKUP('Données projet'!$B$10,Paramètres!$A$1:$I$89,5,0)</f>
        <v>224.11583999999982</v>
      </c>
      <c r="AK94" s="14">
        <f t="shared" si="89"/>
        <v>55.008475905663786</v>
      </c>
      <c r="AL94" s="22">
        <f t="shared" si="58"/>
        <v>486.14151686903074</v>
      </c>
      <c r="AM94" s="62">
        <f t="shared" si="59"/>
        <v>779.474850202364</v>
      </c>
      <c r="AN94" s="62">
        <f ca="1">AVERAGE(OFFSET($AM$3,0,0,'Données projet'!$E$10+1,1))-AVERAGE(OFFSET($H$3,0,0,'Données projet'!$E$10+1,1))</f>
        <v>344.21784005253625</v>
      </c>
      <c r="AO94" s="62">
        <f t="shared" si="90"/>
        <v>174.32967064896343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262.62600000000009</v>
      </c>
      <c r="BF94" s="14">
        <f t="shared" si="91"/>
        <v>63.281807230823453</v>
      </c>
      <c r="BG94" s="22">
        <f t="shared" si="61"/>
        <v>567.622764260351</v>
      </c>
      <c r="BH94" s="62">
        <f t="shared" si="62"/>
        <v>860.95609759368426</v>
      </c>
      <c r="BI94" s="62">
        <f ca="1">AVERAGE(OFFSET($BH$3,0,0,'Données projet'!$E$11+1,1))-AVERAGE(OFFSET($H$3,0,0,'Données projet'!$E$11+1,1))</f>
        <v>411.98877330238821</v>
      </c>
      <c r="BJ94" s="62">
        <f t="shared" si="92"/>
        <v>256.4377087753457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</v>
      </c>
      <c r="N95" s="14">
        <f>IF('Données projet'!$A$36&gt;35,N94+M95-V94,IF(A95&lt;'Données projet'!$A$36,$K$205^A95,IF(A95='Données projet'!$A$36,'Données projet'!$B$36,N94+M95-V94)))</f>
        <v>313.99999999999994</v>
      </c>
      <c r="O95" s="14">
        <f>N95*VLOOKUP('Données projet'!$B$9,Paramètres!$A$1:$I$89,3,0)*VLOOKUP('Données projet'!$B$9,Paramètres!$A$1:$I$89,5,0)</f>
        <v>284.10719999999992</v>
      </c>
      <c r="P95" s="14">
        <f t="shared" si="87"/>
        <v>67.834241327943715</v>
      </c>
      <c r="Q95" s="22">
        <f t="shared" si="54"/>
        <v>612.96467697950186</v>
      </c>
      <c r="R95" s="62">
        <f t="shared" si="55"/>
        <v>906.29801031283523</v>
      </c>
      <c r="S95" s="62">
        <f ca="1">AVERAGE(OFFSET($R$3,0,0,'Données projet'!$E$9+1,1))-AVERAGE(OFFSET($H$3,0,0,'Données projet'!$E$9+1,1))</f>
        <v>439.06700232017681</v>
      </c>
      <c r="T95" s="62">
        <f t="shared" si="88"/>
        <v>278.21741231699929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0.8600395695774391</v>
      </c>
      <c r="AB95" s="23">
        <f>EXP(-LN(2)/2)*AB94+(1-EXP(-LN(2)/2))/(LN(2)/2)*V95*Y95*VLOOKUP('Données projet'!$B$9,Paramètres!$A$1:$I$89,3,0)*0.475*44/12</f>
        <v>6.6786133494355119E-9</v>
      </c>
      <c r="AC95" s="24">
        <f t="shared" si="57"/>
        <v>0.86003957625605243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200.59999999999982</v>
      </c>
      <c r="AJ95" s="14">
        <f>AI95*VLOOKUP('Données projet'!$B$10,Paramètres!$A$1:$I$89,3,0)*VLOOKUP('Données projet'!$B$10,Paramètres!$A$1:$I$89,5,0)</f>
        <v>228.44327999999982</v>
      </c>
      <c r="AK95" s="14">
        <f t="shared" si="89"/>
        <v>55.945949343401146</v>
      </c>
      <c r="AL95" s="22">
        <f t="shared" si="58"/>
        <v>495.31124110642332</v>
      </c>
      <c r="AM95" s="62">
        <f t="shared" si="59"/>
        <v>788.64457443975664</v>
      </c>
      <c r="AN95" s="62">
        <f ca="1">AVERAGE(OFFSET($AM$3,0,0,'Données projet'!$E$10+1,1))-AVERAGE(OFFSET($H$3,0,0,'Données projet'!$E$10+1,1))</f>
        <v>344.21784005253625</v>
      </c>
      <c r="AO95" s="62">
        <f t="shared" si="90"/>
        <v>174.32967064896343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267.69600000000008</v>
      </c>
      <c r="BF95" s="14">
        <f t="shared" si="91"/>
        <v>64.360058723585496</v>
      </c>
      <c r="BG95" s="22">
        <f t="shared" si="61"/>
        <v>578.33096894357823</v>
      </c>
      <c r="BH95" s="62">
        <f t="shared" si="62"/>
        <v>871.66430227691149</v>
      </c>
      <c r="BI95" s="62">
        <f ca="1">AVERAGE(OFFSET($BH$3,0,0,'Données projet'!$E$11+1,1))-AVERAGE(OFFSET($H$3,0,0,'Données projet'!$E$11+1,1))</f>
        <v>411.98877330238821</v>
      </c>
      <c r="BJ95" s="62">
        <f t="shared" si="92"/>
        <v>256.4377087753457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</v>
      </c>
      <c r="N96" s="14">
        <f>IF('Données projet'!$A$36&gt;35,N95+M96-V95,IF(A96&lt;'Données projet'!$A$36,$K$205^A96,IF(A96='Données projet'!$A$36,'Données projet'!$B$36,N95+M96-V95)))</f>
        <v>319.99999999999994</v>
      </c>
      <c r="O96" s="14">
        <f>N96*VLOOKUP('Données projet'!$B$9,Paramètres!$A$1:$I$89,3,0)*VLOOKUP('Données projet'!$B$9,Paramètres!$A$1:$I$89,5,0)</f>
        <v>289.53599999999994</v>
      </c>
      <c r="P96" s="14">
        <f t="shared" si="87"/>
        <v>68.97829509904436</v>
      </c>
      <c r="Q96" s="22">
        <f t="shared" si="54"/>
        <v>624.41239729750214</v>
      </c>
      <c r="R96" s="62">
        <f t="shared" si="55"/>
        <v>917.7457306308354</v>
      </c>
      <c r="S96" s="62">
        <f ca="1">AVERAGE(OFFSET($R$3,0,0,'Données projet'!$E$9+1,1))-AVERAGE(OFFSET($H$3,0,0,'Données projet'!$E$9+1,1))</f>
        <v>439.06700232017681</v>
      </c>
      <c r="T96" s="62">
        <f t="shared" si="88"/>
        <v>278.21741231699929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0.83652174231982868</v>
      </c>
      <c r="AB96" s="23">
        <f>EXP(-LN(2)/2)*AB95+(1-EXP(-LN(2)/2))/(LN(2)/2)*V96*Y96*VLOOKUP('Données projet'!$B$9,Paramètres!$A$1:$I$89,3,0)*0.475*44/12</f>
        <v>4.7224927883088517E-9</v>
      </c>
      <c r="AC96" s="24">
        <f t="shared" si="57"/>
        <v>0.83652174704232152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204.39999999999984</v>
      </c>
      <c r="AJ96" s="14">
        <f>AI96*VLOOKUP('Données projet'!$B$10,Paramètres!$A$1:$I$89,3,0)*VLOOKUP('Données projet'!$B$10,Paramètres!$A$1:$I$89,5,0)</f>
        <v>232.77071999999981</v>
      </c>
      <c r="AK96" s="14">
        <f t="shared" si="89"/>
        <v>56.881357812977832</v>
      </c>
      <c r="AL96" s="22">
        <f t="shared" si="58"/>
        <v>504.47736885760281</v>
      </c>
      <c r="AM96" s="62">
        <f t="shared" si="59"/>
        <v>797.81070219093613</v>
      </c>
      <c r="AN96" s="62">
        <f ca="1">AVERAGE(OFFSET($AM$3,0,0,'Données projet'!$E$10+1,1))-AVERAGE(OFFSET($H$3,0,0,'Données projet'!$E$10+1,1))</f>
        <v>344.21784005253625</v>
      </c>
      <c r="AO96" s="62">
        <f t="shared" si="90"/>
        <v>174.32967064896343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272.76600000000008</v>
      </c>
      <c r="BF96" s="14">
        <f t="shared" si="91"/>
        <v>65.435935630087627</v>
      </c>
      <c r="BG96" s="22">
        <f t="shared" si="61"/>
        <v>589.03503788906926</v>
      </c>
      <c r="BH96" s="62">
        <f t="shared" si="62"/>
        <v>882.36837122240263</v>
      </c>
      <c r="BI96" s="62">
        <f ca="1">AVERAGE(OFFSET($BH$3,0,0,'Données projet'!$E$11+1,1))-AVERAGE(OFFSET($H$3,0,0,'Données projet'!$E$11+1,1))</f>
        <v>411.98877330238821</v>
      </c>
      <c r="BJ96" s="62">
        <f t="shared" si="92"/>
        <v>256.4377087753457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</v>
      </c>
      <c r="N97" s="14">
        <f>IF('Données projet'!$A$36&gt;35,N96+M97-V96,IF(A97&lt;'Données projet'!$A$36,$K$205^A97,IF(A97='Données projet'!$A$36,'Données projet'!$B$36,N96+M97-V96)))</f>
        <v>325.99999999999994</v>
      </c>
      <c r="O97" s="14">
        <f>N97*VLOOKUP('Données projet'!$B$9,Paramètres!$A$1:$I$89,3,0)*VLOOKUP('Données projet'!$B$9,Paramètres!$A$1:$I$89,5,0)</f>
        <v>294.96479999999997</v>
      </c>
      <c r="P97" s="14">
        <f t="shared" si="87"/>
        <v>70.119854541045001</v>
      </c>
      <c r="Q97" s="22">
        <f t="shared" si="54"/>
        <v>635.85577332565333</v>
      </c>
      <c r="R97" s="62">
        <f t="shared" si="55"/>
        <v>929.1891066589867</v>
      </c>
      <c r="S97" s="62">
        <f ca="1">AVERAGE(OFFSET($R$3,0,0,'Données projet'!$E$9+1,1))-AVERAGE(OFFSET($H$3,0,0,'Données projet'!$E$9+1,1))</f>
        <v>439.06700232017681</v>
      </c>
      <c r="T97" s="62">
        <f t="shared" si="88"/>
        <v>278.21741231699929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0.81364701128532646</v>
      </c>
      <c r="AB97" s="23">
        <f>EXP(-LN(2)/2)*AB96+(1-EXP(-LN(2)/2))/(LN(2)/2)*V97*Y97*VLOOKUP('Données projet'!$B$9,Paramètres!$A$1:$I$89,3,0)*0.475*44/12</f>
        <v>3.3393066747177559E-9</v>
      </c>
      <c r="AC97" s="24">
        <f t="shared" si="57"/>
        <v>0.81364701462463318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208.19999999999985</v>
      </c>
      <c r="AJ97" s="14">
        <f>AI97*VLOOKUP('Données projet'!$B$10,Paramètres!$A$1:$I$89,3,0)*VLOOKUP('Données projet'!$B$10,Paramètres!$A$1:$I$89,5,0)</f>
        <v>237.09815999999981</v>
      </c>
      <c r="AK97" s="14">
        <f t="shared" si="89"/>
        <v>57.814744131423225</v>
      </c>
      <c r="AL97" s="22">
        <f t="shared" si="58"/>
        <v>513.63997469556182</v>
      </c>
      <c r="AM97" s="62">
        <f t="shared" si="59"/>
        <v>806.97330802889519</v>
      </c>
      <c r="AN97" s="62">
        <f ca="1">AVERAGE(OFFSET($AM$3,0,0,'Données projet'!$E$10+1,1))-AVERAGE(OFFSET($H$3,0,0,'Données projet'!$E$10+1,1))</f>
        <v>344.21784005253625</v>
      </c>
      <c r="AO97" s="62">
        <f t="shared" si="90"/>
        <v>174.32967064896343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277.83600000000007</v>
      </c>
      <c r="BF97" s="14">
        <f t="shared" si="91"/>
        <v>66.509487177652318</v>
      </c>
      <c r="BG97" s="22">
        <f t="shared" si="61"/>
        <v>599.73505683441124</v>
      </c>
      <c r="BH97" s="62">
        <f t="shared" si="62"/>
        <v>893.06839016774461</v>
      </c>
      <c r="BI97" s="62">
        <f ca="1">AVERAGE(OFFSET($BH$3,0,0,'Données projet'!$E$11+1,1))-AVERAGE(OFFSET($H$3,0,0,'Données projet'!$E$11+1,1))</f>
        <v>411.98877330238821</v>
      </c>
      <c r="BJ97" s="62">
        <f t="shared" si="92"/>
        <v>256.4377087753457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332</v>
      </c>
      <c r="L98" s="13">
        <f>VLOOKUP(A98,'Données projet'!$A$35:$I$55,9,0)</f>
        <v>6</v>
      </c>
      <c r="M98" s="13">
        <f t="array" ref="M98">INDEX(L:L,MIN(IF(ISNUMBER(L98:L294),ROW(L98:L294),"")))</f>
        <v>6</v>
      </c>
      <c r="N98" s="14">
        <f>IF('Données projet'!$A$36&gt;35,N97+M98-V97,IF(A98&lt;'Données projet'!$A$36,$K$205^A98,IF(A98='Données projet'!$A$36,'Données projet'!$B$36,N97+M98-V97)))</f>
        <v>331.99999999999994</v>
      </c>
      <c r="O98" s="14">
        <f>N98*VLOOKUP('Données projet'!$B$9,Paramètres!$A$1:$I$89,3,0)*VLOOKUP('Données projet'!$B$9,Paramètres!$A$1:$I$89,5,0)</f>
        <v>300.39359999999994</v>
      </c>
      <c r="P98" s="14">
        <f t="shared" si="87"/>
        <v>71.258970856492667</v>
      </c>
      <c r="Q98" s="22">
        <f t="shared" si="54"/>
        <v>647.29489424172459</v>
      </c>
      <c r="R98" s="62">
        <f t="shared" si="55"/>
        <v>940.62822757505796</v>
      </c>
      <c r="S98" s="62">
        <f ca="1">AVERAGE(OFFSET($R$3,0,0,'Données projet'!$E$9+1,1))-AVERAGE(OFFSET($H$3,0,0,'Données projet'!$E$9+1,1))</f>
        <v>439.06700232017681</v>
      </c>
      <c r="T98" s="62">
        <f t="shared" si="88"/>
        <v>278.21741231699929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0.79139779097389251</v>
      </c>
      <c r="AB98" s="23">
        <f>EXP(-LN(2)/2)*AB97+(1-EXP(-LN(2)/2))/(LN(2)/2)*V98*Y98*VLOOKUP('Données projet'!$B$9,Paramètres!$A$1:$I$89,3,0)*0.475*44/12</f>
        <v>2.3612463941544258E-9</v>
      </c>
      <c r="AC98" s="24">
        <f t="shared" si="57"/>
        <v>0.79139779333513893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211.99999999999986</v>
      </c>
      <c r="AJ98" s="14">
        <f>AI98*VLOOKUP('Données projet'!$B$10,Paramètres!$A$1:$I$89,3,0)*VLOOKUP('Données projet'!$B$10,Paramètres!$A$1:$I$89,5,0)</f>
        <v>241.42559999999986</v>
      </c>
      <c r="AK98" s="14">
        <f t="shared" si="89"/>
        <v>58.746149463317458</v>
      </c>
      <c r="AL98" s="22">
        <f t="shared" si="58"/>
        <v>522.79913031527758</v>
      </c>
      <c r="AM98" s="62">
        <f t="shared" si="59"/>
        <v>816.13246364861084</v>
      </c>
      <c r="AN98" s="62">
        <f ca="1">AVERAGE(OFFSET($AM$3,0,0,'Données projet'!$E$10+1,1))-AVERAGE(OFFSET($H$3,0,0,'Données projet'!$E$10+1,1))</f>
        <v>344.21784005253625</v>
      </c>
      <c r="AO98" s="62">
        <f t="shared" si="90"/>
        <v>174.32967064896343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282.90600000000006</v>
      </c>
      <c r="BF98" s="14">
        <f t="shared" si="91"/>
        <v>67.580760694123512</v>
      </c>
      <c r="BG98" s="22">
        <f t="shared" si="61"/>
        <v>610.43110820893185</v>
      </c>
      <c r="BH98" s="62">
        <f t="shared" si="62"/>
        <v>903.7644415422651</v>
      </c>
      <c r="BI98" s="62">
        <f ca="1">AVERAGE(OFFSET($BH$3,0,0,'Données projet'!$E$11+1,1))-AVERAGE(OFFSET($H$3,0,0,'Données projet'!$E$11+1,1))</f>
        <v>411.98877330238821</v>
      </c>
      <c r="BJ98" s="62">
        <f t="shared" si="92"/>
        <v>256.4377087753457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5.8</v>
      </c>
      <c r="N99" s="14">
        <f>IF('Données projet'!$A$36&gt;35,N98+M99-V98,IF(A99&lt;'Données projet'!$A$36,$K$205^A99,IF(A99='Données projet'!$A$36,'Données projet'!$B$36,N98+M99-V98)))</f>
        <v>309.79999999999995</v>
      </c>
      <c r="O99" s="14">
        <f>N99*VLOOKUP('Données projet'!$B$9,Paramètres!$A$1:$I$89,3,0)*VLOOKUP('Données projet'!$B$9,Paramètres!$A$1:$I$89,5,0)</f>
        <v>280.30703999999997</v>
      </c>
      <c r="P99" s="14">
        <f t="shared" si="87"/>
        <v>67.03189112007388</v>
      </c>
      <c r="Q99" s="22">
        <f t="shared" ref="Q99:Q130" si="107">(O99+P99)*0.475*44/12</f>
        <v>604.94863836746197</v>
      </c>
      <c r="R99" s="62">
        <f t="shared" si="55"/>
        <v>898.28197170079534</v>
      </c>
      <c r="S99" s="62">
        <f ca="1">AVERAGE(OFFSET($R$3,0,0,'Données projet'!$E$9+1,1))-AVERAGE(OFFSET($H$3,0,0,'Données projet'!$E$9+1,1))</f>
        <v>439.06700232017681</v>
      </c>
      <c r="T99" s="62">
        <f t="shared" si="88"/>
        <v>278.21741231699929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0.76975697676191035</v>
      </c>
      <c r="AB99" s="23">
        <f>EXP(-LN(2)/2)*AB98+(1-EXP(-LN(2)/2))/(LN(2)/2)*V99*Y99*VLOOKUP('Données projet'!$B$9,Paramètres!$A$1:$I$89,3,0)*0.475*44/12</f>
        <v>1.669653337358878E-9</v>
      </c>
      <c r="AC99" s="24">
        <f t="shared" si="57"/>
        <v>0.76975697843156365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201.59999999999985</v>
      </c>
      <c r="AJ99" s="14">
        <f>AI99*VLOOKUP('Données projet'!$B$10,Paramètres!$A$1:$I$89,3,0)*VLOOKUP('Données projet'!$B$10,Paramètres!$A$1:$I$89,5,0)</f>
        <v>229.58207999999985</v>
      </c>
      <c r="AK99" s="14">
        <f t="shared" si="89"/>
        <v>56.192307893526412</v>
      </c>
      <c r="AL99" s="22">
        <f t="shared" si="58"/>
        <v>497.72372558122487</v>
      </c>
      <c r="AM99" s="62">
        <f t="shared" si="59"/>
        <v>791.05705891455818</v>
      </c>
      <c r="AN99" s="62">
        <f ca="1">AVERAGE(OFFSET($AM$3,0,0,'Données projet'!$E$10+1,1))-AVERAGE(OFFSET($H$3,0,0,'Données projet'!$E$10+1,1))</f>
        <v>344.21784005253625</v>
      </c>
      <c r="AO99" s="62">
        <f t="shared" si="90"/>
        <v>174.32967064896343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266.47920000000011</v>
      </c>
      <c r="BF99" s="14">
        <f t="shared" si="91"/>
        <v>64.101496824889679</v>
      </c>
      <c r="BG99" s="22">
        <f t="shared" si="61"/>
        <v>575.76138030334971</v>
      </c>
      <c r="BH99" s="62">
        <f t="shared" si="62"/>
        <v>869.09471363668308</v>
      </c>
      <c r="BI99" s="62">
        <f ca="1">AVERAGE(OFFSET($BH$3,0,0,'Données projet'!$E$11+1,1))-AVERAGE(OFFSET($H$3,0,0,'Données projet'!$E$11+1,1))</f>
        <v>411.98877330238821</v>
      </c>
      <c r="BJ99" s="62">
        <f t="shared" si="92"/>
        <v>256.4377087753457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5.8</v>
      </c>
      <c r="N100" s="14">
        <f>IF('Données projet'!$A$36&gt;35,N99+M100-V99,IF(A100&lt;'Données projet'!$A$36,$K$205^A100,IF(A100='Données projet'!$A$36,'Données projet'!$B$36,N99+M100-V99)))</f>
        <v>315.59999999999997</v>
      </c>
      <c r="O100" s="14">
        <f>N100*VLOOKUP('Données projet'!$B$9,Paramètres!$A$1:$I$89,3,0)*VLOOKUP('Données projet'!$B$9,Paramètres!$A$1:$I$89,5,0)</f>
        <v>285.55487999999997</v>
      </c>
      <c r="P100" s="14">
        <f t="shared" si="87"/>
        <v>68.139569194998018</v>
      </c>
      <c r="Q100" s="22">
        <f t="shared" si="107"/>
        <v>616.01783234795482</v>
      </c>
      <c r="R100" s="62">
        <f t="shared" si="55"/>
        <v>909.35116568128819</v>
      </c>
      <c r="S100" s="62">
        <f ca="1">AVERAGE(OFFSET($R$3,0,0,'Données projet'!$E$9+1,1))-AVERAGE(OFFSET($H$3,0,0,'Données projet'!$E$9+1,1))</f>
        <v>439.06700232017681</v>
      </c>
      <c r="T100" s="62">
        <f t="shared" si="88"/>
        <v>278.21741231699929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0.74870793175259576</v>
      </c>
      <c r="AB100" s="23">
        <f>EXP(-LN(2)/2)*AB99+(1-EXP(-LN(2)/2))/(LN(2)/2)*V100*Y100*VLOOKUP('Données projet'!$B$9,Paramètres!$A$1:$I$89,3,0)*0.475*44/12</f>
        <v>1.1806231970772129E-9</v>
      </c>
      <c r="AC100" s="24">
        <f t="shared" si="57"/>
        <v>0.74870793293321891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205.19999999999985</v>
      </c>
      <c r="AJ100" s="14">
        <f>AI100*VLOOKUP('Données projet'!$B$10,Paramètres!$A$1:$I$89,3,0)*VLOOKUP('Données projet'!$B$10,Paramètres!$A$1:$I$89,5,0)</f>
        <v>233.68175999999983</v>
      </c>
      <c r="AK100" s="14">
        <f t="shared" si="89"/>
        <v>57.078026837098335</v>
      </c>
      <c r="AL100" s="22">
        <f t="shared" si="58"/>
        <v>506.40662874127923</v>
      </c>
      <c r="AM100" s="62">
        <f t="shared" si="59"/>
        <v>799.73996207461255</v>
      </c>
      <c r="AN100" s="62">
        <f ca="1">AVERAGE(OFFSET($AM$3,0,0,'Données projet'!$E$10+1,1))-AVERAGE(OFFSET($H$3,0,0,'Données projet'!$E$10+1,1))</f>
        <v>344.21784005253625</v>
      </c>
      <c r="AO100" s="62">
        <f t="shared" si="90"/>
        <v>174.32967064896343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271.34640000000007</v>
      </c>
      <c r="BF100" s="14">
        <f t="shared" si="91"/>
        <v>65.134926573557365</v>
      </c>
      <c r="BG100" s="22">
        <f t="shared" si="61"/>
        <v>586.03831044894594</v>
      </c>
      <c r="BH100" s="62">
        <f t="shared" si="62"/>
        <v>879.37164378227931</v>
      </c>
      <c r="BI100" s="62">
        <f ca="1">AVERAGE(OFFSET($BH$3,0,0,'Données projet'!$E$11+1,1))-AVERAGE(OFFSET($H$3,0,0,'Données projet'!$E$11+1,1))</f>
        <v>411.98877330238821</v>
      </c>
      <c r="BJ100" s="62">
        <f t="shared" si="92"/>
        <v>256.4377087753457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5.8</v>
      </c>
      <c r="N101" s="14">
        <f>IF('Données projet'!$A$36&gt;35,N100+M101-V100,IF(A101&lt;'Données projet'!$A$36,$K$205^A101,IF(A101='Données projet'!$A$36,'Données projet'!$B$36,N100+M101-V100)))</f>
        <v>321.39999999999998</v>
      </c>
      <c r="O101" s="14">
        <f>N101*VLOOKUP('Données projet'!$B$9,Paramètres!$A$1:$I$89,3,0)*VLOOKUP('Données projet'!$B$9,Paramètres!$A$1:$I$89,5,0)</f>
        <v>290.80271999999997</v>
      </c>
      <c r="P101" s="14">
        <f t="shared" si="87"/>
        <v>69.244880157128961</v>
      </c>
      <c r="Q101" s="22">
        <f t="shared" si="107"/>
        <v>627.08290360699959</v>
      </c>
      <c r="R101" s="62">
        <f t="shared" si="55"/>
        <v>920.41623694033296</v>
      </c>
      <c r="S101" s="62">
        <f ca="1">AVERAGE(OFFSET($R$3,0,0,'Données projet'!$E$9+1,1))-AVERAGE(OFFSET($H$3,0,0,'Données projet'!$E$9+1,1))</f>
        <v>439.06700232017681</v>
      </c>
      <c r="T101" s="62">
        <f t="shared" si="88"/>
        <v>278.21741231699929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0.72823447398598207</v>
      </c>
      <c r="AB101" s="23">
        <f>EXP(-LN(2)/2)*AB100+(1-EXP(-LN(2)/2))/(LN(2)/2)*V101*Y101*VLOOKUP('Données projet'!$B$9,Paramètres!$A$1:$I$89,3,0)*0.475*44/12</f>
        <v>8.3482666867943899E-10</v>
      </c>
      <c r="AC101" s="24">
        <f t="shared" si="57"/>
        <v>0.72823447482080872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208.79999999999984</v>
      </c>
      <c r="AJ101" s="14">
        <f>AI101*VLOOKUP('Données projet'!$B$10,Paramètres!$A$1:$I$89,3,0)*VLOOKUP('Données projet'!$B$10,Paramètres!$A$1:$I$89,5,0)</f>
        <v>237.78143999999983</v>
      </c>
      <c r="AK101" s="14">
        <f t="shared" si="89"/>
        <v>57.9619387969109</v>
      </c>
      <c r="AL101" s="22">
        <f t="shared" si="58"/>
        <v>515.08638473795281</v>
      </c>
      <c r="AM101" s="62">
        <f t="shared" si="59"/>
        <v>808.41971807128607</v>
      </c>
      <c r="AN101" s="62">
        <f ca="1">AVERAGE(OFFSET($AM$3,0,0,'Données projet'!$E$10+1,1))-AVERAGE(OFFSET($H$3,0,0,'Données projet'!$E$10+1,1))</f>
        <v>344.21784005253625</v>
      </c>
      <c r="AO101" s="62">
        <f t="shared" si="90"/>
        <v>174.32967064896343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276.2136000000001</v>
      </c>
      <c r="BF101" s="14">
        <f t="shared" si="91"/>
        <v>66.166200760877473</v>
      </c>
      <c r="BG101" s="22">
        <f t="shared" si="61"/>
        <v>596.31148632519512</v>
      </c>
      <c r="BH101" s="62">
        <f t="shared" si="62"/>
        <v>889.64481965852838</v>
      </c>
      <c r="BI101" s="62">
        <f ca="1">AVERAGE(OFFSET($BH$3,0,0,'Données projet'!$E$11+1,1))-AVERAGE(OFFSET($H$3,0,0,'Données projet'!$E$11+1,1))</f>
        <v>411.98877330238821</v>
      </c>
      <c r="BJ101" s="62">
        <f t="shared" si="92"/>
        <v>256.4377087753457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5.8</v>
      </c>
      <c r="N102" s="14">
        <f>IF('Données projet'!$A$36&gt;35,N101+M102-V101,IF(A102&lt;'Données projet'!$A$36,$K$205^A102,IF(A102='Données projet'!$A$36,'Données projet'!$B$36,N101+M102-V101)))</f>
        <v>327.2</v>
      </c>
      <c r="O102" s="14">
        <f>N102*VLOOKUP('Données projet'!$B$9,Paramètres!$A$1:$I$89,3,0)*VLOOKUP('Données projet'!$B$9,Paramètres!$A$1:$I$89,5,0)</f>
        <v>296.05055999999996</v>
      </c>
      <c r="P102" s="14">
        <f t="shared" si="87"/>
        <v>70.34787165092402</v>
      </c>
      <c r="Q102" s="22">
        <f t="shared" si="107"/>
        <v>638.14393512535923</v>
      </c>
      <c r="R102" s="62">
        <f t="shared" si="55"/>
        <v>931.47726845869261</v>
      </c>
      <c r="S102" s="62">
        <f ca="1">AVERAGE(OFFSET($R$3,0,0,'Données projet'!$E$9+1,1))-AVERAGE(OFFSET($H$3,0,0,'Données projet'!$E$9+1,1))</f>
        <v>439.06700232017681</v>
      </c>
      <c r="T102" s="62">
        <f t="shared" si="88"/>
        <v>278.21741231699929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0.7083208639986488</v>
      </c>
      <c r="AB102" s="23">
        <f>EXP(-LN(2)/2)*AB101+(1-EXP(-LN(2)/2))/(LN(2)/2)*V102*Y102*VLOOKUP('Données projet'!$B$9,Paramètres!$A$1:$I$89,3,0)*0.475*44/12</f>
        <v>5.9031159853860646E-10</v>
      </c>
      <c r="AC102" s="24">
        <f t="shared" si="57"/>
        <v>0.70832086458896037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212.39999999999984</v>
      </c>
      <c r="AJ102" s="14">
        <f>AI102*VLOOKUP('Données projet'!$B$10,Paramètres!$A$1:$I$89,3,0)*VLOOKUP('Données projet'!$B$10,Paramètres!$A$1:$I$89,5,0)</f>
        <v>241.88111999999981</v>
      </c>
      <c r="AK102" s="14">
        <f t="shared" si="89"/>
        <v>58.84407852287837</v>
      </c>
      <c r="AL102" s="22">
        <f t="shared" si="58"/>
        <v>523.76305409401277</v>
      </c>
      <c r="AM102" s="62">
        <f t="shared" si="59"/>
        <v>817.09638742734614</v>
      </c>
      <c r="AN102" s="62">
        <f ca="1">AVERAGE(OFFSET($AM$3,0,0,'Données projet'!$E$10+1,1))-AVERAGE(OFFSET($H$3,0,0,'Données projet'!$E$10+1,1))</f>
        <v>344.21784005253625</v>
      </c>
      <c r="AO102" s="62">
        <f t="shared" si="90"/>
        <v>174.32967064896343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281.08080000000012</v>
      </c>
      <c r="BF102" s="14">
        <f t="shared" si="91"/>
        <v>67.195361752546177</v>
      </c>
      <c r="BG102" s="22">
        <f t="shared" si="61"/>
        <v>606.58098171901804</v>
      </c>
      <c r="BH102" s="62">
        <f t="shared" si="62"/>
        <v>899.91431505235141</v>
      </c>
      <c r="BI102" s="62">
        <f ca="1">AVERAGE(OFFSET($BH$3,0,0,'Données projet'!$E$11+1,1))-AVERAGE(OFFSET($H$3,0,0,'Données projet'!$E$11+1,1))</f>
        <v>411.98877330238821</v>
      </c>
      <c r="BJ102" s="62">
        <f t="shared" si="92"/>
        <v>256.4377087753457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5.8</v>
      </c>
      <c r="M103" s="13">
        <f t="array" ref="M103">INDEX(L:L,MIN(IF(ISNUMBER(L103:L299),ROW(L103:L299),"")))</f>
        <v>5.8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439.06700232017681</v>
      </c>
      <c r="T103" s="62">
        <f t="shared" si="88"/>
        <v>278.21741231699929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0.68895179272363039</v>
      </c>
      <c r="AB103" s="23">
        <f>EXP(-LN(2)/2)*AB102+(1-EXP(-LN(2)/2))/(LN(2)/2)*V103*Y103*VLOOKUP('Données projet'!$B$9,Paramètres!$A$1:$I$89,3,0)*0.475*44/12</f>
        <v>4.1741333433971949E-10</v>
      </c>
      <c r="AC103" s="24">
        <f t="shared" si="57"/>
        <v>0.68895179314104371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215.99999999999983</v>
      </c>
      <c r="AJ103" s="14">
        <f>AI103*VLOOKUP('Données projet'!$B$10,Paramètres!$A$1:$I$89,3,0)*VLOOKUP('Données projet'!$B$10,Paramètres!$A$1:$I$89,5,0)</f>
        <v>245.98079999999979</v>
      </c>
      <c r="AK103" s="14">
        <f t="shared" si="89"/>
        <v>59.724479519444813</v>
      </c>
      <c r="AL103" s="22">
        <f t="shared" si="58"/>
        <v>532.4366951630326</v>
      </c>
      <c r="AM103" s="62">
        <f t="shared" si="59"/>
        <v>825.77002849636597</v>
      </c>
      <c r="AN103" s="62">
        <f ca="1">AVERAGE(OFFSET($AM$3,0,0,'Données projet'!$E$10+1,1))-AVERAGE(OFFSET($H$3,0,0,'Données projet'!$E$10+1,1))</f>
        <v>344.21784005253625</v>
      </c>
      <c r="AO103" s="62">
        <f t="shared" si="90"/>
        <v>174.32967064896343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13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285.94800000000009</v>
      </c>
      <c r="BF103" s="14">
        <f t="shared" si="91"/>
        <v>68.222450362989363</v>
      </c>
      <c r="BG103" s="22">
        <f t="shared" si="61"/>
        <v>616.84686771553993</v>
      </c>
      <c r="BH103" s="62">
        <f t="shared" si="62"/>
        <v>910.18020104887319</v>
      </c>
      <c r="BI103" s="62">
        <f ca="1">AVERAGE(OFFSET($BH$3,0,0,'Données projet'!$E$11+1,1))-AVERAGE(OFFSET($H$3,0,0,'Données projet'!$E$11+1,1))</f>
        <v>411.98877330238821</v>
      </c>
      <c r="BJ103" s="62">
        <f t="shared" si="92"/>
        <v>256.4377087753457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439.06700232017681</v>
      </c>
      <c r="T104" s="62">
        <f t="shared" si="88"/>
        <v>278.21741231699929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0.67011236972120258</v>
      </c>
      <c r="AB104" s="23">
        <f>EXP(-LN(2)/2)*AB103+(1-EXP(-LN(2)/2))/(LN(2)/2)*V104*Y104*VLOOKUP('Données projet'!$B$9,Paramètres!$A$1:$I$89,3,0)*0.475*44/12</f>
        <v>2.9515579926930323E-10</v>
      </c>
      <c r="AC104" s="24">
        <f t="shared" si="57"/>
        <v>0.67011237001635837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206.39999999999984</v>
      </c>
      <c r="AJ104" s="14">
        <f>AI104*VLOOKUP('Données projet'!$B$10,Paramètres!$A$1:$I$89,3,0)*VLOOKUP('Données projet'!$B$10,Paramètres!$A$1:$I$89,5,0)</f>
        <v>235.04831999999982</v>
      </c>
      <c r="AK104" s="14">
        <f t="shared" si="89"/>
        <v>57.37286319059664</v>
      </c>
      <c r="AL104" s="22">
        <f t="shared" si="58"/>
        <v>509.30022739028874</v>
      </c>
      <c r="AM104" s="62">
        <f t="shared" si="59"/>
        <v>802.63356072362205</v>
      </c>
      <c r="AN104" s="62">
        <f ca="1">AVERAGE(OFFSET($AM$3,0,0,'Données projet'!$E$10+1,1))-AVERAGE(OFFSET($H$3,0,0,'Données projet'!$E$10+1,1))</f>
        <v>344.21784005253625</v>
      </c>
      <c r="AO104" s="62">
        <f t="shared" si="90"/>
        <v>174.32967064896343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269.11560000000014</v>
      </c>
      <c r="BF104" s="14">
        <f t="shared" si="91"/>
        <v>64.661541462287133</v>
      </c>
      <c r="BG104" s="22">
        <f t="shared" si="61"/>
        <v>581.32852138015028</v>
      </c>
      <c r="BH104" s="62">
        <f t="shared" si="62"/>
        <v>874.66185471348354</v>
      </c>
      <c r="BI104" s="62">
        <f ca="1">AVERAGE(OFFSET($BH$3,0,0,'Données projet'!$E$11+1,1))-AVERAGE(OFFSET($H$3,0,0,'Données projet'!$E$11+1,1))</f>
        <v>411.98877330238821</v>
      </c>
      <c r="BJ104" s="62">
        <f t="shared" si="92"/>
        <v>256.4377087753457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439.06700232017681</v>
      </c>
      <c r="T105" s="62">
        <f t="shared" si="88"/>
        <v>278.21741231699929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0.65178811173149831</v>
      </c>
      <c r="AB105" s="23">
        <f>EXP(-LN(2)/2)*AB104+(1-EXP(-LN(2)/2))/(LN(2)/2)*V105*Y105*VLOOKUP('Données projet'!$B$9,Paramètres!$A$1:$I$89,3,0)*0.475*44/12</f>
        <v>2.0870666716985975E-10</v>
      </c>
      <c r="AC105" s="24">
        <f t="shared" si="57"/>
        <v>0.65178811194020503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209.79999999999984</v>
      </c>
      <c r="AJ105" s="14">
        <f>AI105*VLOOKUP('Données projet'!$B$10,Paramètres!$A$1:$I$89,3,0)*VLOOKUP('Données projet'!$B$10,Paramètres!$A$1:$I$89,5,0)</f>
        <v>238.92023999999984</v>
      </c>
      <c r="AK105" s="14">
        <f t="shared" si="89"/>
        <v>58.207153926252829</v>
      </c>
      <c r="AL105" s="22">
        <f t="shared" si="58"/>
        <v>517.49687775489008</v>
      </c>
      <c r="AM105" s="62">
        <f t="shared" si="59"/>
        <v>810.83021108822345</v>
      </c>
      <c r="AN105" s="62">
        <f ca="1">AVERAGE(OFFSET($AM$3,0,0,'Données projet'!$E$10+1,1))-AVERAGE(OFFSET($H$3,0,0,'Données projet'!$E$10+1,1))</f>
        <v>344.21784005253625</v>
      </c>
      <c r="AO105" s="62">
        <f t="shared" si="90"/>
        <v>174.32967064896343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273.57720000000012</v>
      </c>
      <c r="BF105" s="14">
        <f t="shared" si="91"/>
        <v>65.607858889915107</v>
      </c>
      <c r="BG105" s="22">
        <f t="shared" si="61"/>
        <v>590.74731089993566</v>
      </c>
      <c r="BH105" s="62">
        <f t="shared" si="62"/>
        <v>884.08064423326891</v>
      </c>
      <c r="BI105" s="62">
        <f ca="1">AVERAGE(OFFSET($BH$3,0,0,'Données projet'!$E$11+1,1))-AVERAGE(OFFSET($H$3,0,0,'Données projet'!$E$11+1,1))</f>
        <v>411.98877330238821</v>
      </c>
      <c r="BJ105" s="62">
        <f t="shared" si="92"/>
        <v>256.4377087753457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439.06700232017681</v>
      </c>
      <c r="T106" s="62">
        <f t="shared" si="88"/>
        <v>278.21741231699929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0.63396493154015332</v>
      </c>
      <c r="AB106" s="23">
        <f>EXP(-LN(2)/2)*AB105+(1-EXP(-LN(2)/2))/(LN(2)/2)*V106*Y106*VLOOKUP('Données projet'!$B$9,Paramètres!$A$1:$I$89,3,0)*0.475*44/12</f>
        <v>1.4757789963465162E-10</v>
      </c>
      <c r="AC106" s="24">
        <f t="shared" si="57"/>
        <v>0.63396493168773127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213.19999999999985</v>
      </c>
      <c r="AJ106" s="14">
        <f>AI106*VLOOKUP('Données projet'!$B$10,Paramètres!$A$1:$I$89,3,0)*VLOOKUP('Données projet'!$B$10,Paramètres!$A$1:$I$89,5,0)</f>
        <v>242.79215999999983</v>
      </c>
      <c r="AK106" s="14">
        <f t="shared" si="89"/>
        <v>59.039872293251292</v>
      </c>
      <c r="AL106" s="22">
        <f t="shared" si="58"/>
        <v>525.69078957741237</v>
      </c>
      <c r="AM106" s="62">
        <f t="shared" si="59"/>
        <v>819.02412291074575</v>
      </c>
      <c r="AN106" s="62">
        <f ca="1">AVERAGE(OFFSET($AM$3,0,0,'Données projet'!$E$10+1,1))-AVERAGE(OFFSET($H$3,0,0,'Données projet'!$E$10+1,1))</f>
        <v>344.21784005253625</v>
      </c>
      <c r="AO106" s="62">
        <f t="shared" si="90"/>
        <v>174.32967064896343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278.03880000000009</v>
      </c>
      <c r="BF106" s="14">
        <f t="shared" si="91"/>
        <v>66.5523815477178</v>
      </c>
      <c r="BG106" s="22">
        <f t="shared" si="61"/>
        <v>600.16297452894207</v>
      </c>
      <c r="BH106" s="62">
        <f t="shared" si="62"/>
        <v>893.49630786227544</v>
      </c>
      <c r="BI106" s="62">
        <f ca="1">AVERAGE(OFFSET($BH$3,0,0,'Données projet'!$E$11+1,1))-AVERAGE(OFFSET($H$3,0,0,'Données projet'!$E$11+1,1))</f>
        <v>411.98877330238821</v>
      </c>
      <c r="BJ106" s="62">
        <f t="shared" si="92"/>
        <v>256.4377087753457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439.06700232017681</v>
      </c>
      <c r="T107" s="62">
        <f t="shared" si="88"/>
        <v>278.21741231699929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0.616629127148421</v>
      </c>
      <c r="AB107" s="23">
        <f>EXP(-LN(2)/2)*AB106+(1-EXP(-LN(2)/2))/(LN(2)/2)*V107*Y107*VLOOKUP('Données projet'!$B$9,Paramètres!$A$1:$I$89,3,0)*0.475*44/12</f>
        <v>1.0435333358492987E-10</v>
      </c>
      <c r="AC107" s="24">
        <f t="shared" si="57"/>
        <v>0.6166291272527743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216.59999999999985</v>
      </c>
      <c r="AJ107" s="14">
        <f>AI107*VLOOKUP('Données projet'!$B$10,Paramètres!$A$1:$I$89,3,0)*VLOOKUP('Données projet'!$B$10,Paramètres!$A$1:$I$89,5,0)</f>
        <v>246.66407999999981</v>
      </c>
      <c r="AK107" s="14">
        <f t="shared" si="89"/>
        <v>59.87104626207617</v>
      </c>
      <c r="AL107" s="22">
        <f t="shared" si="58"/>
        <v>533.88201157311562</v>
      </c>
      <c r="AM107" s="62">
        <f t="shared" si="59"/>
        <v>827.21534490644899</v>
      </c>
      <c r="AN107" s="62">
        <f ca="1">AVERAGE(OFFSET($AM$3,0,0,'Données projet'!$E$10+1,1))-AVERAGE(OFFSET($H$3,0,0,'Données projet'!$E$10+1,1))</f>
        <v>344.21784005253625</v>
      </c>
      <c r="AO107" s="62">
        <f t="shared" si="90"/>
        <v>174.32967064896343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282.50040000000007</v>
      </c>
      <c r="BF107" s="14">
        <f t="shared" si="91"/>
        <v>67.495141560894439</v>
      </c>
      <c r="BG107" s="22">
        <f t="shared" si="61"/>
        <v>609.57556821855781</v>
      </c>
      <c r="BH107" s="62">
        <f t="shared" si="62"/>
        <v>902.90890155189118</v>
      </c>
      <c r="BI107" s="62">
        <f ca="1">AVERAGE(OFFSET($BH$3,0,0,'Données projet'!$E$11+1,1))-AVERAGE(OFFSET($H$3,0,0,'Données projet'!$E$11+1,1))</f>
        <v>411.98877330238821</v>
      </c>
      <c r="BJ107" s="62">
        <f t="shared" si="92"/>
        <v>256.4377087753457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439.06700232017681</v>
      </c>
      <c r="T108" s="62">
        <f t="shared" si="88"/>
        <v>278.21741231699929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0.59976737123943091</v>
      </c>
      <c r="AB108" s="23">
        <f>EXP(-LN(2)/2)*AB107+(1-EXP(-LN(2)/2))/(LN(2)/2)*V108*Y108*VLOOKUP('Données projet'!$B$9,Paramètres!$A$1:$I$89,3,0)*0.475*44/12</f>
        <v>7.3788949817325808E-11</v>
      </c>
      <c r="AC108" s="24">
        <f t="shared" si="57"/>
        <v>0.59976737131321989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220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219.99999999999986</v>
      </c>
      <c r="AJ108" s="14">
        <f>AI108*VLOOKUP('Données projet'!$B$10,Paramètres!$A$1:$I$89,3,0)*VLOOKUP('Données projet'!$B$10,Paramètres!$A$1:$I$89,5,0)</f>
        <v>250.53599999999983</v>
      </c>
      <c r="AK108" s="14">
        <f t="shared" si="89"/>
        <v>60.700702874726744</v>
      </c>
      <c r="AL108" s="22">
        <f t="shared" si="58"/>
        <v>542.07059084014872</v>
      </c>
      <c r="AM108" s="62">
        <f t="shared" si="59"/>
        <v>835.40392417348198</v>
      </c>
      <c r="AN108" s="62">
        <f ca="1">AVERAGE(OFFSET($AM$3,0,0,'Données projet'!$E$10+1,1))-AVERAGE(OFFSET($H$3,0,0,'Données projet'!$E$10+1,1))</f>
        <v>344.21784005253625</v>
      </c>
      <c r="AO108" s="62">
        <f t="shared" si="90"/>
        <v>174.32967064896343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13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286.96200000000005</v>
      </c>
      <c r="BF108" s="14">
        <f t="shared" si="91"/>
        <v>68.436169981717853</v>
      </c>
      <c r="BG108" s="22">
        <f t="shared" si="61"/>
        <v>618.98514605149205</v>
      </c>
      <c r="BH108" s="62">
        <f t="shared" si="62"/>
        <v>912.31847938482542</v>
      </c>
      <c r="BI108" s="62">
        <f ca="1">AVERAGE(OFFSET($BH$3,0,0,'Données projet'!$E$11+1,1))-AVERAGE(OFFSET($H$3,0,0,'Données projet'!$E$11+1,1))</f>
        <v>411.98877330238821</v>
      </c>
      <c r="BJ108" s="62">
        <f t="shared" si="92"/>
        <v>256.4377087753457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439.06700232017681</v>
      </c>
      <c r="T109" s="62">
        <f t="shared" si="88"/>
        <v>278.21741231699929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0.58336670093249343</v>
      </c>
      <c r="AB109" s="23">
        <f>EXP(-LN(2)/2)*AB108+(1-EXP(-LN(2)/2))/(LN(2)/2)*V109*Y109*VLOOKUP('Données projet'!$B$9,Paramètres!$A$1:$I$89,3,0)*0.475*44/12</f>
        <v>5.2176666792464937E-11</v>
      </c>
      <c r="AC109" s="24">
        <f t="shared" si="57"/>
        <v>0.58336670098467014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209.99999999999986</v>
      </c>
      <c r="AJ109" s="14">
        <f>AI109*VLOOKUP('Données projet'!$B$10,Paramètres!$A$1:$I$89,3,0)*VLOOKUP('Données projet'!$B$10,Paramètres!$A$1:$I$89,5,0)</f>
        <v>239.14799999999985</v>
      </c>
      <c r="AK109" s="14">
        <f t="shared" si="89"/>
        <v>58.256180607577782</v>
      </c>
      <c r="AL109" s="22">
        <f t="shared" si="58"/>
        <v>517.97894789153111</v>
      </c>
      <c r="AM109" s="62">
        <f t="shared" si="59"/>
        <v>811.31228122486436</v>
      </c>
      <c r="AN109" s="62">
        <f ca="1">AVERAGE(OFFSET($AM$3,0,0,'Données projet'!$E$10+1,1))-AVERAGE(OFFSET($H$3,0,0,'Données projet'!$E$10+1,1))</f>
        <v>344.21784005253625</v>
      </c>
      <c r="AO109" s="62">
        <f t="shared" si="90"/>
        <v>174.32967064896343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270.94080000000002</v>
      </c>
      <c r="BF109" s="14">
        <f t="shared" si="91"/>
        <v>65.048890354155489</v>
      </c>
      <c r="BG109" s="22">
        <f t="shared" si="61"/>
        <v>585.1820440334875</v>
      </c>
      <c r="BH109" s="62">
        <f t="shared" si="62"/>
        <v>878.51537736682076</v>
      </c>
      <c r="BI109" s="62">
        <f ca="1">AVERAGE(OFFSET($BH$3,0,0,'Données projet'!$E$11+1,1))-AVERAGE(OFFSET($H$3,0,0,'Données projet'!$E$11+1,1))</f>
        <v>411.98877330238821</v>
      </c>
      <c r="BJ109" s="62">
        <f t="shared" si="92"/>
        <v>256.4377087753457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439.06700232017681</v>
      </c>
      <c r="T110" s="62">
        <f t="shared" si="88"/>
        <v>278.21741231699929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0.56741450781757286</v>
      </c>
      <c r="AB110" s="23">
        <f>EXP(-LN(2)/2)*AB109+(1-EXP(-LN(2)/2))/(LN(2)/2)*V110*Y110*VLOOKUP('Données projet'!$B$9,Paramètres!$A$1:$I$89,3,0)*0.475*44/12</f>
        <v>3.6894474908662904E-11</v>
      </c>
      <c r="AC110" s="24">
        <f t="shared" si="57"/>
        <v>0.56741450785446734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212.99999999999986</v>
      </c>
      <c r="AJ110" s="14">
        <f>AI110*VLOOKUP('Données projet'!$B$10,Paramètres!$A$1:$I$89,3,0)*VLOOKUP('Données projet'!$B$10,Paramètres!$A$1:$I$89,5,0)</f>
        <v>242.56439999999984</v>
      </c>
      <c r="AK110" s="14">
        <f t="shared" si="89"/>
        <v>58.990931880184121</v>
      </c>
      <c r="AL110" s="22">
        <f t="shared" si="58"/>
        <v>525.20886969132039</v>
      </c>
      <c r="AM110" s="62">
        <f t="shared" si="59"/>
        <v>818.54220302465365</v>
      </c>
      <c r="AN110" s="62">
        <f ca="1">AVERAGE(OFFSET($AM$3,0,0,'Données projet'!$E$10+1,1))-AVERAGE(OFFSET($H$3,0,0,'Données projet'!$E$10+1,1))</f>
        <v>344.21784005253625</v>
      </c>
      <c r="AO110" s="62">
        <f t="shared" si="90"/>
        <v>174.32967064896343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275.19960000000003</v>
      </c>
      <c r="BF110" s="14">
        <f t="shared" si="91"/>
        <v>65.951527620662617</v>
      </c>
      <c r="BG110" s="22">
        <f t="shared" si="61"/>
        <v>594.17154727265404</v>
      </c>
      <c r="BH110" s="62">
        <f t="shared" si="62"/>
        <v>887.50488060598741</v>
      </c>
      <c r="BI110" s="62">
        <f ca="1">AVERAGE(OFFSET($BH$3,0,0,'Données projet'!$E$11+1,1))-AVERAGE(OFFSET($H$3,0,0,'Données projet'!$E$11+1,1))</f>
        <v>411.98877330238821</v>
      </c>
      <c r="BJ110" s="62">
        <f t="shared" si="92"/>
        <v>256.4377087753457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439.06700232017681</v>
      </c>
      <c r="T111" s="62">
        <f t="shared" si="88"/>
        <v>278.21741231699929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0.55189852826226915</v>
      </c>
      <c r="AB111" s="23">
        <f>EXP(-LN(2)/2)*AB110+(1-EXP(-LN(2)/2))/(LN(2)/2)*V111*Y111*VLOOKUP('Données projet'!$B$9,Paramètres!$A$1:$I$89,3,0)*0.475*44/12</f>
        <v>2.6088333396232468E-11</v>
      </c>
      <c r="AC111" s="24">
        <f t="shared" si="57"/>
        <v>0.5518985282883575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215.99999999999986</v>
      </c>
      <c r="AJ111" s="14">
        <f>AI111*VLOOKUP('Données projet'!$B$10,Paramètres!$A$1:$I$89,3,0)*VLOOKUP('Données projet'!$B$10,Paramètres!$A$1:$I$89,5,0)</f>
        <v>245.98079999999985</v>
      </c>
      <c r="AK111" s="14">
        <f t="shared" si="89"/>
        <v>59.724479519444813</v>
      </c>
      <c r="AL111" s="22">
        <f t="shared" si="58"/>
        <v>532.43669516303271</v>
      </c>
      <c r="AM111" s="62">
        <f t="shared" si="59"/>
        <v>825.77002849636597</v>
      </c>
      <c r="AN111" s="62">
        <f ca="1">AVERAGE(OFFSET($AM$3,0,0,'Données projet'!$E$10+1,1))-AVERAGE(OFFSET($H$3,0,0,'Données projet'!$E$10+1,1))</f>
        <v>344.21784005253625</v>
      </c>
      <c r="AO111" s="62">
        <f t="shared" si="90"/>
        <v>174.32967064896343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279.45839999999998</v>
      </c>
      <c r="BF111" s="14">
        <f t="shared" si="91"/>
        <v>66.852540337772723</v>
      </c>
      <c r="BG111" s="22">
        <f t="shared" si="61"/>
        <v>603.15822108828741</v>
      </c>
      <c r="BH111" s="62">
        <f t="shared" si="62"/>
        <v>896.49155442162078</v>
      </c>
      <c r="BI111" s="62">
        <f ca="1">AVERAGE(OFFSET($BH$3,0,0,'Données projet'!$E$11+1,1))-AVERAGE(OFFSET($H$3,0,0,'Données projet'!$E$11+1,1))</f>
        <v>411.98877330238821</v>
      </c>
      <c r="BJ111" s="62">
        <f t="shared" si="92"/>
        <v>256.4377087753457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439.06700232017681</v>
      </c>
      <c r="T112" s="62">
        <f t="shared" si="88"/>
        <v>278.21741231699929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0.5368068339838552</v>
      </c>
      <c r="AB112" s="23">
        <f>EXP(-LN(2)/2)*AB111+(1-EXP(-LN(2)/2))/(LN(2)/2)*V112*Y112*VLOOKUP('Données projet'!$B$9,Paramètres!$A$1:$I$89,3,0)*0.475*44/12</f>
        <v>1.8447237454331452E-11</v>
      </c>
      <c r="AC112" s="24">
        <f t="shared" si="57"/>
        <v>0.53680683400230245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218.99999999999986</v>
      </c>
      <c r="AJ112" s="14">
        <f>AI112*VLOOKUP('Données projet'!$B$10,Paramètres!$A$1:$I$89,3,0)*VLOOKUP('Données projet'!$B$10,Paramètres!$A$1:$I$89,5,0)</f>
        <v>249.39719999999983</v>
      </c>
      <c r="AK112" s="14">
        <f t="shared" si="89"/>
        <v>60.456842174492344</v>
      </c>
      <c r="AL112" s="22">
        <f t="shared" si="58"/>
        <v>539.66245678724044</v>
      </c>
      <c r="AM112" s="62">
        <f t="shared" si="59"/>
        <v>832.9957901205737</v>
      </c>
      <c r="AN112" s="62">
        <f ca="1">AVERAGE(OFFSET($AM$3,0,0,'Données projet'!$E$10+1,1))-AVERAGE(OFFSET($H$3,0,0,'Données projet'!$E$10+1,1))</f>
        <v>344.21784005253625</v>
      </c>
      <c r="AO112" s="62">
        <f t="shared" si="90"/>
        <v>174.32967064896343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283.71719999999999</v>
      </c>
      <c r="BF112" s="14">
        <f t="shared" si="91"/>
        <v>67.751956122170697</v>
      </c>
      <c r="BG112" s="22">
        <f t="shared" si="61"/>
        <v>612.14211357944725</v>
      </c>
      <c r="BH112" s="62">
        <f t="shared" si="62"/>
        <v>905.47544691278063</v>
      </c>
      <c r="BI112" s="62">
        <f ca="1">AVERAGE(OFFSET($BH$3,0,0,'Données projet'!$E$11+1,1))-AVERAGE(OFFSET($H$3,0,0,'Données projet'!$E$11+1,1))</f>
        <v>411.98877330238821</v>
      </c>
      <c r="BJ112" s="62">
        <f t="shared" si="92"/>
        <v>256.4377087753457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439.06700232017681</v>
      </c>
      <c r="T113" s="62">
        <f t="shared" si="88"/>
        <v>278.21741231699929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0.52212782287912218</v>
      </c>
      <c r="AB113" s="23">
        <f>EXP(-LN(2)/2)*AB112+(1-EXP(-LN(2)/2))/(LN(2)/2)*V113*Y113*VLOOKUP('Données projet'!$B$9,Paramètres!$A$1:$I$89,3,0)*0.475*44/12</f>
        <v>1.3044166698116234E-11</v>
      </c>
      <c r="AC113" s="24">
        <f t="shared" si="57"/>
        <v>0.5221278228921663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222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221.99999999999986</v>
      </c>
      <c r="AJ113" s="14">
        <f>AI113*VLOOKUP('Données projet'!$B$10,Paramètres!$A$1:$I$89,3,0)*VLOOKUP('Données projet'!$B$10,Paramètres!$A$1:$I$89,5,0)</f>
        <v>252.81359999999984</v>
      </c>
      <c r="AK113" s="14">
        <f t="shared" si="89"/>
        <v>61.188037954168315</v>
      </c>
      <c r="AL113" s="22">
        <f t="shared" si="58"/>
        <v>546.88618610350943</v>
      </c>
      <c r="AM113" s="62">
        <f t="shared" si="59"/>
        <v>840.2195194368428</v>
      </c>
      <c r="AN113" s="62">
        <f ca="1">AVERAGE(OFFSET($AM$3,0,0,'Données projet'!$E$10+1,1))-AVERAGE(OFFSET($H$3,0,0,'Données projet'!$E$10+1,1))</f>
        <v>344.21784005253625</v>
      </c>
      <c r="AO113" s="62">
        <f t="shared" si="90"/>
        <v>174.32967064896343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287.97599999999994</v>
      </c>
      <c r="BF113" s="14">
        <f t="shared" si="91"/>
        <v>68.649801713863141</v>
      </c>
      <c r="BG113" s="22">
        <f t="shared" si="61"/>
        <v>621.12327131831148</v>
      </c>
      <c r="BH113" s="62">
        <f t="shared" si="62"/>
        <v>914.45660465164474</v>
      </c>
      <c r="BI113" s="62">
        <f ca="1">AVERAGE(OFFSET($BH$3,0,0,'Données projet'!$E$11+1,1))-AVERAGE(OFFSET($H$3,0,0,'Données projet'!$E$11+1,1))</f>
        <v>411.98877330238821</v>
      </c>
      <c r="BJ113" s="62">
        <f t="shared" si="92"/>
        <v>256.4377087753457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4.5999999999999996</v>
      </c>
      <c r="N114" s="14">
        <f>IF('Données projet'!$A$36&gt;35,N113+M114-V113,IF(A114&lt;'Données projet'!$A$36,$K$205^A114,IF(A114='Données projet'!$A$36,'Données projet'!$B$36,N113+M114-V113)))</f>
        <v>311.59999999999991</v>
      </c>
      <c r="O114" s="14">
        <f>N114*VLOOKUP('Données projet'!$B$9,Paramètres!$A$1:$I$89,3,0)*VLOOKUP('Données projet'!$B$9,Paramètres!$A$1:$I$89,5,0)</f>
        <v>281.93567999999988</v>
      </c>
      <c r="P114" s="14">
        <f t="shared" si="87"/>
        <v>67.375909546040361</v>
      </c>
      <c r="Q114" s="22">
        <f t="shared" si="107"/>
        <v>608.38435179268674</v>
      </c>
      <c r="R114" s="62">
        <f t="shared" si="55"/>
        <v>901.71768512602011</v>
      </c>
      <c r="S114" s="62">
        <f ca="1">AVERAGE(OFFSET($R$3,0,0,'Données projet'!$E$9+1,1))-AVERAGE(OFFSET($H$3,0,0,'Données projet'!$E$9+1,1))</f>
        <v>439.06700232017681</v>
      </c>
      <c r="T114" s="62">
        <f t="shared" si="88"/>
        <v>278.21741231699929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0.50785021010498377</v>
      </c>
      <c r="AB114" s="23">
        <f>EXP(-LN(2)/2)*AB113+(1-EXP(-LN(2)/2))/(LN(2)/2)*V114*Y114*VLOOKUP('Données projet'!$B$9,Paramètres!$A$1:$I$89,3,0)*0.475*44/12</f>
        <v>9.223618727165726E-12</v>
      </c>
      <c r="AC114" s="24">
        <f t="shared" si="57"/>
        <v>0.50785021011420739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211.79999999999987</v>
      </c>
      <c r="AJ114" s="14">
        <f>AI114*VLOOKUP('Données projet'!$B$10,Paramètres!$A$1:$I$89,3,0)*VLOOKUP('Données projet'!$B$10,Paramètres!$A$1:$I$89,5,0)</f>
        <v>241.19783999999984</v>
      </c>
      <c r="AK114" s="14">
        <f t="shared" si="89"/>
        <v>58.69717687018985</v>
      </c>
      <c r="AL114" s="22">
        <f t="shared" si="58"/>
        <v>522.31715438224694</v>
      </c>
      <c r="AM114" s="62">
        <f t="shared" si="59"/>
        <v>815.65048771558031</v>
      </c>
      <c r="AN114" s="62">
        <f ca="1">AVERAGE(OFFSET($AM$3,0,0,'Données projet'!$E$10+1,1))-AVERAGE(OFFSET($H$3,0,0,'Données projet'!$E$10+1,1))</f>
        <v>344.21784005253625</v>
      </c>
      <c r="AO114" s="62">
        <f t="shared" si="90"/>
        <v>174.32967064896343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272.56319999999994</v>
      </c>
      <c r="BF114" s="14">
        <f t="shared" si="91"/>
        <v>65.392945522034609</v>
      </c>
      <c r="BG114" s="22">
        <f t="shared" si="61"/>
        <v>588.60695345087686</v>
      </c>
      <c r="BH114" s="62">
        <f t="shared" si="62"/>
        <v>881.94028678421023</v>
      </c>
      <c r="BI114" s="62">
        <f ca="1">AVERAGE(OFFSET($BH$3,0,0,'Données projet'!$E$11+1,1))-AVERAGE(OFFSET($H$3,0,0,'Données projet'!$E$11+1,1))</f>
        <v>411.98877330238821</v>
      </c>
      <c r="BJ114" s="62">
        <f t="shared" si="92"/>
        <v>256.4377087753457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4.5999999999999996</v>
      </c>
      <c r="N115" s="14">
        <f>IF('Données projet'!$A$36&gt;35,N114+M115-V114,IF(A115&lt;'Données projet'!$A$36,$K$205^A115,IF(A115='Données projet'!$A$36,'Données projet'!$B$36,N114+M115-V114)))</f>
        <v>316.19999999999993</v>
      </c>
      <c r="O115" s="14">
        <f>N115*VLOOKUP('Données projet'!$B$9,Paramètres!$A$1:$I$89,3,0)*VLOOKUP('Données projet'!$B$9,Paramètres!$A$1:$I$89,5,0)</f>
        <v>286.09775999999994</v>
      </c>
      <c r="P115" s="14">
        <f t="shared" si="87"/>
        <v>68.254020651723678</v>
      </c>
      <c r="Q115" s="22">
        <f t="shared" si="107"/>
        <v>617.16268463508527</v>
      </c>
      <c r="R115" s="62">
        <f t="shared" si="55"/>
        <v>910.49601796841853</v>
      </c>
      <c r="S115" s="62">
        <f ca="1">AVERAGE(OFFSET($R$3,0,0,'Données projet'!$E$9+1,1))-AVERAGE(OFFSET($H$3,0,0,'Données projet'!$E$9+1,1))</f>
        <v>439.06700232017681</v>
      </c>
      <c r="T115" s="62">
        <f t="shared" si="88"/>
        <v>278.21741231699929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0.49396301940298115</v>
      </c>
      <c r="AB115" s="23">
        <f>EXP(-LN(2)/2)*AB114+(1-EXP(-LN(2)/2))/(LN(2)/2)*V115*Y115*VLOOKUP('Données projet'!$B$9,Paramètres!$A$1:$I$89,3,0)*0.475*44/12</f>
        <v>6.5220833490581171E-12</v>
      </c>
      <c r="AC115" s="24">
        <f t="shared" si="57"/>
        <v>0.49396301940950321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214.59999999999988</v>
      </c>
      <c r="AJ115" s="14">
        <f>AI115*VLOOKUP('Données projet'!$B$10,Paramètres!$A$1:$I$89,3,0)*VLOOKUP('Données projet'!$B$10,Paramètres!$A$1:$I$89,5,0)</f>
        <v>244.38647999999986</v>
      </c>
      <c r="AK115" s="14">
        <f t="shared" si="89"/>
        <v>59.382305874225068</v>
      </c>
      <c r="AL115" s="22">
        <f t="shared" si="58"/>
        <v>529.06396873094172</v>
      </c>
      <c r="AM115" s="62">
        <f t="shared" si="59"/>
        <v>822.39730206427498</v>
      </c>
      <c r="AN115" s="62">
        <f ca="1">AVERAGE(OFFSET($AM$3,0,0,'Données projet'!$E$10+1,1))-AVERAGE(OFFSET($H$3,0,0,'Données projet'!$E$10+1,1))</f>
        <v>344.21784005253625</v>
      </c>
      <c r="AO115" s="62">
        <f t="shared" si="90"/>
        <v>174.32967064896343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276.41640000000001</v>
      </c>
      <c r="BF115" s="14">
        <f t="shared" si="91"/>
        <v>66.209124371313408</v>
      </c>
      <c r="BG115" s="22">
        <f t="shared" si="61"/>
        <v>596.7394549467042</v>
      </c>
      <c r="BH115" s="62">
        <f t="shared" si="62"/>
        <v>890.07278828003746</v>
      </c>
      <c r="BI115" s="62">
        <f ca="1">AVERAGE(OFFSET($BH$3,0,0,'Données projet'!$E$11+1,1))-AVERAGE(OFFSET($H$3,0,0,'Données projet'!$E$11+1,1))</f>
        <v>411.98877330238821</v>
      </c>
      <c r="BJ115" s="62">
        <f t="shared" si="92"/>
        <v>256.4377087753457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4.5999999999999996</v>
      </c>
      <c r="N116" s="14">
        <f>IF('Données projet'!$A$36&gt;35,N115+M116-V115,IF(A116&lt;'Données projet'!$A$36,$K$205^A116,IF(A116='Données projet'!$A$36,'Données projet'!$B$36,N115+M116-V115)))</f>
        <v>320.79999999999995</v>
      </c>
      <c r="O116" s="14">
        <f>N116*VLOOKUP('Données projet'!$B$9,Paramètres!$A$1:$I$89,3,0)*VLOOKUP('Données projet'!$B$9,Paramètres!$A$1:$I$89,5,0)</f>
        <v>290.25983999999994</v>
      </c>
      <c r="P116" s="14">
        <f t="shared" si="87"/>
        <v>69.130646003237317</v>
      </c>
      <c r="Q116" s="22">
        <f t="shared" si="107"/>
        <v>625.93842978897146</v>
      </c>
      <c r="R116" s="62">
        <f t="shared" si="55"/>
        <v>919.27176312230472</v>
      </c>
      <c r="S116" s="62">
        <f ca="1">AVERAGE(OFFSET($R$3,0,0,'Données projet'!$E$9+1,1))-AVERAGE(OFFSET($H$3,0,0,'Données projet'!$E$9+1,1))</f>
        <v>439.06700232017681</v>
      </c>
      <c r="T116" s="62">
        <f t="shared" si="88"/>
        <v>278.21741231699929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0.4804555746610204</v>
      </c>
      <c r="AB116" s="23">
        <f>EXP(-LN(2)/2)*AB115+(1-EXP(-LN(2)/2))/(LN(2)/2)*V116*Y116*VLOOKUP('Données projet'!$B$9,Paramètres!$A$1:$I$89,3,0)*0.475*44/12</f>
        <v>4.611809363582863E-12</v>
      </c>
      <c r="AC116" s="24">
        <f t="shared" si="57"/>
        <v>0.48045557466563221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217.39999999999989</v>
      </c>
      <c r="AJ116" s="14">
        <f>AI116*VLOOKUP('Données projet'!$B$10,Paramètres!$A$1:$I$89,3,0)*VLOOKUP('Données projet'!$B$10,Paramètres!$A$1:$I$89,5,0)</f>
        <v>247.57511999999988</v>
      </c>
      <c r="AK116" s="14">
        <f t="shared" si="89"/>
        <v>60.066395109103439</v>
      </c>
      <c r="AL116" s="22">
        <f t="shared" si="58"/>
        <v>535.808972148355</v>
      </c>
      <c r="AM116" s="62">
        <f t="shared" si="59"/>
        <v>829.14230548168825</v>
      </c>
      <c r="AN116" s="62">
        <f ca="1">AVERAGE(OFFSET($AM$3,0,0,'Données projet'!$E$10+1,1))-AVERAGE(OFFSET($H$3,0,0,'Données projet'!$E$10+1,1))</f>
        <v>344.21784005253625</v>
      </c>
      <c r="AO116" s="62">
        <f t="shared" si="90"/>
        <v>174.32967064896343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280.26960000000003</v>
      </c>
      <c r="BF116" s="14">
        <f t="shared" si="91"/>
        <v>67.023979919595945</v>
      </c>
      <c r="BG116" s="22">
        <f t="shared" si="61"/>
        <v>604.8696516932963</v>
      </c>
      <c r="BH116" s="62">
        <f t="shared" si="62"/>
        <v>898.20298502662968</v>
      </c>
      <c r="BI116" s="62">
        <f ca="1">AVERAGE(OFFSET($BH$3,0,0,'Données projet'!$E$11+1,1))-AVERAGE(OFFSET($H$3,0,0,'Données projet'!$E$11+1,1))</f>
        <v>411.98877330238821</v>
      </c>
      <c r="BJ116" s="62">
        <f t="shared" si="92"/>
        <v>256.4377087753457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4.5999999999999996</v>
      </c>
      <c r="N117" s="14">
        <f>IF('Données projet'!$A$36&gt;35,N116+M117-V116,IF(A117&lt;'Données projet'!$A$36,$K$205^A117,IF(A117='Données projet'!$A$36,'Données projet'!$B$36,N116+M117-V116)))</f>
        <v>325.39999999999998</v>
      </c>
      <c r="O117" s="14">
        <f>N117*VLOOKUP('Données projet'!$B$9,Paramètres!$A$1:$I$89,3,0)*VLOOKUP('Données projet'!$B$9,Paramètres!$A$1:$I$89,5,0)</f>
        <v>294.42191999999994</v>
      </c>
      <c r="P117" s="14">
        <f t="shared" si="87"/>
        <v>70.005809366676559</v>
      </c>
      <c r="Q117" s="22">
        <f t="shared" si="107"/>
        <v>634.71162864696146</v>
      </c>
      <c r="R117" s="62">
        <f t="shared" si="55"/>
        <v>928.04496198029483</v>
      </c>
      <c r="S117" s="62">
        <f ca="1">AVERAGE(OFFSET($R$3,0,0,'Données projet'!$E$9+1,1))-AVERAGE(OFFSET($H$3,0,0,'Données projet'!$E$9+1,1))</f>
        <v>439.06700232017681</v>
      </c>
      <c r="T117" s="62">
        <f t="shared" si="88"/>
        <v>278.21741231699929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0.46731749170585424</v>
      </c>
      <c r="AB117" s="23">
        <f>EXP(-LN(2)/2)*AB116+(1-EXP(-LN(2)/2))/(LN(2)/2)*V117*Y117*VLOOKUP('Données projet'!$B$9,Paramètres!$A$1:$I$89,3,0)*0.475*44/12</f>
        <v>3.2610416745290585E-12</v>
      </c>
      <c r="AC117" s="24">
        <f t="shared" si="57"/>
        <v>0.4673174917091153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220.1999999999999</v>
      </c>
      <c r="AJ117" s="14">
        <f>AI117*VLOOKUP('Données projet'!$B$10,Paramètres!$A$1:$I$89,3,0)*VLOOKUP('Données projet'!$B$10,Paramètres!$A$1:$I$89,5,0)</f>
        <v>250.76375999999988</v>
      </c>
      <c r="AK117" s="14">
        <f t="shared" si="89"/>
        <v>60.749459514938685</v>
      </c>
      <c r="AL117" s="22">
        <f t="shared" si="58"/>
        <v>542.55219065518463</v>
      </c>
      <c r="AM117" s="62">
        <f t="shared" si="59"/>
        <v>835.88552398851789</v>
      </c>
      <c r="AN117" s="62">
        <f ca="1">AVERAGE(OFFSET($AM$3,0,0,'Données projet'!$E$10+1,1))-AVERAGE(OFFSET($H$3,0,0,'Données projet'!$E$10+1,1))</f>
        <v>344.21784005253625</v>
      </c>
      <c r="AO117" s="62">
        <f t="shared" si="90"/>
        <v>174.32967064896343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284.12279999999998</v>
      </c>
      <c r="BF117" s="14">
        <f t="shared" si="91"/>
        <v>67.837532462585557</v>
      </c>
      <c r="BG117" s="22">
        <f t="shared" si="61"/>
        <v>612.99757903900309</v>
      </c>
      <c r="BH117" s="62">
        <f t="shared" si="62"/>
        <v>906.33091237233634</v>
      </c>
      <c r="BI117" s="62">
        <f ca="1">AVERAGE(OFFSET($BH$3,0,0,'Données projet'!$E$11+1,1))-AVERAGE(OFFSET($H$3,0,0,'Données projet'!$E$11+1,1))</f>
        <v>411.98877330238821</v>
      </c>
      <c r="BJ117" s="62">
        <f t="shared" si="92"/>
        <v>256.4377087753457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330</v>
      </c>
      <c r="L118" s="13">
        <f>VLOOKUP(A118,'Données projet'!$A$35:$I$55,9,0)</f>
        <v>4.5999999999999996</v>
      </c>
      <c r="M118" s="13">
        <f t="array" ref="M118">INDEX(L:L,MIN(IF(ISNUMBER(L118:L314),ROW(L118:L314),"")))</f>
        <v>4.5999999999999996</v>
      </c>
      <c r="N118" s="14">
        <f>IF('Données projet'!$A$36&gt;35,N117+M118-V117,IF(A118&lt;'Données projet'!$A$36,$K$205^A118,IF(A118='Données projet'!$A$36,'Données projet'!$B$36,N117+M118-V117)))</f>
        <v>330</v>
      </c>
      <c r="O118" s="14">
        <f>N118*VLOOKUP('Données projet'!$B$9,Paramètres!$A$1:$I$89,3,0)*VLOOKUP('Données projet'!$B$9,Paramètres!$A$1:$I$89,5,0)</f>
        <v>298.58399999999995</v>
      </c>
      <c r="P118" s="14">
        <f t="shared" si="87"/>
        <v>70.879533797607607</v>
      </c>
      <c r="Q118" s="22">
        <f t="shared" si="107"/>
        <v>643.48232136416652</v>
      </c>
      <c r="R118" s="62">
        <f t="shared" si="55"/>
        <v>936.81565469749989</v>
      </c>
      <c r="S118" s="62">
        <f ca="1">AVERAGE(OFFSET($R$3,0,0,'Données projet'!$E$9+1,1))-AVERAGE(OFFSET($H$3,0,0,'Données projet'!$E$9+1,1))</f>
        <v>439.06700232017681</v>
      </c>
      <c r="T118" s="62">
        <f t="shared" si="88"/>
        <v>278.21741231699929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330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0.45453867031999884</v>
      </c>
      <c r="AB118" s="23">
        <f>EXP(-LN(2)/2)*AB117+(1-EXP(-LN(2)/2))/(LN(2)/2)*V118*Y118*VLOOKUP('Données projet'!$B$9,Paramètres!$A$1:$I$89,3,0)*0.475*44/12</f>
        <v>2.3059046817914315E-12</v>
      </c>
      <c r="AC118" s="24">
        <f t="shared" si="57"/>
        <v>0.45453867032230472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223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222.99999999999991</v>
      </c>
      <c r="AJ118" s="14">
        <f>AI118*VLOOKUP('Données projet'!$B$10,Paramètres!$A$1:$I$89,3,0)*VLOOKUP('Données projet'!$B$10,Paramètres!$A$1:$I$89,5,0)</f>
        <v>253.9523999999999</v>
      </c>
      <c r="AK118" s="14">
        <f t="shared" si="89"/>
        <v>61.431513630048308</v>
      </c>
      <c r="AL118" s="22">
        <f t="shared" si="58"/>
        <v>549.29364957233395</v>
      </c>
      <c r="AM118" s="62">
        <f t="shared" si="59"/>
        <v>842.62698290566732</v>
      </c>
      <c r="AN118" s="62">
        <f ca="1">AVERAGE(OFFSET($AM$3,0,0,'Données projet'!$E$10+1,1))-AVERAGE(OFFSET($H$3,0,0,'Données projet'!$E$10+1,1))</f>
        <v>344.21784005253625</v>
      </c>
      <c r="AO118" s="62">
        <f t="shared" si="90"/>
        <v>174.32967064896343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287.976</v>
      </c>
      <c r="BF118" s="14">
        <f t="shared" si="91"/>
        <v>68.649801713863141</v>
      </c>
      <c r="BG118" s="22">
        <f t="shared" si="61"/>
        <v>621.12327131831159</v>
      </c>
      <c r="BH118" s="62">
        <f t="shared" si="62"/>
        <v>914.45660465164497</v>
      </c>
      <c r="BI118" s="62">
        <f ca="1">AVERAGE(OFFSET($BH$3,0,0,'Données projet'!$E$11+1,1))-AVERAGE(OFFSET($H$3,0,0,'Données projet'!$E$11+1,1))</f>
        <v>411.98877330238821</v>
      </c>
      <c r="BJ118" s="62">
        <f t="shared" si="92"/>
        <v>256.4377087753457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439.06700232017681</v>
      </c>
      <c r="T119" s="62">
        <f t="shared" si="88"/>
        <v>278.21741231699929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0.44210928647694864</v>
      </c>
      <c r="AB119" s="23">
        <f>EXP(-LN(2)/2)*AB118+(1-EXP(-LN(2)/2))/(LN(2)/2)*V119*Y119*VLOOKUP('Données projet'!$B$9,Paramètres!$A$1:$I$89,3,0)*0.475*44/12</f>
        <v>1.6305208372645293E-12</v>
      </c>
      <c r="AC119" s="24">
        <f t="shared" si="57"/>
        <v>0.44210928647857917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</v>
      </c>
      <c r="AI119" s="14">
        <f>IF('Données projet'!$A$62&gt;35,AI118+AH119-AQ118,IF(A119&lt;'Données projet'!$A$62,$AF$205^A119,IF(A119='Données projet'!$A$62,'Données projet'!$B$62,AI118+AH119-AQ118)))</f>
        <v>212.39999999999992</v>
      </c>
      <c r="AJ119" s="14">
        <f>AI119*VLOOKUP('Données projet'!$B$10,Paramètres!$A$1:$I$89,3,0)*VLOOKUP('Données projet'!$B$10,Paramètres!$A$1:$I$89,5,0)</f>
        <v>241.8811199999999</v>
      </c>
      <c r="AK119" s="14">
        <f t="shared" si="89"/>
        <v>58.84407852287837</v>
      </c>
      <c r="AL119" s="22">
        <f t="shared" si="58"/>
        <v>523.76305409401289</v>
      </c>
      <c r="AM119" s="62">
        <f t="shared" si="59"/>
        <v>817.09638742734614</v>
      </c>
      <c r="AN119" s="62">
        <f ca="1">AVERAGE(OFFSET($AM$3,0,0,'Données projet'!$E$10+1,1))-AVERAGE(OFFSET($H$3,0,0,'Données projet'!$E$10+1,1))</f>
        <v>344.21784005253625</v>
      </c>
      <c r="AO119" s="62">
        <f t="shared" si="90"/>
        <v>174.32967064896343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269.60000000000002</v>
      </c>
      <c r="BE119" s="14">
        <f>BD119*VLOOKUP('Données projet'!$B$11,Paramètres!$A$1:$I$89,3,0)*VLOOKUP('Données projet'!$B$11,Paramètres!$A$1:$I$89,5,0)</f>
        <v>273.37440000000004</v>
      </c>
      <c r="BF119" s="14">
        <f t="shared" si="91"/>
        <v>65.564883644654444</v>
      </c>
      <c r="BG119" s="22">
        <f t="shared" si="61"/>
        <v>590.31925234777316</v>
      </c>
      <c r="BH119" s="62">
        <f t="shared" si="62"/>
        <v>883.65258568110653</v>
      </c>
      <c r="BI119" s="62">
        <f ca="1">AVERAGE(OFFSET($BH$3,0,0,'Données projet'!$E$11+1,1))-AVERAGE(OFFSET($H$3,0,0,'Données projet'!$E$11+1,1))</f>
        <v>411.98877330238821</v>
      </c>
      <c r="BJ119" s="62">
        <f t="shared" si="92"/>
        <v>256.4377087753457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439.06700232017681</v>
      </c>
      <c r="T120" s="62">
        <f t="shared" si="88"/>
        <v>278.21741231699929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0.43001978478871955</v>
      </c>
      <c r="AB120" s="23">
        <f>EXP(-LN(2)/2)*AB119+(1-EXP(-LN(2)/2))/(LN(2)/2)*V120*Y120*VLOOKUP('Données projet'!$B$9,Paramètres!$A$1:$I$89,3,0)*0.475*44/12</f>
        <v>1.1529523408957157E-12</v>
      </c>
      <c r="AC120" s="24">
        <f t="shared" si="57"/>
        <v>0.43001978478987252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</v>
      </c>
      <c r="AI120" s="14">
        <f>IF('Données projet'!$A$62&gt;35,AI119+AH120-AQ119,IF(A120&lt;'Données projet'!$A$62,$AF$205^A120,IF(A120='Données projet'!$A$62,'Données projet'!$B$62,AI119+AH120-AQ119)))</f>
        <v>214.79999999999993</v>
      </c>
      <c r="AJ120" s="14">
        <f>AI120*VLOOKUP('Données projet'!$B$10,Paramètres!$A$1:$I$89,3,0)*VLOOKUP('Données projet'!$B$10,Paramètres!$A$1:$I$89,5,0)</f>
        <v>244.61423999999991</v>
      </c>
      <c r="AK120" s="14">
        <f t="shared" si="89"/>
        <v>59.431203693842598</v>
      </c>
      <c r="AL120" s="22">
        <f t="shared" si="58"/>
        <v>529.54581443344239</v>
      </c>
      <c r="AM120" s="62">
        <f t="shared" si="59"/>
        <v>822.87914776677576</v>
      </c>
      <c r="AN120" s="62">
        <f ca="1">AVERAGE(OFFSET($AM$3,0,0,'Données projet'!$E$10+1,1))-AVERAGE(OFFSET($H$3,0,0,'Données projet'!$E$10+1,1))</f>
        <v>344.21784005253625</v>
      </c>
      <c r="AO120" s="62">
        <f t="shared" si="90"/>
        <v>174.32967064896343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273.20000000000005</v>
      </c>
      <c r="BE120" s="14">
        <f>BD120*VLOOKUP('Données projet'!$B$11,Paramètres!$A$1:$I$89,3,0)*VLOOKUP('Données projet'!$B$11,Paramètres!$A$1:$I$89,5,0)</f>
        <v>277.02480000000008</v>
      </c>
      <c r="BF120" s="14">
        <f t="shared" si="91"/>
        <v>66.337873221533528</v>
      </c>
      <c r="BG120" s="22">
        <f t="shared" si="61"/>
        <v>598.02332252750432</v>
      </c>
      <c r="BH120" s="62">
        <f t="shared" si="62"/>
        <v>891.35665586083769</v>
      </c>
      <c r="BI120" s="62">
        <f ca="1">AVERAGE(OFFSET($BH$3,0,0,'Données projet'!$E$11+1,1))-AVERAGE(OFFSET($H$3,0,0,'Données projet'!$E$11+1,1))</f>
        <v>411.98877330238821</v>
      </c>
      <c r="BJ120" s="62">
        <f t="shared" si="92"/>
        <v>256.4377087753457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439.06700232017681</v>
      </c>
      <c r="T121" s="62">
        <f t="shared" si="88"/>
        <v>278.21741231699929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0.41826087115991434</v>
      </c>
      <c r="AB121" s="23">
        <f>EXP(-LN(2)/2)*AB120+(1-EXP(-LN(2)/2))/(LN(2)/2)*V121*Y121*VLOOKUP('Données projet'!$B$9,Paramètres!$A$1:$I$89,3,0)*0.475*44/12</f>
        <v>8.1526041863226463E-13</v>
      </c>
      <c r="AC121" s="24">
        <f t="shared" si="57"/>
        <v>0.41826087116072957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</v>
      </c>
      <c r="AI121" s="14">
        <f>IF('Données projet'!$A$62&gt;35,AI120+AH121-AQ120,IF(A121&lt;'Données projet'!$A$62,$AF$205^A121,IF(A121='Données projet'!$A$62,'Données projet'!$B$62,AI120+AH121-AQ120)))</f>
        <v>217.19999999999993</v>
      </c>
      <c r="AJ121" s="14">
        <f>AI121*VLOOKUP('Données projet'!$B$10,Paramètres!$A$1:$I$89,3,0)*VLOOKUP('Données projet'!$B$10,Paramètres!$A$1:$I$89,5,0)</f>
        <v>247.34735999999992</v>
      </c>
      <c r="AK121" s="14">
        <f t="shared" si="89"/>
        <v>60.017565753622286</v>
      </c>
      <c r="AL121" s="22">
        <f t="shared" si="58"/>
        <v>535.32724568755873</v>
      </c>
      <c r="AM121" s="62">
        <f t="shared" si="59"/>
        <v>828.6605790208921</v>
      </c>
      <c r="AN121" s="62">
        <f ca="1">AVERAGE(OFFSET($AM$3,0,0,'Données projet'!$E$10+1,1))-AVERAGE(OFFSET($H$3,0,0,'Données projet'!$E$10+1,1))</f>
        <v>344.21784005253625</v>
      </c>
      <c r="AO121" s="62">
        <f t="shared" si="90"/>
        <v>174.32967064896343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276.80000000000007</v>
      </c>
      <c r="BE121" s="14">
        <f>BD121*VLOOKUP('Données projet'!$B$11,Paramètres!$A$1:$I$89,3,0)*VLOOKUP('Données projet'!$B$11,Paramètres!$A$1:$I$89,5,0)</f>
        <v>280.67520000000007</v>
      </c>
      <c r="BF121" s="14">
        <f t="shared" si="91"/>
        <v>67.109678043026491</v>
      </c>
      <c r="BG121" s="22">
        <f t="shared" si="61"/>
        <v>605.72532925827124</v>
      </c>
      <c r="BH121" s="62">
        <f t="shared" si="62"/>
        <v>899.05866259160462</v>
      </c>
      <c r="BI121" s="62">
        <f ca="1">AVERAGE(OFFSET($BH$3,0,0,'Données projet'!$E$11+1,1))-AVERAGE(OFFSET($H$3,0,0,'Données projet'!$E$11+1,1))</f>
        <v>411.98877330238821</v>
      </c>
      <c r="BJ121" s="62">
        <f t="shared" si="92"/>
        <v>256.4377087753457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439.06700232017681</v>
      </c>
      <c r="T122" s="62">
        <f t="shared" si="88"/>
        <v>278.21741231699929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0.40682350564266323</v>
      </c>
      <c r="AB122" s="23">
        <f>EXP(-LN(2)/2)*AB121+(1-EXP(-LN(2)/2))/(LN(2)/2)*V122*Y122*VLOOKUP('Données projet'!$B$9,Paramètres!$A$1:$I$89,3,0)*0.475*44/12</f>
        <v>5.7647617044785787E-13</v>
      </c>
      <c r="AC122" s="24">
        <f t="shared" si="57"/>
        <v>0.40682350564323971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</v>
      </c>
      <c r="AI122" s="14">
        <f>IF('Données projet'!$A$62&gt;35,AI121+AH122-AQ121,IF(A122&lt;'Données projet'!$A$62,$AF$205^A122,IF(A122='Données projet'!$A$62,'Données projet'!$B$62,AI121+AH122-AQ121)))</f>
        <v>219.59999999999994</v>
      </c>
      <c r="AJ122" s="14">
        <f>AI122*VLOOKUP('Données projet'!$B$10,Paramètres!$A$1:$I$89,3,0)*VLOOKUP('Données projet'!$B$10,Paramètres!$A$1:$I$89,5,0)</f>
        <v>250.08047999999997</v>
      </c>
      <c r="AK122" s="14">
        <f t="shared" si="89"/>
        <v>60.603174110223023</v>
      </c>
      <c r="AL122" s="22">
        <f t="shared" si="58"/>
        <v>541.1073642419716</v>
      </c>
      <c r="AM122" s="62">
        <f t="shared" si="59"/>
        <v>834.44069757530497</v>
      </c>
      <c r="AN122" s="62">
        <f ca="1">AVERAGE(OFFSET($AM$3,0,0,'Données projet'!$E$10+1,1))-AVERAGE(OFFSET($H$3,0,0,'Données projet'!$E$10+1,1))</f>
        <v>344.21784005253625</v>
      </c>
      <c r="AO122" s="62">
        <f t="shared" si="90"/>
        <v>174.32967064896343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280.40000000000009</v>
      </c>
      <c r="BE122" s="14">
        <f>BD122*VLOOKUP('Données projet'!$B$11,Paramètres!$A$1:$I$89,3,0)*VLOOKUP('Données projet'!$B$11,Paramètres!$A$1:$I$89,5,0)</f>
        <v>284.32560000000012</v>
      </c>
      <c r="BF122" s="14">
        <f t="shared" si="91"/>
        <v>67.880315299331201</v>
      </c>
      <c r="BG122" s="22">
        <f t="shared" si="61"/>
        <v>613.42530247966863</v>
      </c>
      <c r="BH122" s="62">
        <f t="shared" si="62"/>
        <v>906.758635813002</v>
      </c>
      <c r="BI122" s="62">
        <f ca="1">AVERAGE(OFFSET($BH$3,0,0,'Données projet'!$E$11+1,1))-AVERAGE(OFFSET($H$3,0,0,'Données projet'!$E$11+1,1))</f>
        <v>411.98877330238821</v>
      </c>
      <c r="BJ122" s="62">
        <f t="shared" si="92"/>
        <v>256.4377087753457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439.06700232017681</v>
      </c>
      <c r="T123" s="62">
        <f t="shared" si="88"/>
        <v>278.21741231699929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0.39569889548694626</v>
      </c>
      <c r="AB123" s="23">
        <f>EXP(-LN(2)/2)*AB122+(1-EXP(-LN(2)/2))/(LN(2)/2)*V123*Y123*VLOOKUP('Données projet'!$B$9,Paramètres!$A$1:$I$89,3,0)*0.475*44/12</f>
        <v>4.0763020931613232E-13</v>
      </c>
      <c r="AC123" s="24">
        <f t="shared" si="57"/>
        <v>0.39569889548735387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222</v>
      </c>
      <c r="AG123" s="13">
        <f>VLOOKUP(A123,'Données projet'!$A$61:$I$81,9,0)</f>
        <v>2.4</v>
      </c>
      <c r="AH123" s="13">
        <f t="array" ref="AH123">INDEX(AG:AG,MIN(IF(ISNUMBER(AG123:AG319),ROW(AG123:AG319),"")))</f>
        <v>2.4</v>
      </c>
      <c r="AI123" s="14">
        <f>IF('Données projet'!$A$62&gt;35,AI122+AH123-AQ122,IF(A123&lt;'Données projet'!$A$62,$AF$205^A123,IF(A123='Données projet'!$A$62,'Données projet'!$B$62,AI122+AH123-AQ122)))</f>
        <v>221.99999999999994</v>
      </c>
      <c r="AJ123" s="14">
        <f>AI123*VLOOKUP('Données projet'!$B$10,Paramètres!$A$1:$I$89,3,0)*VLOOKUP('Données projet'!$B$10,Paramètres!$A$1:$I$89,5,0)</f>
        <v>252.81359999999992</v>
      </c>
      <c r="AK123" s="14">
        <f t="shared" si="89"/>
        <v>61.188037954168315</v>
      </c>
      <c r="AL123" s="22">
        <f t="shared" si="58"/>
        <v>546.88618610350966</v>
      </c>
      <c r="AM123" s="62">
        <f t="shared" si="59"/>
        <v>840.21951943684303</v>
      </c>
      <c r="AN123" s="62">
        <f ca="1">AVERAGE(OFFSET($AM$3,0,0,'Données projet'!$E$10+1,1))-AVERAGE(OFFSET($H$3,0,0,'Données projet'!$E$10+1,1))</f>
        <v>344.21784005253625</v>
      </c>
      <c r="AO123" s="62">
        <f t="shared" si="90"/>
        <v>174.32967064896343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222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284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284.00000000000011</v>
      </c>
      <c r="BE123" s="14">
        <f>BD123*VLOOKUP('Données projet'!$B$11,Paramètres!$A$1:$I$89,3,0)*VLOOKUP('Données projet'!$B$11,Paramètres!$A$1:$I$89,5,0)</f>
        <v>287.97600000000011</v>
      </c>
      <c r="BF123" s="14">
        <f t="shared" si="91"/>
        <v>68.649801713863141</v>
      </c>
      <c r="BG123" s="22">
        <f t="shared" si="61"/>
        <v>621.12327131831182</v>
      </c>
      <c r="BH123" s="62">
        <f t="shared" si="62"/>
        <v>914.45660465164519</v>
      </c>
      <c r="BI123" s="62">
        <f ca="1">AVERAGE(OFFSET($BH$3,0,0,'Données projet'!$E$11+1,1))-AVERAGE(OFFSET($H$3,0,0,'Données projet'!$E$11+1,1))</f>
        <v>411.98877330238821</v>
      </c>
      <c r="BJ123" s="62">
        <f t="shared" si="92"/>
        <v>256.4377087753457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439.06700232017681</v>
      </c>
      <c r="T124" s="62">
        <f t="shared" si="88"/>
        <v>278.21741231699929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0.38487848838095517</v>
      </c>
      <c r="AB124" s="23">
        <f>EXP(-LN(2)/2)*AB123+(1-EXP(-LN(2)/2))/(LN(2)/2)*V124*Y124*VLOOKUP('Données projet'!$B$9,Paramètres!$A$1:$I$89,3,0)*0.475*44/12</f>
        <v>2.8823808522392894E-13</v>
      </c>
      <c r="AC124" s="24">
        <f t="shared" si="57"/>
        <v>0.38487848838124339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-6.4733285398688169E-14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344.21784005253625</v>
      </c>
      <c r="AO124" s="62">
        <f t="shared" si="90"/>
        <v>174.32967064896343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1.1527845344971866E-13</v>
      </c>
      <c r="BF124" s="14">
        <f t="shared" si="91"/>
        <v>1.7033846239409443E-12</v>
      </c>
      <c r="BG124" s="22">
        <f t="shared" si="61"/>
        <v>3.1675048597887374E-12</v>
      </c>
      <c r="BH124" s="62">
        <f t="shared" si="62"/>
        <v>293.3333333333365</v>
      </c>
      <c r="BI124" s="62">
        <f ca="1">AVERAGE(OFFSET($BH$3,0,0,'Données projet'!$E$11+1,1))-AVERAGE(OFFSET($H$3,0,0,'Données projet'!$E$11+1,1))</f>
        <v>411.98877330238821</v>
      </c>
      <c r="BJ124" s="62">
        <f t="shared" si="92"/>
        <v>256.4377087753457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439.06700232017681</v>
      </c>
      <c r="T125" s="62">
        <f t="shared" si="88"/>
        <v>278.21741231699929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0.37435396587629788</v>
      </c>
      <c r="AB125" s="23">
        <f>EXP(-LN(2)/2)*AB124+(1-EXP(-LN(2)/2))/(LN(2)/2)*V125*Y125*VLOOKUP('Données projet'!$B$9,Paramètres!$A$1:$I$89,3,0)*0.475*44/12</f>
        <v>2.0381510465806616E-13</v>
      </c>
      <c r="AC125" s="24">
        <f t="shared" si="57"/>
        <v>0.37435396587650172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-6.4733285398688169E-14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344.21784005253625</v>
      </c>
      <c r="AO125" s="62">
        <f t="shared" si="90"/>
        <v>174.32967064896343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1.1527845344971866E-13</v>
      </c>
      <c r="BF125" s="14">
        <f t="shared" si="91"/>
        <v>1.7033846239409443E-12</v>
      </c>
      <c r="BG125" s="22">
        <f t="shared" si="61"/>
        <v>3.1675048597887374E-12</v>
      </c>
      <c r="BH125" s="62">
        <f t="shared" si="62"/>
        <v>293.3333333333365</v>
      </c>
      <c r="BI125" s="62">
        <f ca="1">AVERAGE(OFFSET($BH$3,0,0,'Données projet'!$E$11+1,1))-AVERAGE(OFFSET($H$3,0,0,'Données projet'!$E$11+1,1))</f>
        <v>411.98877330238821</v>
      </c>
      <c r="BJ125" s="62">
        <f t="shared" si="92"/>
        <v>256.4377087753457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439.06700232017681</v>
      </c>
      <c r="T126" s="62">
        <f t="shared" si="88"/>
        <v>278.21741231699929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0.36411723699299103</v>
      </c>
      <c r="AB126" s="23">
        <f>EXP(-LN(2)/2)*AB125+(1-EXP(-LN(2)/2))/(LN(2)/2)*V126*Y126*VLOOKUP('Données projet'!$B$9,Paramètres!$A$1:$I$89,3,0)*0.475*44/12</f>
        <v>1.4411904261196447E-13</v>
      </c>
      <c r="AC126" s="24">
        <f t="shared" si="57"/>
        <v>0.36411723699313514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-6.4733285398688169E-14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344.21784005253625</v>
      </c>
      <c r="AO126" s="62">
        <f t="shared" si="90"/>
        <v>174.32967064896343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1.1527845344971866E-13</v>
      </c>
      <c r="BF126" s="14">
        <f t="shared" si="91"/>
        <v>1.7033846239409443E-12</v>
      </c>
      <c r="BG126" s="22">
        <f t="shared" si="61"/>
        <v>3.1675048597887374E-12</v>
      </c>
      <c r="BH126" s="62">
        <f t="shared" si="62"/>
        <v>293.3333333333365</v>
      </c>
      <c r="BI126" s="62">
        <f ca="1">AVERAGE(OFFSET($BH$3,0,0,'Données projet'!$E$11+1,1))-AVERAGE(OFFSET($H$3,0,0,'Données projet'!$E$11+1,1))</f>
        <v>411.98877330238821</v>
      </c>
      <c r="BJ126" s="62">
        <f t="shared" si="92"/>
        <v>256.4377087753457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439.06700232017681</v>
      </c>
      <c r="T127" s="62">
        <f t="shared" si="88"/>
        <v>278.21741231699929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0.3541604319993244</v>
      </c>
      <c r="AB127" s="23">
        <f>EXP(-LN(2)/2)*AB126+(1-EXP(-LN(2)/2))/(LN(2)/2)*V127*Y127*VLOOKUP('Données projet'!$B$9,Paramètres!$A$1:$I$89,3,0)*0.475*44/12</f>
        <v>1.0190755232903308E-13</v>
      </c>
      <c r="AC127" s="24">
        <f t="shared" si="57"/>
        <v>0.35416043199942632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-6.4733285398688169E-14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344.21784005253625</v>
      </c>
      <c r="AO127" s="62">
        <f t="shared" si="90"/>
        <v>174.32967064896343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1.1527845344971866E-13</v>
      </c>
      <c r="BF127" s="14">
        <f t="shared" si="91"/>
        <v>1.7033846239409443E-12</v>
      </c>
      <c r="BG127" s="22">
        <f t="shared" si="61"/>
        <v>3.1675048597887374E-12</v>
      </c>
      <c r="BH127" s="62">
        <f t="shared" si="62"/>
        <v>293.3333333333365</v>
      </c>
      <c r="BI127" s="62">
        <f ca="1">AVERAGE(OFFSET($BH$3,0,0,'Données projet'!$E$11+1,1))-AVERAGE(OFFSET($H$3,0,0,'Données projet'!$E$11+1,1))</f>
        <v>411.98877330238821</v>
      </c>
      <c r="BJ127" s="62">
        <f t="shared" si="92"/>
        <v>256.4377087753457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439.06700232017681</v>
      </c>
      <c r="T128" s="62">
        <f t="shared" si="88"/>
        <v>278.21741231699929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0.34447589636181519</v>
      </c>
      <c r="AB128" s="23">
        <f>EXP(-LN(2)/2)*AB127+(1-EXP(-LN(2)/2))/(LN(2)/2)*V128*Y128*VLOOKUP('Données projet'!$B$9,Paramètres!$A$1:$I$89,3,0)*0.475*44/12</f>
        <v>7.2059521305982234E-14</v>
      </c>
      <c r="AC128" s="24">
        <f t="shared" si="57"/>
        <v>0.34447589636188725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-6.4733285398688169E-14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344.21784005253625</v>
      </c>
      <c r="AO128" s="62">
        <f t="shared" si="90"/>
        <v>174.32967064896343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1.1527845344971866E-13</v>
      </c>
      <c r="BF128" s="14">
        <f t="shared" si="91"/>
        <v>1.7033846239409443E-12</v>
      </c>
      <c r="BG128" s="22">
        <f t="shared" si="61"/>
        <v>3.1675048597887374E-12</v>
      </c>
      <c r="BH128" s="62">
        <f t="shared" si="62"/>
        <v>293.3333333333365</v>
      </c>
      <c r="BI128" s="62">
        <f ca="1">AVERAGE(OFFSET($BH$3,0,0,'Données projet'!$E$11+1,1))-AVERAGE(OFFSET($H$3,0,0,'Données projet'!$E$11+1,1))</f>
        <v>411.98877330238821</v>
      </c>
      <c r="BJ128" s="62">
        <f t="shared" si="92"/>
        <v>256.4377087753457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439.06700232017681</v>
      </c>
      <c r="T129" s="62">
        <f t="shared" si="88"/>
        <v>278.21741231699929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0.33505618486060129</v>
      </c>
      <c r="AB129" s="23">
        <f>EXP(-LN(2)/2)*AB128+(1-EXP(-LN(2)/2))/(LN(2)/2)*V129*Y129*VLOOKUP('Données projet'!$B$9,Paramètres!$A$1:$I$89,3,0)*0.475*44/12</f>
        <v>5.095377616451654E-14</v>
      </c>
      <c r="AC129" s="24">
        <f t="shared" si="57"/>
        <v>0.33505618486065225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-6.4733285398688169E-14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344.21784005253625</v>
      </c>
      <c r="AO129" s="62">
        <f t="shared" si="90"/>
        <v>174.32967064896343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1.1527845344971866E-13</v>
      </c>
      <c r="BF129" s="14">
        <f t="shared" si="91"/>
        <v>1.7033846239409443E-12</v>
      </c>
      <c r="BG129" s="22">
        <f t="shared" si="61"/>
        <v>3.1675048597887374E-12</v>
      </c>
      <c r="BH129" s="62">
        <f t="shared" si="62"/>
        <v>293.3333333333365</v>
      </c>
      <c r="BI129" s="62">
        <f ca="1">AVERAGE(OFFSET($BH$3,0,0,'Données projet'!$E$11+1,1))-AVERAGE(OFFSET($H$3,0,0,'Données projet'!$E$11+1,1))</f>
        <v>411.98877330238821</v>
      </c>
      <c r="BJ129" s="62">
        <f t="shared" si="92"/>
        <v>256.4377087753457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439.06700232017681</v>
      </c>
      <c r="T130" s="62">
        <f t="shared" si="88"/>
        <v>278.21741231699929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0.32589405586574915</v>
      </c>
      <c r="AB130" s="23">
        <f>EXP(-LN(2)/2)*AB129+(1-EXP(-LN(2)/2))/(LN(2)/2)*V130*Y130*VLOOKUP('Données projet'!$B$9,Paramètres!$A$1:$I$89,3,0)*0.475*44/12</f>
        <v>3.6029760652991117E-14</v>
      </c>
      <c r="AC130" s="24">
        <f t="shared" si="57"/>
        <v>0.32589405586578518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-6.4733285398688169E-14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344.21784005253625</v>
      </c>
      <c r="AO130" s="62">
        <f t="shared" si="90"/>
        <v>174.32967064896343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1.1527845344971866E-13</v>
      </c>
      <c r="BF130" s="14">
        <f t="shared" si="91"/>
        <v>1.7033846239409443E-12</v>
      </c>
      <c r="BG130" s="22">
        <f t="shared" si="61"/>
        <v>3.1675048597887374E-12</v>
      </c>
      <c r="BH130" s="62">
        <f t="shared" si="62"/>
        <v>293.3333333333365</v>
      </c>
      <c r="BI130" s="62">
        <f ca="1">AVERAGE(OFFSET($BH$3,0,0,'Données projet'!$E$11+1,1))-AVERAGE(OFFSET($H$3,0,0,'Données projet'!$E$11+1,1))</f>
        <v>411.98877330238821</v>
      </c>
      <c r="BJ130" s="62">
        <f t="shared" si="92"/>
        <v>256.4377087753457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439.06700232017681</v>
      </c>
      <c r="T131" s="62">
        <f t="shared" si="88"/>
        <v>278.21741231699929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0.31698246577007666</v>
      </c>
      <c r="AB131" s="23">
        <f>EXP(-LN(2)/2)*AB130+(1-EXP(-LN(2)/2))/(LN(2)/2)*V131*Y131*VLOOKUP('Données projet'!$B$9,Paramètres!$A$1:$I$89,3,0)*0.475*44/12</f>
        <v>2.547688808225827E-14</v>
      </c>
      <c r="AC131" s="24">
        <f t="shared" si="57"/>
        <v>0.31698246577010214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-6.4733285398688169E-14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344.21784005253625</v>
      </c>
      <c r="AO131" s="62">
        <f t="shared" si="90"/>
        <v>174.32967064896343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1.1527845344971866E-13</v>
      </c>
      <c r="BF131" s="14">
        <f t="shared" si="91"/>
        <v>1.7033846239409443E-12</v>
      </c>
      <c r="BG131" s="22">
        <f t="shared" si="61"/>
        <v>3.1675048597887374E-12</v>
      </c>
      <c r="BH131" s="62">
        <f t="shared" si="62"/>
        <v>293.3333333333365</v>
      </c>
      <c r="BI131" s="62">
        <f ca="1">AVERAGE(OFFSET($BH$3,0,0,'Données projet'!$E$11+1,1))-AVERAGE(OFFSET($H$3,0,0,'Données projet'!$E$11+1,1))</f>
        <v>411.98877330238821</v>
      </c>
      <c r="BJ131" s="62">
        <f t="shared" si="92"/>
        <v>256.4377087753457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439.06700232017681</v>
      </c>
      <c r="T132" s="62">
        <f t="shared" si="88"/>
        <v>278.21741231699929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0.3083145635742105</v>
      </c>
      <c r="AB132" s="23">
        <f>EXP(-LN(2)/2)*AB131+(1-EXP(-LN(2)/2))/(LN(2)/2)*V132*Y132*VLOOKUP('Données projet'!$B$9,Paramètres!$A$1:$I$89,3,0)*0.475*44/12</f>
        <v>1.8014880326495559E-14</v>
      </c>
      <c r="AC132" s="24">
        <f t="shared" ref="AC132:AC153" si="111">SUM(Z132:AB132)</f>
        <v>0.30831456357422854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-6.4733285398688169E-14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344.21784005253625</v>
      </c>
      <c r="AO132" s="62">
        <f t="shared" si="90"/>
        <v>174.32967064896343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1.1527845344971866E-13</v>
      </c>
      <c r="BF132" s="14">
        <f t="shared" si="91"/>
        <v>1.7033846239409443E-12</v>
      </c>
      <c r="BG132" s="22">
        <f t="shared" ref="BG132:BG153" si="115">(BE132+BF132)*0.475*44/12</f>
        <v>3.1675048597887374E-12</v>
      </c>
      <c r="BH132" s="62">
        <f t="shared" ref="BH132:BH195" si="116">BG132+(AY132+AZ132)*44/12</f>
        <v>293.3333333333365</v>
      </c>
      <c r="BI132" s="62">
        <f ca="1">AVERAGE(OFFSET($BH$3,0,0,'Données projet'!$E$11+1,1))-AVERAGE(OFFSET($H$3,0,0,'Données projet'!$E$11+1,1))</f>
        <v>411.98877330238821</v>
      </c>
      <c r="BJ132" s="62">
        <f t="shared" si="92"/>
        <v>256.4377087753457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439.06700232017681</v>
      </c>
      <c r="T133" s="62">
        <f t="shared" ref="T133:T196" si="142">$T$3</f>
        <v>278.21741231699929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0.29988368561971546</v>
      </c>
      <c r="AB133" s="23">
        <f>EXP(-LN(2)/2)*AB132+(1-EXP(-LN(2)/2))/(LN(2)/2)*V133*Y133*VLOOKUP('Données projet'!$B$9,Paramètres!$A$1:$I$89,3,0)*0.475*44/12</f>
        <v>1.2738444041129135E-14</v>
      </c>
      <c r="AC133" s="24">
        <f t="shared" si="111"/>
        <v>0.29988368561972817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-6.4733285398688169E-14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344.21784005253625</v>
      </c>
      <c r="AO133" s="62">
        <f t="shared" ref="AO133:AO196" si="144">$AO$3</f>
        <v>174.32967064896343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1.1527845344971866E-13</v>
      </c>
      <c r="BF133" s="14">
        <f t="shared" ref="BF133:BF153" si="145">EXP(-1.0587+0.8836*LN(BE133)+0.284)</f>
        <v>1.7033846239409443E-12</v>
      </c>
      <c r="BG133" s="22">
        <f t="shared" si="115"/>
        <v>3.1675048597887374E-12</v>
      </c>
      <c r="BH133" s="62">
        <f t="shared" si="116"/>
        <v>293.3333333333365</v>
      </c>
      <c r="BI133" s="62">
        <f ca="1">AVERAGE(OFFSET($BH$3,0,0,'Données projet'!$E$11+1,1))-AVERAGE(OFFSET($H$3,0,0,'Données projet'!$E$11+1,1))</f>
        <v>411.98877330238821</v>
      </c>
      <c r="BJ133" s="62">
        <f t="shared" ref="BJ133:BJ196" si="146">$BJ$3</f>
        <v>256.4377087753457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439.06700232017681</v>
      </c>
      <c r="T134" s="62">
        <f t="shared" si="142"/>
        <v>278.21741231699929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0.29168335046624672</v>
      </c>
      <c r="AB134" s="23">
        <f>EXP(-LN(2)/2)*AB133+(1-EXP(-LN(2)/2))/(LN(2)/2)*V134*Y134*VLOOKUP('Données projet'!$B$9,Paramètres!$A$1:$I$89,3,0)*0.475*44/12</f>
        <v>9.0074401632477793E-15</v>
      </c>
      <c r="AC134" s="24">
        <f t="shared" si="111"/>
        <v>0.29168335046625571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-6.4733285398688169E-14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344.21784005253625</v>
      </c>
      <c r="AO134" s="62">
        <f t="shared" si="144"/>
        <v>174.32967064896343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1.1527845344971866E-13</v>
      </c>
      <c r="BF134" s="14">
        <f t="shared" si="145"/>
        <v>1.7033846239409443E-12</v>
      </c>
      <c r="BG134" s="22">
        <f t="shared" si="115"/>
        <v>3.1675048597887374E-12</v>
      </c>
      <c r="BH134" s="62">
        <f t="shared" si="116"/>
        <v>293.3333333333365</v>
      </c>
      <c r="BI134" s="62">
        <f ca="1">AVERAGE(OFFSET($BH$3,0,0,'Données projet'!$E$11+1,1))-AVERAGE(OFFSET($H$3,0,0,'Données projet'!$E$11+1,1))</f>
        <v>411.98877330238821</v>
      </c>
      <c r="BJ134" s="62">
        <f t="shared" si="146"/>
        <v>256.4377087753457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439.06700232017681</v>
      </c>
      <c r="T135" s="62">
        <f t="shared" si="142"/>
        <v>278.21741231699929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0.28370725390878643</v>
      </c>
      <c r="AB135" s="23">
        <f>EXP(-LN(2)/2)*AB134+(1-EXP(-LN(2)/2))/(LN(2)/2)*V135*Y135*VLOOKUP('Données projet'!$B$9,Paramètres!$A$1:$I$89,3,0)*0.475*44/12</f>
        <v>6.3692220205645675E-15</v>
      </c>
      <c r="AC135" s="24">
        <f t="shared" si="111"/>
        <v>0.28370725390879281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-6.4733285398688169E-14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344.21784005253625</v>
      </c>
      <c r="AO135" s="62">
        <f t="shared" si="144"/>
        <v>174.32967064896343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1.1527845344971866E-13</v>
      </c>
      <c r="BF135" s="14">
        <f t="shared" si="145"/>
        <v>1.7033846239409443E-12</v>
      </c>
      <c r="BG135" s="22">
        <f t="shared" si="115"/>
        <v>3.1675048597887374E-12</v>
      </c>
      <c r="BH135" s="62">
        <f t="shared" si="116"/>
        <v>293.3333333333365</v>
      </c>
      <c r="BI135" s="62">
        <f ca="1">AVERAGE(OFFSET($BH$3,0,0,'Données projet'!$E$11+1,1))-AVERAGE(OFFSET($H$3,0,0,'Données projet'!$E$11+1,1))</f>
        <v>411.98877330238821</v>
      </c>
      <c r="BJ135" s="62">
        <f t="shared" si="146"/>
        <v>256.4377087753457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439.06700232017681</v>
      </c>
      <c r="T136" s="62">
        <f t="shared" si="142"/>
        <v>278.21741231699929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0.27594926413113458</v>
      </c>
      <c r="AB136" s="23">
        <f>EXP(-LN(2)/2)*AB135+(1-EXP(-LN(2)/2))/(LN(2)/2)*V136*Y136*VLOOKUP('Données projet'!$B$9,Paramètres!$A$1:$I$89,3,0)*0.475*44/12</f>
        <v>4.5037200816238896E-15</v>
      </c>
      <c r="AC136" s="24">
        <f t="shared" si="111"/>
        <v>0.27594926413113907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-6.4733285398688169E-14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344.21784005253625</v>
      </c>
      <c r="AO136" s="62">
        <f t="shared" si="144"/>
        <v>174.32967064896343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1.1527845344971866E-13</v>
      </c>
      <c r="BF136" s="14">
        <f t="shared" si="145"/>
        <v>1.7033846239409443E-12</v>
      </c>
      <c r="BG136" s="22">
        <f t="shared" si="115"/>
        <v>3.1675048597887374E-12</v>
      </c>
      <c r="BH136" s="62">
        <f t="shared" si="116"/>
        <v>293.3333333333365</v>
      </c>
      <c r="BI136" s="62">
        <f ca="1">AVERAGE(OFFSET($BH$3,0,0,'Données projet'!$E$11+1,1))-AVERAGE(OFFSET($H$3,0,0,'Données projet'!$E$11+1,1))</f>
        <v>411.98877330238821</v>
      </c>
      <c r="BJ136" s="62">
        <f t="shared" si="146"/>
        <v>256.4377087753457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439.06700232017681</v>
      </c>
      <c r="T137" s="62">
        <f t="shared" si="142"/>
        <v>278.21741231699929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0.2684034169919276</v>
      </c>
      <c r="AB137" s="23">
        <f>EXP(-LN(2)/2)*AB136+(1-EXP(-LN(2)/2))/(LN(2)/2)*V137*Y137*VLOOKUP('Données projet'!$B$9,Paramètres!$A$1:$I$89,3,0)*0.475*44/12</f>
        <v>3.1846110102822837E-15</v>
      </c>
      <c r="AC137" s="24">
        <f t="shared" si="111"/>
        <v>0.26840341699193077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-6.4733285398688169E-14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344.21784005253625</v>
      </c>
      <c r="AO137" s="62">
        <f t="shared" si="144"/>
        <v>174.32967064896343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1.1527845344971866E-13</v>
      </c>
      <c r="BF137" s="14">
        <f t="shared" si="145"/>
        <v>1.7033846239409443E-12</v>
      </c>
      <c r="BG137" s="22">
        <f t="shared" si="115"/>
        <v>3.1675048597887374E-12</v>
      </c>
      <c r="BH137" s="62">
        <f t="shared" si="116"/>
        <v>293.3333333333365</v>
      </c>
      <c r="BI137" s="62">
        <f ca="1">AVERAGE(OFFSET($BH$3,0,0,'Données projet'!$E$11+1,1))-AVERAGE(OFFSET($H$3,0,0,'Données projet'!$E$11+1,1))</f>
        <v>411.98877330238821</v>
      </c>
      <c r="BJ137" s="62">
        <f t="shared" si="146"/>
        <v>256.4377087753457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439.06700232017681</v>
      </c>
      <c r="T138" s="62">
        <f t="shared" si="142"/>
        <v>278.21741231699929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0.26106391143956109</v>
      </c>
      <c r="AB138" s="23">
        <f>EXP(-LN(2)/2)*AB137+(1-EXP(-LN(2)/2))/(LN(2)/2)*V138*Y138*VLOOKUP('Données projet'!$B$9,Paramètres!$A$1:$I$89,3,0)*0.475*44/12</f>
        <v>2.2518600408119448E-15</v>
      </c>
      <c r="AC138" s="24">
        <f t="shared" si="111"/>
        <v>0.26106391143956337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-6.4733285398688169E-14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344.21784005253625</v>
      </c>
      <c r="AO138" s="62">
        <f t="shared" si="144"/>
        <v>174.32967064896343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1.1527845344971866E-13</v>
      </c>
      <c r="BF138" s="14">
        <f t="shared" si="145"/>
        <v>1.7033846239409443E-12</v>
      </c>
      <c r="BG138" s="22">
        <f t="shared" si="115"/>
        <v>3.1675048597887374E-12</v>
      </c>
      <c r="BH138" s="62">
        <f t="shared" si="116"/>
        <v>293.3333333333365</v>
      </c>
      <c r="BI138" s="62">
        <f ca="1">AVERAGE(OFFSET($BH$3,0,0,'Données projet'!$E$11+1,1))-AVERAGE(OFFSET($H$3,0,0,'Données projet'!$E$11+1,1))</f>
        <v>411.98877330238821</v>
      </c>
      <c r="BJ138" s="62">
        <f t="shared" si="146"/>
        <v>256.4377087753457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439.06700232017681</v>
      </c>
      <c r="T139" s="62">
        <f t="shared" si="142"/>
        <v>278.21741231699929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0.25392510505249188</v>
      </c>
      <c r="AB139" s="23">
        <f>EXP(-LN(2)/2)*AB138+(1-EXP(-LN(2)/2))/(LN(2)/2)*V139*Y139*VLOOKUP('Données projet'!$B$9,Paramètres!$A$1:$I$89,3,0)*0.475*44/12</f>
        <v>1.5923055051411419E-15</v>
      </c>
      <c r="AC139" s="24">
        <f t="shared" si="111"/>
        <v>0.25392510505249349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-6.4733285398688169E-14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344.21784005253625</v>
      </c>
      <c r="AO139" s="62">
        <f t="shared" si="144"/>
        <v>174.32967064896343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1.1527845344971866E-13</v>
      </c>
      <c r="BF139" s="14">
        <f t="shared" si="145"/>
        <v>1.7033846239409443E-12</v>
      </c>
      <c r="BG139" s="22">
        <f t="shared" si="115"/>
        <v>3.1675048597887374E-12</v>
      </c>
      <c r="BH139" s="62">
        <f t="shared" si="116"/>
        <v>293.3333333333365</v>
      </c>
      <c r="BI139" s="62">
        <f ca="1">AVERAGE(OFFSET($BH$3,0,0,'Données projet'!$E$11+1,1))-AVERAGE(OFFSET($H$3,0,0,'Données projet'!$E$11+1,1))</f>
        <v>411.98877330238821</v>
      </c>
      <c r="BJ139" s="62">
        <f t="shared" si="146"/>
        <v>256.4377087753457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439.06700232017681</v>
      </c>
      <c r="T140" s="62">
        <f t="shared" si="142"/>
        <v>278.21741231699929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0.24698150970149058</v>
      </c>
      <c r="AB140" s="23">
        <f>EXP(-LN(2)/2)*AB139+(1-EXP(-LN(2)/2))/(LN(2)/2)*V140*Y140*VLOOKUP('Données projet'!$B$9,Paramètres!$A$1:$I$89,3,0)*0.475*44/12</f>
        <v>1.1259300204059724E-15</v>
      </c>
      <c r="AC140" s="24">
        <f t="shared" si="111"/>
        <v>0.24698150970149171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-6.4733285398688169E-14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344.21784005253625</v>
      </c>
      <c r="AO140" s="62">
        <f t="shared" si="144"/>
        <v>174.32967064896343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1.1527845344971866E-13</v>
      </c>
      <c r="BF140" s="14">
        <f t="shared" si="145"/>
        <v>1.7033846239409443E-12</v>
      </c>
      <c r="BG140" s="22">
        <f t="shared" si="115"/>
        <v>3.1675048597887374E-12</v>
      </c>
      <c r="BH140" s="62">
        <f t="shared" si="116"/>
        <v>293.3333333333365</v>
      </c>
      <c r="BI140" s="62">
        <f ca="1">AVERAGE(OFFSET($BH$3,0,0,'Données projet'!$E$11+1,1))-AVERAGE(OFFSET($H$3,0,0,'Données projet'!$E$11+1,1))</f>
        <v>411.98877330238821</v>
      </c>
      <c r="BJ140" s="62">
        <f t="shared" si="146"/>
        <v>256.4377087753457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439.06700232017681</v>
      </c>
      <c r="T141" s="62">
        <f t="shared" si="142"/>
        <v>278.21741231699929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0.2402277873305102</v>
      </c>
      <c r="AB141" s="23">
        <f>EXP(-LN(2)/2)*AB140+(1-EXP(-LN(2)/2))/(LN(2)/2)*V141*Y141*VLOOKUP('Données projet'!$B$9,Paramètres!$A$1:$I$89,3,0)*0.475*44/12</f>
        <v>7.9615275257057093E-16</v>
      </c>
      <c r="AC141" s="24">
        <f t="shared" si="111"/>
        <v>0.24022778733051101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-6.4733285398688169E-14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344.21784005253625</v>
      </c>
      <c r="AO141" s="62">
        <f t="shared" si="144"/>
        <v>174.32967064896343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1.1527845344971866E-13</v>
      </c>
      <c r="BF141" s="14">
        <f t="shared" si="145"/>
        <v>1.7033846239409443E-12</v>
      </c>
      <c r="BG141" s="22">
        <f t="shared" si="115"/>
        <v>3.1675048597887374E-12</v>
      </c>
      <c r="BH141" s="62">
        <f t="shared" si="116"/>
        <v>293.3333333333365</v>
      </c>
      <c r="BI141" s="62">
        <f ca="1">AVERAGE(OFFSET($BH$3,0,0,'Données projet'!$E$11+1,1))-AVERAGE(OFFSET($H$3,0,0,'Données projet'!$E$11+1,1))</f>
        <v>411.98877330238821</v>
      </c>
      <c r="BJ141" s="62">
        <f t="shared" si="146"/>
        <v>256.4377087753457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439.06700232017681</v>
      </c>
      <c r="T142" s="62">
        <f t="shared" si="142"/>
        <v>278.21741231699929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0.23365874585292712</v>
      </c>
      <c r="AB142" s="23">
        <f>EXP(-LN(2)/2)*AB141+(1-EXP(-LN(2)/2))/(LN(2)/2)*V142*Y142*VLOOKUP('Données projet'!$B$9,Paramètres!$A$1:$I$89,3,0)*0.475*44/12</f>
        <v>5.629650102029862E-16</v>
      </c>
      <c r="AC142" s="24">
        <f t="shared" si="111"/>
        <v>0.23365874585292767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-6.4733285398688169E-14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344.21784005253625</v>
      </c>
      <c r="AO142" s="62">
        <f t="shared" si="144"/>
        <v>174.32967064896343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1.1527845344971866E-13</v>
      </c>
      <c r="BF142" s="14">
        <f t="shared" si="145"/>
        <v>1.7033846239409443E-12</v>
      </c>
      <c r="BG142" s="22">
        <f t="shared" si="115"/>
        <v>3.1675048597887374E-12</v>
      </c>
      <c r="BH142" s="62">
        <f t="shared" si="116"/>
        <v>293.3333333333365</v>
      </c>
      <c r="BI142" s="62">
        <f ca="1">AVERAGE(OFFSET($BH$3,0,0,'Données projet'!$E$11+1,1))-AVERAGE(OFFSET($H$3,0,0,'Données projet'!$E$11+1,1))</f>
        <v>411.98877330238821</v>
      </c>
      <c r="BJ142" s="62">
        <f t="shared" si="146"/>
        <v>256.4377087753457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439.06700232017681</v>
      </c>
      <c r="T143" s="62">
        <f t="shared" si="142"/>
        <v>278.21741231699929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0.22726933515999942</v>
      </c>
      <c r="AB143" s="23">
        <f>EXP(-LN(2)/2)*AB142+(1-EXP(-LN(2)/2))/(LN(2)/2)*V143*Y143*VLOOKUP('Données projet'!$B$9,Paramètres!$A$1:$I$89,3,0)*0.475*44/12</f>
        <v>3.9807637628528547E-16</v>
      </c>
      <c r="AC143" s="24">
        <f t="shared" si="111"/>
        <v>0.22726933515999981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-6.4733285398688169E-14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344.21784005253625</v>
      </c>
      <c r="AO143" s="62">
        <f t="shared" si="144"/>
        <v>174.32967064896343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1.1527845344971866E-13</v>
      </c>
      <c r="BF143" s="14">
        <f t="shared" si="145"/>
        <v>1.7033846239409443E-12</v>
      </c>
      <c r="BG143" s="22">
        <f t="shared" si="115"/>
        <v>3.1675048597887374E-12</v>
      </c>
      <c r="BH143" s="62">
        <f t="shared" si="116"/>
        <v>293.3333333333365</v>
      </c>
      <c r="BI143" s="62">
        <f ca="1">AVERAGE(OFFSET($BH$3,0,0,'Données projet'!$E$11+1,1))-AVERAGE(OFFSET($H$3,0,0,'Données projet'!$E$11+1,1))</f>
        <v>411.98877330238821</v>
      </c>
      <c r="BJ143" s="62">
        <f t="shared" si="146"/>
        <v>256.4377087753457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439.06700232017681</v>
      </c>
      <c r="T144" s="62">
        <f t="shared" si="142"/>
        <v>278.21741231699929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0.22105464323847432</v>
      </c>
      <c r="AB144" s="23">
        <f>EXP(-LN(2)/2)*AB143+(1-EXP(-LN(2)/2))/(LN(2)/2)*V144*Y144*VLOOKUP('Données projet'!$B$9,Paramètres!$A$1:$I$89,3,0)*0.475*44/12</f>
        <v>2.814825051014931E-16</v>
      </c>
      <c r="AC144" s="24">
        <f t="shared" si="111"/>
        <v>0.2210546432384746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-6.4733285398688169E-14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344.21784005253625</v>
      </c>
      <c r="AO144" s="62">
        <f t="shared" si="144"/>
        <v>174.32967064896343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1.1527845344971866E-13</v>
      </c>
      <c r="BF144" s="14">
        <f t="shared" si="145"/>
        <v>1.7033846239409443E-12</v>
      </c>
      <c r="BG144" s="22">
        <f t="shared" si="115"/>
        <v>3.1675048597887374E-12</v>
      </c>
      <c r="BH144" s="62">
        <f t="shared" si="116"/>
        <v>293.3333333333365</v>
      </c>
      <c r="BI144" s="62">
        <f ca="1">AVERAGE(OFFSET($BH$3,0,0,'Données projet'!$E$11+1,1))-AVERAGE(OFFSET($H$3,0,0,'Données projet'!$E$11+1,1))</f>
        <v>411.98877330238821</v>
      </c>
      <c r="BJ144" s="62">
        <f t="shared" si="146"/>
        <v>256.4377087753457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439.06700232017681</v>
      </c>
      <c r="T145" s="62">
        <f t="shared" si="142"/>
        <v>278.21741231699929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0.21500989239435978</v>
      </c>
      <c r="AB145" s="23">
        <f>EXP(-LN(2)/2)*AB144+(1-EXP(-LN(2)/2))/(LN(2)/2)*V145*Y145*VLOOKUP('Données projet'!$B$9,Paramètres!$A$1:$I$89,3,0)*0.475*44/12</f>
        <v>1.9903818814264273E-16</v>
      </c>
      <c r="AC145" s="24">
        <f t="shared" si="111"/>
        <v>0.21500989239435997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-6.4733285398688169E-14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344.21784005253625</v>
      </c>
      <c r="AO145" s="62">
        <f t="shared" si="144"/>
        <v>174.32967064896343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1.1527845344971866E-13</v>
      </c>
      <c r="BF145" s="14">
        <f t="shared" si="145"/>
        <v>1.7033846239409443E-12</v>
      </c>
      <c r="BG145" s="22">
        <f t="shared" si="115"/>
        <v>3.1675048597887374E-12</v>
      </c>
      <c r="BH145" s="62">
        <f t="shared" si="116"/>
        <v>293.3333333333365</v>
      </c>
      <c r="BI145" s="62">
        <f ca="1">AVERAGE(OFFSET($BH$3,0,0,'Données projet'!$E$11+1,1))-AVERAGE(OFFSET($H$3,0,0,'Données projet'!$E$11+1,1))</f>
        <v>411.98877330238821</v>
      </c>
      <c r="BJ145" s="62">
        <f t="shared" si="146"/>
        <v>256.4377087753457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439.06700232017681</v>
      </c>
      <c r="T146" s="62">
        <f t="shared" si="142"/>
        <v>278.21741231699929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0.20913043557995717</v>
      </c>
      <c r="AB146" s="23">
        <f>EXP(-LN(2)/2)*AB145+(1-EXP(-LN(2)/2))/(LN(2)/2)*V146*Y146*VLOOKUP('Données projet'!$B$9,Paramètres!$A$1:$I$89,3,0)*0.475*44/12</f>
        <v>1.4074125255074655E-16</v>
      </c>
      <c r="AC146" s="24">
        <f t="shared" si="111"/>
        <v>0.20913043557995731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-6.4733285398688169E-14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344.21784005253625</v>
      </c>
      <c r="AO146" s="62">
        <f t="shared" si="144"/>
        <v>174.32967064896343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1.1527845344971866E-13</v>
      </c>
      <c r="BF146" s="14">
        <f t="shared" si="145"/>
        <v>1.7033846239409443E-12</v>
      </c>
      <c r="BG146" s="22">
        <f t="shared" si="115"/>
        <v>3.1675048597887374E-12</v>
      </c>
      <c r="BH146" s="62">
        <f t="shared" si="116"/>
        <v>293.3333333333365</v>
      </c>
      <c r="BI146" s="62">
        <f ca="1">AVERAGE(OFFSET($BH$3,0,0,'Données projet'!$E$11+1,1))-AVERAGE(OFFSET($H$3,0,0,'Données projet'!$E$11+1,1))</f>
        <v>411.98877330238821</v>
      </c>
      <c r="BJ146" s="62">
        <f t="shared" si="146"/>
        <v>256.4377087753457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439.06700232017681</v>
      </c>
      <c r="T147" s="62">
        <f t="shared" si="142"/>
        <v>278.21741231699929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0.20341175282133162</v>
      </c>
      <c r="AB147" s="23">
        <f>EXP(-LN(2)/2)*AB146+(1-EXP(-LN(2)/2))/(LN(2)/2)*V147*Y147*VLOOKUP('Données projet'!$B$9,Paramètres!$A$1:$I$89,3,0)*0.475*44/12</f>
        <v>9.9519094071321366E-17</v>
      </c>
      <c r="AC147" s="24">
        <f t="shared" si="111"/>
        <v>0.20341175282133173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-6.4733285398688169E-14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344.21784005253625</v>
      </c>
      <c r="AO147" s="62">
        <f t="shared" si="144"/>
        <v>174.32967064896343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1.1527845344971866E-13</v>
      </c>
      <c r="BF147" s="14">
        <f t="shared" si="145"/>
        <v>1.7033846239409443E-12</v>
      </c>
      <c r="BG147" s="22">
        <f t="shared" si="115"/>
        <v>3.1675048597887374E-12</v>
      </c>
      <c r="BH147" s="62">
        <f t="shared" si="116"/>
        <v>293.3333333333365</v>
      </c>
      <c r="BI147" s="62">
        <f ca="1">AVERAGE(OFFSET($BH$3,0,0,'Données projet'!$E$11+1,1))-AVERAGE(OFFSET($H$3,0,0,'Données projet'!$E$11+1,1))</f>
        <v>411.98877330238821</v>
      </c>
      <c r="BJ147" s="62">
        <f t="shared" si="146"/>
        <v>256.4377087753457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439.06700232017681</v>
      </c>
      <c r="T148" s="62">
        <f t="shared" si="142"/>
        <v>278.21741231699929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0.19784944774347313</v>
      </c>
      <c r="AB148" s="23">
        <f>EXP(-LN(2)/2)*AB147+(1-EXP(-LN(2)/2))/(LN(2)/2)*V148*Y148*VLOOKUP('Données projet'!$B$9,Paramètres!$A$1:$I$89,3,0)*0.475*44/12</f>
        <v>7.0370626275373275E-17</v>
      </c>
      <c r="AC148" s="24">
        <f t="shared" si="111"/>
        <v>0.19784944774347321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-6.4733285398688169E-14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344.21784005253625</v>
      </c>
      <c r="AO148" s="62">
        <f t="shared" si="144"/>
        <v>174.32967064896343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1.1527845344971866E-13</v>
      </c>
      <c r="BF148" s="14">
        <f t="shared" si="145"/>
        <v>1.7033846239409443E-12</v>
      </c>
      <c r="BG148" s="22">
        <f t="shared" si="115"/>
        <v>3.1675048597887374E-12</v>
      </c>
      <c r="BH148" s="62">
        <f t="shared" si="116"/>
        <v>293.3333333333365</v>
      </c>
      <c r="BI148" s="62">
        <f ca="1">AVERAGE(OFFSET($BH$3,0,0,'Données projet'!$E$11+1,1))-AVERAGE(OFFSET($H$3,0,0,'Données projet'!$E$11+1,1))</f>
        <v>411.98877330238821</v>
      </c>
      <c r="BJ148" s="62">
        <f t="shared" si="146"/>
        <v>256.4377087753457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439.06700232017681</v>
      </c>
      <c r="T149" s="62">
        <f t="shared" si="142"/>
        <v>278.21741231699929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0.19243924419047759</v>
      </c>
      <c r="AB149" s="23">
        <f>EXP(-LN(2)/2)*AB148+(1-EXP(-LN(2)/2))/(LN(2)/2)*V149*Y149*VLOOKUP('Données projet'!$B$9,Paramètres!$A$1:$I$89,3,0)*0.475*44/12</f>
        <v>4.9759547035660683E-17</v>
      </c>
      <c r="AC149" s="24">
        <f t="shared" si="111"/>
        <v>0.19243924419047764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-6.4733285398688169E-14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344.21784005253625</v>
      </c>
      <c r="AO149" s="62">
        <f t="shared" si="144"/>
        <v>174.32967064896343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1.1527845344971866E-13</v>
      </c>
      <c r="BF149" s="14">
        <f t="shared" si="145"/>
        <v>1.7033846239409443E-12</v>
      </c>
      <c r="BG149" s="22">
        <f t="shared" si="115"/>
        <v>3.1675048597887374E-12</v>
      </c>
      <c r="BH149" s="62">
        <f t="shared" si="116"/>
        <v>293.3333333333365</v>
      </c>
      <c r="BI149" s="62">
        <f ca="1">AVERAGE(OFFSET($BH$3,0,0,'Données projet'!$E$11+1,1))-AVERAGE(OFFSET($H$3,0,0,'Données projet'!$E$11+1,1))</f>
        <v>411.98877330238821</v>
      </c>
      <c r="BJ149" s="62">
        <f t="shared" si="146"/>
        <v>256.4377087753457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439.06700232017681</v>
      </c>
      <c r="T150" s="62">
        <f t="shared" si="142"/>
        <v>278.21741231699929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0.18717698293814894</v>
      </c>
      <c r="AB150" s="23">
        <f>EXP(-LN(2)/2)*AB149+(1-EXP(-LN(2)/2))/(LN(2)/2)*V150*Y150*VLOOKUP('Données projet'!$B$9,Paramètres!$A$1:$I$89,3,0)*0.475*44/12</f>
        <v>3.5185313137686638E-17</v>
      </c>
      <c r="AC150" s="24">
        <f t="shared" si="111"/>
        <v>0.18717698293814897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-6.4733285398688169E-14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344.21784005253625</v>
      </c>
      <c r="AO150" s="62">
        <f t="shared" si="144"/>
        <v>174.32967064896343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1.1527845344971866E-13</v>
      </c>
      <c r="BF150" s="14">
        <f t="shared" si="145"/>
        <v>1.7033846239409443E-12</v>
      </c>
      <c r="BG150" s="22">
        <f t="shared" si="115"/>
        <v>3.1675048597887374E-12</v>
      </c>
      <c r="BH150" s="62">
        <f t="shared" si="116"/>
        <v>293.3333333333365</v>
      </c>
      <c r="BI150" s="62">
        <f ca="1">AVERAGE(OFFSET($BH$3,0,0,'Données projet'!$E$11+1,1))-AVERAGE(OFFSET($H$3,0,0,'Données projet'!$E$11+1,1))</f>
        <v>411.98877330238821</v>
      </c>
      <c r="BJ150" s="62">
        <f t="shared" si="146"/>
        <v>256.4377087753457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439.06700232017681</v>
      </c>
      <c r="T151" s="62">
        <f t="shared" si="142"/>
        <v>278.21741231699929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0.18205861849649552</v>
      </c>
      <c r="AB151" s="23">
        <f>EXP(-LN(2)/2)*AB150+(1-EXP(-LN(2)/2))/(LN(2)/2)*V151*Y151*VLOOKUP('Données projet'!$B$9,Paramètres!$A$1:$I$89,3,0)*0.475*44/12</f>
        <v>2.4879773517830342E-17</v>
      </c>
      <c r="AC151" s="24">
        <f t="shared" si="111"/>
        <v>0.18205861849649554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-6.4733285398688169E-14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344.21784005253625</v>
      </c>
      <c r="AO151" s="62">
        <f t="shared" si="144"/>
        <v>174.32967064896343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1.1527845344971866E-13</v>
      </c>
      <c r="BF151" s="14">
        <f t="shared" si="145"/>
        <v>1.7033846239409443E-12</v>
      </c>
      <c r="BG151" s="22">
        <f t="shared" si="115"/>
        <v>3.1675048597887374E-12</v>
      </c>
      <c r="BH151" s="62">
        <f t="shared" si="116"/>
        <v>293.3333333333365</v>
      </c>
      <c r="BI151" s="62">
        <f ca="1">AVERAGE(OFFSET($BH$3,0,0,'Données projet'!$E$11+1,1))-AVERAGE(OFFSET($H$3,0,0,'Données projet'!$E$11+1,1))</f>
        <v>411.98877330238821</v>
      </c>
      <c r="BJ151" s="62">
        <f t="shared" si="146"/>
        <v>256.4377087753457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439.06700232017681</v>
      </c>
      <c r="T152" s="62">
        <f t="shared" si="142"/>
        <v>278.21741231699929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0.1770802159996622</v>
      </c>
      <c r="AB152" s="23">
        <f>EXP(-LN(2)/2)*AB151+(1-EXP(-LN(2)/2))/(LN(2)/2)*V152*Y152*VLOOKUP('Données projet'!$B$9,Paramètres!$A$1:$I$89,3,0)*0.475*44/12</f>
        <v>1.7592656568843319E-17</v>
      </c>
      <c r="AC152" s="24">
        <f t="shared" si="111"/>
        <v>0.17708021599966223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-6.4733285398688169E-14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344.21784005253625</v>
      </c>
      <c r="AO152" s="62">
        <f t="shared" si="144"/>
        <v>174.32967064896343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1.1527845344971866E-13</v>
      </c>
      <c r="BF152" s="14">
        <f t="shared" si="145"/>
        <v>1.7033846239409443E-12</v>
      </c>
      <c r="BG152" s="22">
        <f t="shared" si="115"/>
        <v>3.1675048597887374E-12</v>
      </c>
      <c r="BH152" s="62">
        <f t="shared" si="116"/>
        <v>293.3333333333365</v>
      </c>
      <c r="BI152" s="62">
        <f ca="1">AVERAGE(OFFSET($BH$3,0,0,'Données projet'!$E$11+1,1))-AVERAGE(OFFSET($H$3,0,0,'Données projet'!$E$11+1,1))</f>
        <v>411.98877330238821</v>
      </c>
      <c r="BJ152" s="62">
        <f t="shared" si="146"/>
        <v>256.4377087753457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439.06700232017681</v>
      </c>
      <c r="T153" s="62">
        <f t="shared" si="142"/>
        <v>278.21741231699929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0.1722379481809076</v>
      </c>
      <c r="AB153" s="23">
        <f>EXP(-LN(2)/2)*AB152+(1-EXP(-LN(2)/2))/(LN(2)/2)*V153*Y153*VLOOKUP('Données projet'!$B$9,Paramètres!$A$1:$I$89,3,0)*0.475*44/12</f>
        <v>1.2439886758915171E-17</v>
      </c>
      <c r="AC153" s="24">
        <f t="shared" si="111"/>
        <v>0.1722379481809076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-6.4733285398688169E-14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344.21784005253625</v>
      </c>
      <c r="AO153" s="62">
        <f t="shared" si="144"/>
        <v>174.32967064896343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1.1527845344971866E-13</v>
      </c>
      <c r="BF153" s="14">
        <f t="shared" si="145"/>
        <v>1.7033846239409443E-12</v>
      </c>
      <c r="BG153" s="22">
        <f t="shared" si="115"/>
        <v>3.1675048597887374E-12</v>
      </c>
      <c r="BH153" s="62">
        <f t="shared" si="116"/>
        <v>293.3333333333365</v>
      </c>
      <c r="BI153" s="62">
        <f ca="1">AVERAGE(OFFSET($BH$3,0,0,'Données projet'!$E$11+1,1))-AVERAGE(OFFSET($H$3,0,0,'Données projet'!$E$11+1,1))</f>
        <v>411.98877330238821</v>
      </c>
      <c r="BJ153" s="62">
        <f t="shared" si="146"/>
        <v>256.4377087753457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439.06700232017681</v>
      </c>
      <c r="T154" s="62">
        <f t="shared" si="142"/>
        <v>278.21741231699929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0.16752809243030065</v>
      </c>
      <c r="AB154" s="23">
        <f>EXP(-LN(2)/2)*AB153+(1-EXP(-LN(2)/2))/(LN(2)/2)*V154*Y154*VLOOKUP('Données projet'!$B$9,Paramètres!$A$1:$I$89,3,0)*0.475*44/12</f>
        <v>8.7963282844216594E-18</v>
      </c>
      <c r="AC154" s="24">
        <f t="shared" ref="AC154:AC203" si="163">SUM(Z154:AB154)</f>
        <v>0.16752809243030065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-6.4733285398688169E-14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344.21784005253625</v>
      </c>
      <c r="AO154" s="62">
        <f t="shared" si="144"/>
        <v>174.32967064896343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1.1527845344971866E-13</v>
      </c>
      <c r="BF154" s="14">
        <f t="shared" ref="BF154:BF203" si="167">EXP(-1.0587+0.8836*LN(BE154)+0.284)</f>
        <v>1.7033846239409443E-12</v>
      </c>
      <c r="BG154" s="22">
        <f t="shared" ref="BG154:BG203" si="168">(BE154+BF154)*0.475*44/12</f>
        <v>3.1675048597887374E-12</v>
      </c>
      <c r="BH154" s="62">
        <f t="shared" si="116"/>
        <v>293.3333333333365</v>
      </c>
      <c r="BI154" s="62">
        <f ca="1">AVERAGE(OFFSET($BH$3,0,0,'Données projet'!$E$11+1,1))-AVERAGE(OFFSET($H$3,0,0,'Données projet'!$E$11+1,1))</f>
        <v>411.98877330238821</v>
      </c>
      <c r="BJ154" s="62">
        <f t="shared" si="146"/>
        <v>256.4377087753457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439.06700232017681</v>
      </c>
      <c r="T155" s="62">
        <f t="shared" si="142"/>
        <v>278.21741231699929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0.16294702793287458</v>
      </c>
      <c r="AB155" s="23">
        <f>EXP(-LN(2)/2)*AB154+(1-EXP(-LN(2)/2))/(LN(2)/2)*V155*Y155*VLOOKUP('Données projet'!$B$9,Paramètres!$A$1:$I$89,3,0)*0.475*44/12</f>
        <v>6.2199433794575854E-18</v>
      </c>
      <c r="AC155" s="24">
        <f t="shared" si="163"/>
        <v>0.16294702793287458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-6.4733285398688169E-14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344.21784005253625</v>
      </c>
      <c r="AO155" s="62">
        <f t="shared" si="144"/>
        <v>174.32967064896343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1.1527845344971866E-13</v>
      </c>
      <c r="BF155" s="14">
        <f t="shared" si="167"/>
        <v>1.7033846239409443E-12</v>
      </c>
      <c r="BG155" s="22">
        <f t="shared" si="168"/>
        <v>3.1675048597887374E-12</v>
      </c>
      <c r="BH155" s="62">
        <f t="shared" si="116"/>
        <v>293.3333333333365</v>
      </c>
      <c r="BI155" s="62">
        <f ca="1">AVERAGE(OFFSET($BH$3,0,0,'Données projet'!$E$11+1,1))-AVERAGE(OFFSET($H$3,0,0,'Données projet'!$E$11+1,1))</f>
        <v>411.98877330238821</v>
      </c>
      <c r="BJ155" s="62">
        <f t="shared" si="146"/>
        <v>256.4377087753457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439.06700232017681</v>
      </c>
      <c r="T156" s="62">
        <f t="shared" si="142"/>
        <v>278.21741231699929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0.15849123288503833</v>
      </c>
      <c r="AB156" s="23">
        <f>EXP(-LN(2)/2)*AB155+(1-EXP(-LN(2)/2))/(LN(2)/2)*V156*Y156*VLOOKUP('Données projet'!$B$9,Paramètres!$A$1:$I$89,3,0)*0.475*44/12</f>
        <v>4.3981641422108297E-18</v>
      </c>
      <c r="AC156" s="24">
        <f t="shared" si="163"/>
        <v>0.15849123288503833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-6.4733285398688169E-14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344.21784005253625</v>
      </c>
      <c r="AO156" s="62">
        <f t="shared" si="144"/>
        <v>174.32967064896343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1.1527845344971866E-13</v>
      </c>
      <c r="BF156" s="14">
        <f t="shared" si="167"/>
        <v>1.7033846239409443E-12</v>
      </c>
      <c r="BG156" s="22">
        <f t="shared" si="168"/>
        <v>3.1675048597887374E-12</v>
      </c>
      <c r="BH156" s="62">
        <f t="shared" si="116"/>
        <v>293.3333333333365</v>
      </c>
      <c r="BI156" s="62">
        <f ca="1">AVERAGE(OFFSET($BH$3,0,0,'Données projet'!$E$11+1,1))-AVERAGE(OFFSET($H$3,0,0,'Données projet'!$E$11+1,1))</f>
        <v>411.98877330238821</v>
      </c>
      <c r="BJ156" s="62">
        <f t="shared" si="146"/>
        <v>256.4377087753457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439.06700232017681</v>
      </c>
      <c r="T157" s="62">
        <f t="shared" si="142"/>
        <v>278.21741231699929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0.15415728178710525</v>
      </c>
      <c r="AB157" s="23">
        <f>EXP(-LN(2)/2)*AB156+(1-EXP(-LN(2)/2))/(LN(2)/2)*V157*Y157*VLOOKUP('Données projet'!$B$9,Paramètres!$A$1:$I$89,3,0)*0.475*44/12</f>
        <v>3.1099716897287927E-18</v>
      </c>
      <c r="AC157" s="24">
        <f t="shared" si="163"/>
        <v>0.15415728178710525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-6.4733285398688169E-14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344.21784005253625</v>
      </c>
      <c r="AO157" s="62">
        <f t="shared" si="144"/>
        <v>174.32967064896343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1.1527845344971866E-13</v>
      </c>
      <c r="BF157" s="14">
        <f t="shared" si="167"/>
        <v>1.7033846239409443E-12</v>
      </c>
      <c r="BG157" s="22">
        <f t="shared" si="168"/>
        <v>3.1675048597887374E-12</v>
      </c>
      <c r="BH157" s="62">
        <f t="shared" si="116"/>
        <v>293.3333333333365</v>
      </c>
      <c r="BI157" s="62">
        <f ca="1">AVERAGE(OFFSET($BH$3,0,0,'Données projet'!$E$11+1,1))-AVERAGE(OFFSET($H$3,0,0,'Données projet'!$E$11+1,1))</f>
        <v>411.98877330238821</v>
      </c>
      <c r="BJ157" s="62">
        <f t="shared" si="146"/>
        <v>256.4377087753457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439.06700232017681</v>
      </c>
      <c r="T158" s="62">
        <f t="shared" si="142"/>
        <v>278.21741231699929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0.14994184280985773</v>
      </c>
      <c r="AB158" s="23">
        <f>EXP(-LN(2)/2)*AB157+(1-EXP(-LN(2)/2))/(LN(2)/2)*V158*Y158*VLOOKUP('Données projet'!$B$9,Paramètres!$A$1:$I$89,3,0)*0.475*44/12</f>
        <v>2.1990820711054149E-18</v>
      </c>
      <c r="AC158" s="24">
        <f t="shared" si="163"/>
        <v>0.14994184280985773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-6.4733285398688169E-14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344.21784005253625</v>
      </c>
      <c r="AO158" s="62">
        <f t="shared" si="144"/>
        <v>174.32967064896343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1.1527845344971866E-13</v>
      </c>
      <c r="BF158" s="14">
        <f t="shared" si="167"/>
        <v>1.7033846239409443E-12</v>
      </c>
      <c r="BG158" s="22">
        <f t="shared" si="168"/>
        <v>3.1675048597887374E-12</v>
      </c>
      <c r="BH158" s="62">
        <f t="shared" si="116"/>
        <v>293.3333333333365</v>
      </c>
      <c r="BI158" s="62">
        <f ca="1">AVERAGE(OFFSET($BH$3,0,0,'Données projet'!$E$11+1,1))-AVERAGE(OFFSET($H$3,0,0,'Données projet'!$E$11+1,1))</f>
        <v>411.98877330238821</v>
      </c>
      <c r="BJ158" s="62">
        <f t="shared" si="146"/>
        <v>256.4377087753457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439.06700232017681</v>
      </c>
      <c r="T159" s="62">
        <f t="shared" si="142"/>
        <v>278.21741231699929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0.14584167523312336</v>
      </c>
      <c r="AB159" s="23">
        <f>EXP(-LN(2)/2)*AB158+(1-EXP(-LN(2)/2))/(LN(2)/2)*V159*Y159*VLOOKUP('Données projet'!$B$9,Paramètres!$A$1:$I$89,3,0)*0.475*44/12</f>
        <v>1.5549858448643964E-18</v>
      </c>
      <c r="AC159" s="24">
        <f t="shared" si="163"/>
        <v>0.14584167523312336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-6.4733285398688169E-14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344.21784005253625</v>
      </c>
      <c r="AO159" s="62">
        <f t="shared" si="144"/>
        <v>174.32967064896343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1.1527845344971866E-13</v>
      </c>
      <c r="BF159" s="14">
        <f t="shared" si="167"/>
        <v>1.7033846239409443E-12</v>
      </c>
      <c r="BG159" s="22">
        <f t="shared" si="168"/>
        <v>3.1675048597887374E-12</v>
      </c>
      <c r="BH159" s="62">
        <f t="shared" si="116"/>
        <v>293.3333333333365</v>
      </c>
      <c r="BI159" s="62">
        <f ca="1">AVERAGE(OFFSET($BH$3,0,0,'Données projet'!$E$11+1,1))-AVERAGE(OFFSET($H$3,0,0,'Données projet'!$E$11+1,1))</f>
        <v>411.98877330238821</v>
      </c>
      <c r="BJ159" s="62">
        <f t="shared" si="146"/>
        <v>256.4377087753457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439.06700232017681</v>
      </c>
      <c r="T160" s="62">
        <f t="shared" si="142"/>
        <v>278.21741231699929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0.14185362695439321</v>
      </c>
      <c r="AB160" s="23">
        <f>EXP(-LN(2)/2)*AB159+(1-EXP(-LN(2)/2))/(LN(2)/2)*V160*Y160*VLOOKUP('Données projet'!$B$9,Paramètres!$A$1:$I$89,3,0)*0.475*44/12</f>
        <v>1.0995410355527074E-18</v>
      </c>
      <c r="AC160" s="24">
        <f t="shared" si="163"/>
        <v>0.14185362695439321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-6.4733285398688169E-14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344.21784005253625</v>
      </c>
      <c r="AO160" s="62">
        <f t="shared" si="144"/>
        <v>174.32967064896343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1.1527845344971866E-13</v>
      </c>
      <c r="BF160" s="14">
        <f t="shared" si="167"/>
        <v>1.7033846239409443E-12</v>
      </c>
      <c r="BG160" s="22">
        <f t="shared" si="168"/>
        <v>3.1675048597887374E-12</v>
      </c>
      <c r="BH160" s="62">
        <f t="shared" si="116"/>
        <v>293.3333333333365</v>
      </c>
      <c r="BI160" s="62">
        <f ca="1">AVERAGE(OFFSET($BH$3,0,0,'Données projet'!$E$11+1,1))-AVERAGE(OFFSET($H$3,0,0,'Données projet'!$E$11+1,1))</f>
        <v>411.98877330238821</v>
      </c>
      <c r="BJ160" s="62">
        <f t="shared" si="146"/>
        <v>256.4377087753457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439.06700232017681</v>
      </c>
      <c r="T161" s="62">
        <f t="shared" si="142"/>
        <v>278.21741231699929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0.13797463206556729</v>
      </c>
      <c r="AB161" s="23">
        <f>EXP(-LN(2)/2)*AB160+(1-EXP(-LN(2)/2))/(LN(2)/2)*V161*Y161*VLOOKUP('Données projet'!$B$9,Paramètres!$A$1:$I$89,3,0)*0.475*44/12</f>
        <v>7.7749292243219818E-19</v>
      </c>
      <c r="AC161" s="24">
        <f t="shared" si="163"/>
        <v>0.13797463206556729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-6.4733285398688169E-14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344.21784005253625</v>
      </c>
      <c r="AO161" s="62">
        <f t="shared" si="144"/>
        <v>174.32967064896343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1.1527845344971866E-13</v>
      </c>
      <c r="BF161" s="14">
        <f t="shared" si="167"/>
        <v>1.7033846239409443E-12</v>
      </c>
      <c r="BG161" s="22">
        <f t="shared" si="168"/>
        <v>3.1675048597887374E-12</v>
      </c>
      <c r="BH161" s="62">
        <f t="shared" si="116"/>
        <v>293.3333333333365</v>
      </c>
      <c r="BI161" s="62">
        <f ca="1">AVERAGE(OFFSET($BH$3,0,0,'Données projet'!$E$11+1,1))-AVERAGE(OFFSET($H$3,0,0,'Données projet'!$E$11+1,1))</f>
        <v>411.98877330238821</v>
      </c>
      <c r="BJ161" s="62">
        <f t="shared" si="146"/>
        <v>256.4377087753457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439.06700232017681</v>
      </c>
      <c r="T162" s="62">
        <f t="shared" si="142"/>
        <v>278.21741231699929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0.1342017084959638</v>
      </c>
      <c r="AB162" s="23">
        <f>EXP(-LN(2)/2)*AB161+(1-EXP(-LN(2)/2))/(LN(2)/2)*V162*Y162*VLOOKUP('Données projet'!$B$9,Paramètres!$A$1:$I$89,3,0)*0.475*44/12</f>
        <v>5.4977051777635371E-19</v>
      </c>
      <c r="AC162" s="24">
        <f t="shared" si="163"/>
        <v>0.1342017084959638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-6.4733285398688169E-14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344.21784005253625</v>
      </c>
      <c r="AO162" s="62">
        <f t="shared" si="144"/>
        <v>174.32967064896343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1.1527845344971866E-13</v>
      </c>
      <c r="BF162" s="14">
        <f t="shared" si="167"/>
        <v>1.7033846239409443E-12</v>
      </c>
      <c r="BG162" s="22">
        <f t="shared" si="168"/>
        <v>3.1675048597887374E-12</v>
      </c>
      <c r="BH162" s="62">
        <f t="shared" si="116"/>
        <v>293.3333333333365</v>
      </c>
      <c r="BI162" s="62">
        <f ca="1">AVERAGE(OFFSET($BH$3,0,0,'Données projet'!$E$11+1,1))-AVERAGE(OFFSET($H$3,0,0,'Données projet'!$E$11+1,1))</f>
        <v>411.98877330238821</v>
      </c>
      <c r="BJ162" s="62">
        <f t="shared" si="146"/>
        <v>256.4377087753457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439.06700232017681</v>
      </c>
      <c r="T163" s="62">
        <f t="shared" si="142"/>
        <v>278.21741231699929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0.13053195571978055</v>
      </c>
      <c r="AB163" s="23">
        <f>EXP(-LN(2)/2)*AB162+(1-EXP(-LN(2)/2))/(LN(2)/2)*V163*Y163*VLOOKUP('Données projet'!$B$9,Paramètres!$A$1:$I$89,3,0)*0.475*44/12</f>
        <v>3.8874646121609909E-19</v>
      </c>
      <c r="AC163" s="24">
        <f t="shared" si="163"/>
        <v>0.13053195571978055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-6.4733285398688169E-14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344.21784005253625</v>
      </c>
      <c r="AO163" s="62">
        <f t="shared" si="144"/>
        <v>174.32967064896343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1.1527845344971866E-13</v>
      </c>
      <c r="BF163" s="14">
        <f t="shared" si="167"/>
        <v>1.7033846239409443E-12</v>
      </c>
      <c r="BG163" s="22">
        <f t="shared" si="168"/>
        <v>3.1675048597887374E-12</v>
      </c>
      <c r="BH163" s="62">
        <f t="shared" si="116"/>
        <v>293.3333333333365</v>
      </c>
      <c r="BI163" s="62">
        <f ca="1">AVERAGE(OFFSET($BH$3,0,0,'Données projet'!$E$11+1,1))-AVERAGE(OFFSET($H$3,0,0,'Données projet'!$E$11+1,1))</f>
        <v>411.98877330238821</v>
      </c>
      <c r="BJ163" s="62">
        <f t="shared" si="146"/>
        <v>256.4377087753457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439.06700232017681</v>
      </c>
      <c r="T164" s="62">
        <f t="shared" si="142"/>
        <v>278.21741231699929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0.12696255252624594</v>
      </c>
      <c r="AB164" s="23">
        <f>EXP(-LN(2)/2)*AB163+(1-EXP(-LN(2)/2))/(LN(2)/2)*V164*Y164*VLOOKUP('Données projet'!$B$9,Paramètres!$A$1:$I$89,3,0)*0.475*44/12</f>
        <v>2.7488525888817686E-19</v>
      </c>
      <c r="AC164" s="24">
        <f t="shared" si="163"/>
        <v>0.12696255252624594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-6.4733285398688169E-14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344.21784005253625</v>
      </c>
      <c r="AO164" s="62">
        <f t="shared" si="144"/>
        <v>174.32967064896343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1.1527845344971866E-13</v>
      </c>
      <c r="BF164" s="14">
        <f t="shared" si="167"/>
        <v>1.7033846239409443E-12</v>
      </c>
      <c r="BG164" s="22">
        <f t="shared" si="168"/>
        <v>3.1675048597887374E-12</v>
      </c>
      <c r="BH164" s="62">
        <f t="shared" si="116"/>
        <v>293.3333333333365</v>
      </c>
      <c r="BI164" s="62">
        <f ca="1">AVERAGE(OFFSET($BH$3,0,0,'Données projet'!$E$11+1,1))-AVERAGE(OFFSET($H$3,0,0,'Données projet'!$E$11+1,1))</f>
        <v>411.98877330238821</v>
      </c>
      <c r="BJ164" s="62">
        <f t="shared" si="146"/>
        <v>256.4377087753457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439.06700232017681</v>
      </c>
      <c r="T165" s="62">
        <f t="shared" si="142"/>
        <v>278.21741231699929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0.12349075485074529</v>
      </c>
      <c r="AB165" s="23">
        <f>EXP(-LN(2)/2)*AB164+(1-EXP(-LN(2)/2))/(LN(2)/2)*V165*Y165*VLOOKUP('Données projet'!$B$9,Paramètres!$A$1:$I$89,3,0)*0.475*44/12</f>
        <v>1.9437323060804954E-19</v>
      </c>
      <c r="AC165" s="24">
        <f t="shared" si="163"/>
        <v>0.12349075485074529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-6.4733285398688169E-14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344.21784005253625</v>
      </c>
      <c r="AO165" s="62">
        <f t="shared" si="144"/>
        <v>174.32967064896343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1.1527845344971866E-13</v>
      </c>
      <c r="BF165" s="14">
        <f t="shared" si="167"/>
        <v>1.7033846239409443E-12</v>
      </c>
      <c r="BG165" s="22">
        <f t="shared" si="168"/>
        <v>3.1675048597887374E-12</v>
      </c>
      <c r="BH165" s="62">
        <f t="shared" si="116"/>
        <v>293.3333333333365</v>
      </c>
      <c r="BI165" s="62">
        <f ca="1">AVERAGE(OFFSET($BH$3,0,0,'Données projet'!$E$11+1,1))-AVERAGE(OFFSET($H$3,0,0,'Données projet'!$E$11+1,1))</f>
        <v>411.98877330238821</v>
      </c>
      <c r="BJ165" s="62">
        <f t="shared" si="146"/>
        <v>256.4377087753457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439.06700232017681</v>
      </c>
      <c r="T166" s="62">
        <f t="shared" si="142"/>
        <v>278.21741231699929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0.1201138936652551</v>
      </c>
      <c r="AB166" s="23">
        <f>EXP(-LN(2)/2)*AB165+(1-EXP(-LN(2)/2))/(LN(2)/2)*V166*Y166*VLOOKUP('Données projet'!$B$9,Paramètres!$A$1:$I$89,3,0)*0.475*44/12</f>
        <v>1.3744262944408843E-19</v>
      </c>
      <c r="AC166" s="24">
        <f t="shared" si="163"/>
        <v>0.1201138936652551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-6.4733285398688169E-14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344.21784005253625</v>
      </c>
      <c r="AO166" s="62">
        <f t="shared" si="144"/>
        <v>174.32967064896343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1.1527845344971866E-13</v>
      </c>
      <c r="BF166" s="14">
        <f t="shared" si="167"/>
        <v>1.7033846239409443E-12</v>
      </c>
      <c r="BG166" s="22">
        <f t="shared" si="168"/>
        <v>3.1675048597887374E-12</v>
      </c>
      <c r="BH166" s="62">
        <f t="shared" si="116"/>
        <v>293.3333333333365</v>
      </c>
      <c r="BI166" s="62">
        <f ca="1">AVERAGE(OFFSET($BH$3,0,0,'Données projet'!$E$11+1,1))-AVERAGE(OFFSET($H$3,0,0,'Données projet'!$E$11+1,1))</f>
        <v>411.98877330238821</v>
      </c>
      <c r="BJ166" s="62">
        <f t="shared" si="146"/>
        <v>256.4377087753457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439.06700232017681</v>
      </c>
      <c r="T167" s="62">
        <f t="shared" si="142"/>
        <v>278.21741231699929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0.11682937292646356</v>
      </c>
      <c r="AB167" s="23">
        <f>EXP(-LN(2)/2)*AB166+(1-EXP(-LN(2)/2))/(LN(2)/2)*V167*Y167*VLOOKUP('Données projet'!$B$9,Paramètres!$A$1:$I$89,3,0)*0.475*44/12</f>
        <v>9.7186615304024772E-20</v>
      </c>
      <c r="AC167" s="24">
        <f t="shared" si="163"/>
        <v>0.11682937292646356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-6.4733285398688169E-14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344.21784005253625</v>
      </c>
      <c r="AO167" s="62">
        <f t="shared" si="144"/>
        <v>174.32967064896343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1.1527845344971866E-13</v>
      </c>
      <c r="BF167" s="14">
        <f t="shared" si="167"/>
        <v>1.7033846239409443E-12</v>
      </c>
      <c r="BG167" s="22">
        <f t="shared" si="168"/>
        <v>3.1675048597887374E-12</v>
      </c>
      <c r="BH167" s="62">
        <f t="shared" si="116"/>
        <v>293.3333333333365</v>
      </c>
      <c r="BI167" s="62">
        <f ca="1">AVERAGE(OFFSET($BH$3,0,0,'Données projet'!$E$11+1,1))-AVERAGE(OFFSET($H$3,0,0,'Données projet'!$E$11+1,1))</f>
        <v>411.98877330238821</v>
      </c>
      <c r="BJ167" s="62">
        <f t="shared" si="146"/>
        <v>256.4377087753457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439.06700232017681</v>
      </c>
      <c r="T168" s="62">
        <f t="shared" si="142"/>
        <v>278.21741231699929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0.11363466757999971</v>
      </c>
      <c r="AB168" s="23">
        <f>EXP(-LN(2)/2)*AB167+(1-EXP(-LN(2)/2))/(LN(2)/2)*V168*Y168*VLOOKUP('Données projet'!$B$9,Paramètres!$A$1:$I$89,3,0)*0.475*44/12</f>
        <v>6.8721314722044214E-20</v>
      </c>
      <c r="AC168" s="24">
        <f t="shared" si="163"/>
        <v>0.11363466757999971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-6.4733285398688169E-14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344.21784005253625</v>
      </c>
      <c r="AO168" s="62">
        <f t="shared" si="144"/>
        <v>174.32967064896343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1.1527845344971866E-13</v>
      </c>
      <c r="BF168" s="14">
        <f t="shared" si="167"/>
        <v>1.7033846239409443E-12</v>
      </c>
      <c r="BG168" s="22">
        <f t="shared" si="168"/>
        <v>3.1675048597887374E-12</v>
      </c>
      <c r="BH168" s="62">
        <f t="shared" si="116"/>
        <v>293.3333333333365</v>
      </c>
      <c r="BI168" s="62">
        <f ca="1">AVERAGE(OFFSET($BH$3,0,0,'Données projet'!$E$11+1,1))-AVERAGE(OFFSET($H$3,0,0,'Données projet'!$E$11+1,1))</f>
        <v>411.98877330238821</v>
      </c>
      <c r="BJ168" s="62">
        <f t="shared" si="146"/>
        <v>256.4377087753457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439.06700232017681</v>
      </c>
      <c r="T169" s="62">
        <f t="shared" si="142"/>
        <v>278.21741231699929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0.11052732161923716</v>
      </c>
      <c r="AB169" s="23">
        <f>EXP(-LN(2)/2)*AB168+(1-EXP(-LN(2)/2))/(LN(2)/2)*V169*Y169*VLOOKUP('Données projet'!$B$9,Paramètres!$A$1:$I$89,3,0)*0.475*44/12</f>
        <v>4.8593307652012386E-20</v>
      </c>
      <c r="AC169" s="24">
        <f t="shared" si="163"/>
        <v>0.11052732161923716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-6.4733285398688169E-14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344.21784005253625</v>
      </c>
      <c r="AO169" s="62">
        <f t="shared" si="144"/>
        <v>174.32967064896343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1.1527845344971866E-13</v>
      </c>
      <c r="BF169" s="14">
        <f t="shared" si="167"/>
        <v>1.7033846239409443E-12</v>
      </c>
      <c r="BG169" s="22">
        <f t="shared" si="168"/>
        <v>3.1675048597887374E-12</v>
      </c>
      <c r="BH169" s="62">
        <f t="shared" si="116"/>
        <v>293.3333333333365</v>
      </c>
      <c r="BI169" s="62">
        <f ca="1">AVERAGE(OFFSET($BH$3,0,0,'Données projet'!$E$11+1,1))-AVERAGE(OFFSET($H$3,0,0,'Données projet'!$E$11+1,1))</f>
        <v>411.98877330238821</v>
      </c>
      <c r="BJ169" s="62">
        <f t="shared" si="146"/>
        <v>256.4377087753457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439.06700232017681</v>
      </c>
      <c r="T170" s="62">
        <f t="shared" si="142"/>
        <v>278.21741231699929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0.10750494619717989</v>
      </c>
      <c r="AB170" s="23">
        <f>EXP(-LN(2)/2)*AB169+(1-EXP(-LN(2)/2))/(LN(2)/2)*V170*Y170*VLOOKUP('Données projet'!$B$9,Paramètres!$A$1:$I$89,3,0)*0.475*44/12</f>
        <v>3.4360657361022107E-20</v>
      </c>
      <c r="AC170" s="24">
        <f t="shared" si="163"/>
        <v>0.10750494619717989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-6.4733285398688169E-14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344.21784005253625</v>
      </c>
      <c r="AO170" s="62">
        <f t="shared" si="144"/>
        <v>174.32967064896343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1.1527845344971866E-13</v>
      </c>
      <c r="BF170" s="14">
        <f t="shared" si="167"/>
        <v>1.7033846239409443E-12</v>
      </c>
      <c r="BG170" s="22">
        <f t="shared" si="168"/>
        <v>3.1675048597887374E-12</v>
      </c>
      <c r="BH170" s="62">
        <f t="shared" si="116"/>
        <v>293.3333333333365</v>
      </c>
      <c r="BI170" s="62">
        <f ca="1">AVERAGE(OFFSET($BH$3,0,0,'Données projet'!$E$11+1,1))-AVERAGE(OFFSET($H$3,0,0,'Données projet'!$E$11+1,1))</f>
        <v>411.98877330238821</v>
      </c>
      <c r="BJ170" s="62">
        <f t="shared" si="146"/>
        <v>256.4377087753457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439.06700232017681</v>
      </c>
      <c r="T171" s="62">
        <f t="shared" si="142"/>
        <v>278.21741231699929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0.10456521778997858</v>
      </c>
      <c r="AB171" s="23">
        <f>EXP(-LN(2)/2)*AB170+(1-EXP(-LN(2)/2))/(LN(2)/2)*V171*Y171*VLOOKUP('Données projet'!$B$9,Paramètres!$A$1:$I$89,3,0)*0.475*44/12</f>
        <v>2.4296653826006193E-20</v>
      </c>
      <c r="AC171" s="24">
        <f t="shared" si="163"/>
        <v>0.10456521778997858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-6.4733285398688169E-14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344.21784005253625</v>
      </c>
      <c r="AO171" s="62">
        <f t="shared" si="144"/>
        <v>174.32967064896343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1.1527845344971866E-13</v>
      </c>
      <c r="BF171" s="14">
        <f t="shared" si="167"/>
        <v>1.7033846239409443E-12</v>
      </c>
      <c r="BG171" s="22">
        <f t="shared" si="168"/>
        <v>3.1675048597887374E-12</v>
      </c>
      <c r="BH171" s="62">
        <f t="shared" si="116"/>
        <v>293.3333333333365</v>
      </c>
      <c r="BI171" s="62">
        <f ca="1">AVERAGE(OFFSET($BH$3,0,0,'Données projet'!$E$11+1,1))-AVERAGE(OFFSET($H$3,0,0,'Données projet'!$E$11+1,1))</f>
        <v>411.98877330238821</v>
      </c>
      <c r="BJ171" s="62">
        <f t="shared" si="146"/>
        <v>256.4377087753457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439.06700232017681</v>
      </c>
      <c r="T172" s="62">
        <f t="shared" si="142"/>
        <v>278.21741231699929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0.10170587641066581</v>
      </c>
      <c r="AB172" s="23">
        <f>EXP(-LN(2)/2)*AB171+(1-EXP(-LN(2)/2))/(LN(2)/2)*V172*Y172*VLOOKUP('Données projet'!$B$9,Paramètres!$A$1:$I$89,3,0)*0.475*44/12</f>
        <v>1.7180328680511054E-20</v>
      </c>
      <c r="AC172" s="24">
        <f t="shared" si="163"/>
        <v>0.10170587641066581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-6.4733285398688169E-14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344.21784005253625</v>
      </c>
      <c r="AO172" s="62">
        <f t="shared" si="144"/>
        <v>174.32967064896343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1.1527845344971866E-13</v>
      </c>
      <c r="BF172" s="14">
        <f t="shared" si="167"/>
        <v>1.7033846239409443E-12</v>
      </c>
      <c r="BG172" s="22">
        <f t="shared" si="168"/>
        <v>3.1675048597887374E-12</v>
      </c>
      <c r="BH172" s="62">
        <f t="shared" si="116"/>
        <v>293.3333333333365</v>
      </c>
      <c r="BI172" s="62">
        <f ca="1">AVERAGE(OFFSET($BH$3,0,0,'Données projet'!$E$11+1,1))-AVERAGE(OFFSET($H$3,0,0,'Données projet'!$E$11+1,1))</f>
        <v>411.98877330238821</v>
      </c>
      <c r="BJ172" s="62">
        <f t="shared" si="146"/>
        <v>256.4377087753457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439.06700232017681</v>
      </c>
      <c r="T173" s="62">
        <f t="shared" si="142"/>
        <v>278.21741231699929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9.8924723871736564E-2</v>
      </c>
      <c r="AB173" s="23">
        <f>EXP(-LN(2)/2)*AB172+(1-EXP(-LN(2)/2))/(LN(2)/2)*V173*Y173*VLOOKUP('Données projet'!$B$9,Paramètres!$A$1:$I$89,3,0)*0.475*44/12</f>
        <v>1.2148326913003096E-20</v>
      </c>
      <c r="AC173" s="24">
        <f t="shared" si="163"/>
        <v>9.8924723871736564E-2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-6.4733285398688169E-14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344.21784005253625</v>
      </c>
      <c r="AO173" s="62">
        <f t="shared" si="144"/>
        <v>174.32967064896343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1.1527845344971866E-13</v>
      </c>
      <c r="BF173" s="14">
        <f t="shared" si="167"/>
        <v>1.7033846239409443E-12</v>
      </c>
      <c r="BG173" s="22">
        <f t="shared" si="168"/>
        <v>3.1675048597887374E-12</v>
      </c>
      <c r="BH173" s="62">
        <f t="shared" si="116"/>
        <v>293.3333333333365</v>
      </c>
      <c r="BI173" s="62">
        <f ca="1">AVERAGE(OFFSET($BH$3,0,0,'Données projet'!$E$11+1,1))-AVERAGE(OFFSET($H$3,0,0,'Données projet'!$E$11+1,1))</f>
        <v>411.98877330238821</v>
      </c>
      <c r="BJ173" s="62">
        <f t="shared" si="146"/>
        <v>256.4377087753457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439.06700232017681</v>
      </c>
      <c r="T174" s="62">
        <f t="shared" si="142"/>
        <v>278.21741231699929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9.6219622095238794E-2</v>
      </c>
      <c r="AB174" s="23">
        <f>EXP(-LN(2)/2)*AB173+(1-EXP(-LN(2)/2))/(LN(2)/2)*V174*Y174*VLOOKUP('Données projet'!$B$9,Paramètres!$A$1:$I$89,3,0)*0.475*44/12</f>
        <v>8.5901643402555268E-21</v>
      </c>
      <c r="AC174" s="24">
        <f t="shared" si="163"/>
        <v>9.6219622095238794E-2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-6.4733285398688169E-14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344.21784005253625</v>
      </c>
      <c r="AO174" s="62">
        <f t="shared" si="144"/>
        <v>174.32967064896343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1.1527845344971866E-13</v>
      </c>
      <c r="BF174" s="14">
        <f t="shared" si="167"/>
        <v>1.7033846239409443E-12</v>
      </c>
      <c r="BG174" s="22">
        <f t="shared" si="168"/>
        <v>3.1675048597887374E-12</v>
      </c>
      <c r="BH174" s="62">
        <f t="shared" si="116"/>
        <v>293.3333333333365</v>
      </c>
      <c r="BI174" s="62">
        <f ca="1">AVERAGE(OFFSET($BH$3,0,0,'Données projet'!$E$11+1,1))-AVERAGE(OFFSET($H$3,0,0,'Données projet'!$E$11+1,1))</f>
        <v>411.98877330238821</v>
      </c>
      <c r="BJ174" s="62">
        <f t="shared" si="146"/>
        <v>256.4377087753457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439.06700232017681</v>
      </c>
      <c r="T175" s="62">
        <f t="shared" si="142"/>
        <v>278.21741231699929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9.358849146907447E-2</v>
      </c>
      <c r="AB175" s="23">
        <f>EXP(-LN(2)/2)*AB174+(1-EXP(-LN(2)/2))/(LN(2)/2)*V175*Y175*VLOOKUP('Données projet'!$B$9,Paramètres!$A$1:$I$89,3,0)*0.475*44/12</f>
        <v>6.0741634565015482E-21</v>
      </c>
      <c r="AC175" s="24">
        <f t="shared" si="163"/>
        <v>9.358849146907447E-2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-6.4733285398688169E-14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344.21784005253625</v>
      </c>
      <c r="AO175" s="62">
        <f t="shared" si="144"/>
        <v>174.32967064896343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1.1527845344971866E-13</v>
      </c>
      <c r="BF175" s="14">
        <f t="shared" si="167"/>
        <v>1.7033846239409443E-12</v>
      </c>
      <c r="BG175" s="22">
        <f t="shared" si="168"/>
        <v>3.1675048597887374E-12</v>
      </c>
      <c r="BH175" s="62">
        <f t="shared" si="116"/>
        <v>293.3333333333365</v>
      </c>
      <c r="BI175" s="62">
        <f ca="1">AVERAGE(OFFSET($BH$3,0,0,'Données projet'!$E$11+1,1))-AVERAGE(OFFSET($H$3,0,0,'Données projet'!$E$11+1,1))</f>
        <v>411.98877330238821</v>
      </c>
      <c r="BJ175" s="62">
        <f t="shared" si="146"/>
        <v>256.4377087753457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439.06700232017681</v>
      </c>
      <c r="T176" s="62">
        <f t="shared" si="142"/>
        <v>278.21741231699929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9.1029309248247758E-2</v>
      </c>
      <c r="AB176" s="23">
        <f>EXP(-LN(2)/2)*AB175+(1-EXP(-LN(2)/2))/(LN(2)/2)*V176*Y176*VLOOKUP('Données projet'!$B$9,Paramètres!$A$1:$I$89,3,0)*0.475*44/12</f>
        <v>4.2950821701277634E-21</v>
      </c>
      <c r="AC176" s="24">
        <f t="shared" si="163"/>
        <v>9.1029309248247758E-2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-6.4733285398688169E-14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344.21784005253625</v>
      </c>
      <c r="AO176" s="62">
        <f t="shared" si="144"/>
        <v>174.32967064896343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1.1527845344971866E-13</v>
      </c>
      <c r="BF176" s="14">
        <f t="shared" si="167"/>
        <v>1.7033846239409443E-12</v>
      </c>
      <c r="BG176" s="22">
        <f t="shared" si="168"/>
        <v>3.1675048597887374E-12</v>
      </c>
      <c r="BH176" s="62">
        <f t="shared" si="116"/>
        <v>293.3333333333365</v>
      </c>
      <c r="BI176" s="62">
        <f ca="1">AVERAGE(OFFSET($BH$3,0,0,'Données projet'!$E$11+1,1))-AVERAGE(OFFSET($H$3,0,0,'Données projet'!$E$11+1,1))</f>
        <v>411.98877330238821</v>
      </c>
      <c r="BJ176" s="62">
        <f t="shared" si="146"/>
        <v>256.4377087753457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439.06700232017681</v>
      </c>
      <c r="T177" s="62">
        <f t="shared" si="142"/>
        <v>278.21741231699929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8.85401079998311E-2</v>
      </c>
      <c r="AB177" s="23">
        <f>EXP(-LN(2)/2)*AB176+(1-EXP(-LN(2)/2))/(LN(2)/2)*V177*Y177*VLOOKUP('Données projet'!$B$9,Paramètres!$A$1:$I$89,3,0)*0.475*44/12</f>
        <v>3.0370817282507741E-21</v>
      </c>
      <c r="AC177" s="24">
        <f t="shared" si="163"/>
        <v>8.85401079998311E-2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-6.4733285398688169E-14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344.21784005253625</v>
      </c>
      <c r="AO177" s="62">
        <f t="shared" si="144"/>
        <v>174.32967064896343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1.1527845344971866E-13</v>
      </c>
      <c r="BF177" s="14">
        <f t="shared" si="167"/>
        <v>1.7033846239409443E-12</v>
      </c>
      <c r="BG177" s="22">
        <f t="shared" si="168"/>
        <v>3.1675048597887374E-12</v>
      </c>
      <c r="BH177" s="62">
        <f t="shared" si="116"/>
        <v>293.3333333333365</v>
      </c>
      <c r="BI177" s="62">
        <f ca="1">AVERAGE(OFFSET($BH$3,0,0,'Données projet'!$E$11+1,1))-AVERAGE(OFFSET($H$3,0,0,'Données projet'!$E$11+1,1))</f>
        <v>411.98877330238821</v>
      </c>
      <c r="BJ177" s="62">
        <f t="shared" si="146"/>
        <v>256.4377087753457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439.06700232017681</v>
      </c>
      <c r="T178" s="62">
        <f t="shared" si="142"/>
        <v>278.21741231699929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8.6118974090453798E-2</v>
      </c>
      <c r="AB178" s="23">
        <f>EXP(-LN(2)/2)*AB177+(1-EXP(-LN(2)/2))/(LN(2)/2)*V178*Y178*VLOOKUP('Données projet'!$B$9,Paramètres!$A$1:$I$89,3,0)*0.475*44/12</f>
        <v>2.1475410850638817E-21</v>
      </c>
      <c r="AC178" s="24">
        <f t="shared" si="163"/>
        <v>8.6118974090453798E-2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-6.4733285398688169E-14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344.21784005253625</v>
      </c>
      <c r="AO178" s="62">
        <f t="shared" si="144"/>
        <v>174.32967064896343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1.1527845344971866E-13</v>
      </c>
      <c r="BF178" s="14">
        <f t="shared" si="167"/>
        <v>1.7033846239409443E-12</v>
      </c>
      <c r="BG178" s="22">
        <f t="shared" si="168"/>
        <v>3.1675048597887374E-12</v>
      </c>
      <c r="BH178" s="62">
        <f t="shared" si="116"/>
        <v>293.3333333333365</v>
      </c>
      <c r="BI178" s="62">
        <f ca="1">AVERAGE(OFFSET($BH$3,0,0,'Données projet'!$E$11+1,1))-AVERAGE(OFFSET($H$3,0,0,'Données projet'!$E$11+1,1))</f>
        <v>411.98877330238821</v>
      </c>
      <c r="BJ178" s="62">
        <f t="shared" si="146"/>
        <v>256.4377087753457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439.06700232017681</v>
      </c>
      <c r="T179" s="62">
        <f t="shared" si="142"/>
        <v>278.21741231699929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8.3764046215150323E-2</v>
      </c>
      <c r="AB179" s="23">
        <f>EXP(-LN(2)/2)*AB178+(1-EXP(-LN(2)/2))/(LN(2)/2)*V179*Y179*VLOOKUP('Données projet'!$B$9,Paramètres!$A$1:$I$89,3,0)*0.475*44/12</f>
        <v>1.5185408641253871E-21</v>
      </c>
      <c r="AC179" s="24">
        <f t="shared" si="163"/>
        <v>8.3764046215150323E-2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-6.4733285398688169E-14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344.21784005253625</v>
      </c>
      <c r="AO179" s="62">
        <f t="shared" si="144"/>
        <v>174.32967064896343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1.1527845344971866E-13</v>
      </c>
      <c r="BF179" s="14">
        <f t="shared" si="167"/>
        <v>1.7033846239409443E-12</v>
      </c>
      <c r="BG179" s="22">
        <f t="shared" si="168"/>
        <v>3.1675048597887374E-12</v>
      </c>
      <c r="BH179" s="62">
        <f t="shared" si="116"/>
        <v>293.3333333333365</v>
      </c>
      <c r="BI179" s="62">
        <f ca="1">AVERAGE(OFFSET($BH$3,0,0,'Données projet'!$E$11+1,1))-AVERAGE(OFFSET($H$3,0,0,'Données projet'!$E$11+1,1))</f>
        <v>411.98877330238821</v>
      </c>
      <c r="BJ179" s="62">
        <f t="shared" si="146"/>
        <v>256.4377087753457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439.06700232017681</v>
      </c>
      <c r="T180" s="62">
        <f t="shared" si="142"/>
        <v>278.21741231699929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8.1473513966437289E-2</v>
      </c>
      <c r="AB180" s="23">
        <f>EXP(-LN(2)/2)*AB179+(1-EXP(-LN(2)/2))/(LN(2)/2)*V180*Y180*VLOOKUP('Données projet'!$B$9,Paramètres!$A$1:$I$89,3,0)*0.475*44/12</f>
        <v>1.0737705425319408E-21</v>
      </c>
      <c r="AC180" s="24">
        <f t="shared" si="163"/>
        <v>8.1473513966437289E-2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-6.4733285398688169E-14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344.21784005253625</v>
      </c>
      <c r="AO180" s="62">
        <f t="shared" si="144"/>
        <v>174.32967064896343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1.1527845344971866E-13</v>
      </c>
      <c r="BF180" s="14">
        <f t="shared" si="167"/>
        <v>1.7033846239409443E-12</v>
      </c>
      <c r="BG180" s="22">
        <f t="shared" si="168"/>
        <v>3.1675048597887374E-12</v>
      </c>
      <c r="BH180" s="62">
        <f t="shared" si="116"/>
        <v>293.3333333333365</v>
      </c>
      <c r="BI180" s="62">
        <f ca="1">AVERAGE(OFFSET($BH$3,0,0,'Données projet'!$E$11+1,1))-AVERAGE(OFFSET($H$3,0,0,'Données projet'!$E$11+1,1))</f>
        <v>411.98877330238821</v>
      </c>
      <c r="BJ180" s="62">
        <f t="shared" si="146"/>
        <v>256.4377087753457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439.06700232017681</v>
      </c>
      <c r="T181" s="62">
        <f t="shared" si="142"/>
        <v>278.21741231699929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7.9245616442519165E-2</v>
      </c>
      <c r="AB181" s="23">
        <f>EXP(-LN(2)/2)*AB180+(1-EXP(-LN(2)/2))/(LN(2)/2)*V181*Y181*VLOOKUP('Données projet'!$B$9,Paramètres!$A$1:$I$89,3,0)*0.475*44/12</f>
        <v>7.5927043206269353E-22</v>
      </c>
      <c r="AC181" s="24">
        <f t="shared" si="163"/>
        <v>7.9245616442519165E-2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-6.4733285398688169E-14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344.21784005253625</v>
      </c>
      <c r="AO181" s="62">
        <f t="shared" si="144"/>
        <v>174.32967064896343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1.1527845344971866E-13</v>
      </c>
      <c r="BF181" s="14">
        <f t="shared" si="167"/>
        <v>1.7033846239409443E-12</v>
      </c>
      <c r="BG181" s="22">
        <f t="shared" si="168"/>
        <v>3.1675048597887374E-12</v>
      </c>
      <c r="BH181" s="62">
        <f t="shared" si="116"/>
        <v>293.3333333333365</v>
      </c>
      <c r="BI181" s="62">
        <f ca="1">AVERAGE(OFFSET($BH$3,0,0,'Données projet'!$E$11+1,1))-AVERAGE(OFFSET($H$3,0,0,'Données projet'!$E$11+1,1))</f>
        <v>411.98877330238821</v>
      </c>
      <c r="BJ181" s="62">
        <f t="shared" si="146"/>
        <v>256.4377087753457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439.06700232017681</v>
      </c>
      <c r="T182" s="62">
        <f t="shared" si="142"/>
        <v>278.21741231699929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7.7078640893552625E-2</v>
      </c>
      <c r="AB182" s="23">
        <f>EXP(-LN(2)/2)*AB181+(1-EXP(-LN(2)/2))/(LN(2)/2)*V182*Y182*VLOOKUP('Données projet'!$B$9,Paramètres!$A$1:$I$89,3,0)*0.475*44/12</f>
        <v>5.3688527126597042E-22</v>
      </c>
      <c r="AC182" s="24">
        <f t="shared" si="163"/>
        <v>7.7078640893552625E-2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-6.4733285398688169E-14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344.21784005253625</v>
      </c>
      <c r="AO182" s="62">
        <f t="shared" si="144"/>
        <v>174.32967064896343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1.1527845344971866E-13</v>
      </c>
      <c r="BF182" s="14">
        <f t="shared" si="167"/>
        <v>1.7033846239409443E-12</v>
      </c>
      <c r="BG182" s="22">
        <f t="shared" si="168"/>
        <v>3.1675048597887374E-12</v>
      </c>
      <c r="BH182" s="62">
        <f t="shared" si="116"/>
        <v>293.3333333333365</v>
      </c>
      <c r="BI182" s="62">
        <f ca="1">AVERAGE(OFFSET($BH$3,0,0,'Données projet'!$E$11+1,1))-AVERAGE(OFFSET($H$3,0,0,'Données projet'!$E$11+1,1))</f>
        <v>411.98877330238821</v>
      </c>
      <c r="BJ182" s="62">
        <f t="shared" si="146"/>
        <v>256.4377087753457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439.06700232017681</v>
      </c>
      <c r="T183" s="62">
        <f t="shared" si="142"/>
        <v>278.21741231699929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7.4970921404928864E-2</v>
      </c>
      <c r="AB183" s="23">
        <f>EXP(-LN(2)/2)*AB182+(1-EXP(-LN(2)/2))/(LN(2)/2)*V183*Y183*VLOOKUP('Données projet'!$B$9,Paramètres!$A$1:$I$89,3,0)*0.475*44/12</f>
        <v>3.7963521603134677E-22</v>
      </c>
      <c r="AC183" s="24">
        <f t="shared" si="163"/>
        <v>7.4970921404928864E-2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-6.4733285398688169E-14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344.21784005253625</v>
      </c>
      <c r="AO183" s="62">
        <f t="shared" si="144"/>
        <v>174.32967064896343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1.1527845344971866E-13</v>
      </c>
      <c r="BF183" s="14">
        <f t="shared" si="167"/>
        <v>1.7033846239409443E-12</v>
      </c>
      <c r="BG183" s="22">
        <f t="shared" si="168"/>
        <v>3.1675048597887374E-12</v>
      </c>
      <c r="BH183" s="62">
        <f t="shared" si="116"/>
        <v>293.3333333333365</v>
      </c>
      <c r="BI183" s="62">
        <f ca="1">AVERAGE(OFFSET($BH$3,0,0,'Données projet'!$E$11+1,1))-AVERAGE(OFFSET($H$3,0,0,'Données projet'!$E$11+1,1))</f>
        <v>411.98877330238821</v>
      </c>
      <c r="BJ183" s="62">
        <f t="shared" si="146"/>
        <v>256.4377087753457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439.06700232017681</v>
      </c>
      <c r="T184" s="62">
        <f t="shared" si="142"/>
        <v>278.21741231699929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7.2920837616561679E-2</v>
      </c>
      <c r="AB184" s="23">
        <f>EXP(-LN(2)/2)*AB183+(1-EXP(-LN(2)/2))/(LN(2)/2)*V184*Y184*VLOOKUP('Données projet'!$B$9,Paramètres!$A$1:$I$89,3,0)*0.475*44/12</f>
        <v>2.6844263563298521E-22</v>
      </c>
      <c r="AC184" s="24">
        <f t="shared" si="163"/>
        <v>7.2920837616561679E-2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-6.4733285398688169E-14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344.21784005253625</v>
      </c>
      <c r="AO184" s="62">
        <f t="shared" si="144"/>
        <v>174.32967064896343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1.1527845344971866E-13</v>
      </c>
      <c r="BF184" s="14">
        <f t="shared" si="167"/>
        <v>1.7033846239409443E-12</v>
      </c>
      <c r="BG184" s="22">
        <f t="shared" si="168"/>
        <v>3.1675048597887374E-12</v>
      </c>
      <c r="BH184" s="62">
        <f t="shared" si="116"/>
        <v>293.3333333333365</v>
      </c>
      <c r="BI184" s="62">
        <f ca="1">AVERAGE(OFFSET($BH$3,0,0,'Données projet'!$E$11+1,1))-AVERAGE(OFFSET($H$3,0,0,'Données projet'!$E$11+1,1))</f>
        <v>411.98877330238821</v>
      </c>
      <c r="BJ184" s="62">
        <f t="shared" si="146"/>
        <v>256.4377087753457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439.06700232017681</v>
      </c>
      <c r="T185" s="62">
        <f t="shared" si="142"/>
        <v>278.21741231699929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7.0926813477196607E-2</v>
      </c>
      <c r="AB185" s="23">
        <f>EXP(-LN(2)/2)*AB184+(1-EXP(-LN(2)/2))/(LN(2)/2)*V185*Y185*VLOOKUP('Données projet'!$B$9,Paramètres!$A$1:$I$89,3,0)*0.475*44/12</f>
        <v>1.8981760801567338E-22</v>
      </c>
      <c r="AC185" s="24">
        <f t="shared" si="163"/>
        <v>7.0926813477196607E-2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-6.4733285398688169E-14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344.21784005253625</v>
      </c>
      <c r="AO185" s="62">
        <f t="shared" si="144"/>
        <v>174.32967064896343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1.1527845344971866E-13</v>
      </c>
      <c r="BF185" s="14">
        <f t="shared" si="167"/>
        <v>1.7033846239409443E-12</v>
      </c>
      <c r="BG185" s="22">
        <f t="shared" si="168"/>
        <v>3.1675048597887374E-12</v>
      </c>
      <c r="BH185" s="62">
        <f t="shared" si="116"/>
        <v>293.3333333333365</v>
      </c>
      <c r="BI185" s="62">
        <f ca="1">AVERAGE(OFFSET($BH$3,0,0,'Données projet'!$E$11+1,1))-AVERAGE(OFFSET($H$3,0,0,'Données projet'!$E$11+1,1))</f>
        <v>411.98877330238821</v>
      </c>
      <c r="BJ185" s="62">
        <f t="shared" si="146"/>
        <v>256.4377087753457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439.06700232017681</v>
      </c>
      <c r="T186" s="62">
        <f t="shared" si="142"/>
        <v>278.21741231699929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6.8987316032783644E-2</v>
      </c>
      <c r="AB186" s="23">
        <f>EXP(-LN(2)/2)*AB185+(1-EXP(-LN(2)/2))/(LN(2)/2)*V186*Y186*VLOOKUP('Données projet'!$B$9,Paramètres!$A$1:$I$89,3,0)*0.475*44/12</f>
        <v>1.3422131781649261E-22</v>
      </c>
      <c r="AC186" s="24">
        <f t="shared" si="163"/>
        <v>6.8987316032783644E-2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-6.4733285398688169E-14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344.21784005253625</v>
      </c>
      <c r="AO186" s="62">
        <f t="shared" si="144"/>
        <v>174.32967064896343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1.1527845344971866E-13</v>
      </c>
      <c r="BF186" s="14">
        <f t="shared" si="167"/>
        <v>1.7033846239409443E-12</v>
      </c>
      <c r="BG186" s="22">
        <f t="shared" si="168"/>
        <v>3.1675048597887374E-12</v>
      </c>
      <c r="BH186" s="62">
        <f t="shared" si="116"/>
        <v>293.3333333333365</v>
      </c>
      <c r="BI186" s="62">
        <f ca="1">AVERAGE(OFFSET($BH$3,0,0,'Données projet'!$E$11+1,1))-AVERAGE(OFFSET($H$3,0,0,'Données projet'!$E$11+1,1))</f>
        <v>411.98877330238821</v>
      </c>
      <c r="BJ186" s="62">
        <f t="shared" si="146"/>
        <v>256.4377087753457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439.06700232017681</v>
      </c>
      <c r="T187" s="62">
        <f t="shared" si="142"/>
        <v>278.21741231699929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6.71008542479819E-2</v>
      </c>
      <c r="AB187" s="23">
        <f>EXP(-LN(2)/2)*AB186+(1-EXP(-LN(2)/2))/(LN(2)/2)*V187*Y187*VLOOKUP('Données projet'!$B$9,Paramètres!$A$1:$I$89,3,0)*0.475*44/12</f>
        <v>9.4908804007836691E-23</v>
      </c>
      <c r="AC187" s="24">
        <f t="shared" si="163"/>
        <v>6.71008542479819E-2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-6.4733285398688169E-14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344.21784005253625</v>
      </c>
      <c r="AO187" s="62">
        <f t="shared" si="144"/>
        <v>174.32967064896343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1.1527845344971866E-13</v>
      </c>
      <c r="BF187" s="14">
        <f t="shared" si="167"/>
        <v>1.7033846239409443E-12</v>
      </c>
      <c r="BG187" s="22">
        <f t="shared" si="168"/>
        <v>3.1675048597887374E-12</v>
      </c>
      <c r="BH187" s="62">
        <f t="shared" si="116"/>
        <v>293.3333333333365</v>
      </c>
      <c r="BI187" s="62">
        <f ca="1">AVERAGE(OFFSET($BH$3,0,0,'Données projet'!$E$11+1,1))-AVERAGE(OFFSET($H$3,0,0,'Données projet'!$E$11+1,1))</f>
        <v>411.98877330238821</v>
      </c>
      <c r="BJ187" s="62">
        <f t="shared" si="146"/>
        <v>256.4377087753457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439.06700232017681</v>
      </c>
      <c r="T188" s="62">
        <f t="shared" si="142"/>
        <v>278.21741231699929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6.5265977859890273E-2</v>
      </c>
      <c r="AB188" s="23">
        <f>EXP(-LN(2)/2)*AB187+(1-EXP(-LN(2)/2))/(LN(2)/2)*V188*Y188*VLOOKUP('Données projet'!$B$9,Paramètres!$A$1:$I$89,3,0)*0.475*44/12</f>
        <v>6.7110658908246303E-23</v>
      </c>
      <c r="AC188" s="24">
        <f t="shared" si="163"/>
        <v>6.5265977859890273E-2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-6.4733285398688169E-14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344.21784005253625</v>
      </c>
      <c r="AO188" s="62">
        <f t="shared" si="144"/>
        <v>174.32967064896343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1.1527845344971866E-13</v>
      </c>
      <c r="BF188" s="14">
        <f t="shared" si="167"/>
        <v>1.7033846239409443E-12</v>
      </c>
      <c r="BG188" s="22">
        <f t="shared" si="168"/>
        <v>3.1675048597887374E-12</v>
      </c>
      <c r="BH188" s="62">
        <f t="shared" si="116"/>
        <v>293.3333333333365</v>
      </c>
      <c r="BI188" s="62">
        <f ca="1">AVERAGE(OFFSET($BH$3,0,0,'Données projet'!$E$11+1,1))-AVERAGE(OFFSET($H$3,0,0,'Données projet'!$E$11+1,1))</f>
        <v>411.98877330238821</v>
      </c>
      <c r="BJ188" s="62">
        <f t="shared" si="146"/>
        <v>256.4377087753457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439.06700232017681</v>
      </c>
      <c r="T189" s="62">
        <f t="shared" si="142"/>
        <v>278.21741231699929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6.3481276263122971E-2</v>
      </c>
      <c r="AB189" s="23">
        <f>EXP(-LN(2)/2)*AB188+(1-EXP(-LN(2)/2))/(LN(2)/2)*V189*Y189*VLOOKUP('Données projet'!$B$9,Paramètres!$A$1:$I$89,3,0)*0.475*44/12</f>
        <v>4.7454402003918346E-23</v>
      </c>
      <c r="AC189" s="24">
        <f t="shared" si="163"/>
        <v>6.3481276263122971E-2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-6.4733285398688169E-14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344.21784005253625</v>
      </c>
      <c r="AO189" s="62">
        <f t="shared" si="144"/>
        <v>174.32967064896343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1.1527845344971866E-13</v>
      </c>
      <c r="BF189" s="14">
        <f t="shared" si="167"/>
        <v>1.7033846239409443E-12</v>
      </c>
      <c r="BG189" s="22">
        <f t="shared" si="168"/>
        <v>3.1675048597887374E-12</v>
      </c>
      <c r="BH189" s="62">
        <f t="shared" si="116"/>
        <v>293.3333333333365</v>
      </c>
      <c r="BI189" s="62">
        <f ca="1">AVERAGE(OFFSET($BH$3,0,0,'Données projet'!$E$11+1,1))-AVERAGE(OFFSET($H$3,0,0,'Données projet'!$E$11+1,1))</f>
        <v>411.98877330238821</v>
      </c>
      <c r="BJ189" s="62">
        <f t="shared" si="146"/>
        <v>256.4377087753457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439.06700232017681</v>
      </c>
      <c r="T190" s="62">
        <f t="shared" si="142"/>
        <v>278.21741231699929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6.1745377425372644E-2</v>
      </c>
      <c r="AB190" s="23">
        <f>EXP(-LN(2)/2)*AB189+(1-EXP(-LN(2)/2))/(LN(2)/2)*V190*Y190*VLOOKUP('Données projet'!$B$9,Paramètres!$A$1:$I$89,3,0)*0.475*44/12</f>
        <v>3.3555329454123152E-23</v>
      </c>
      <c r="AC190" s="24">
        <f t="shared" si="163"/>
        <v>6.1745377425372644E-2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-6.4733285398688169E-14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344.21784005253625</v>
      </c>
      <c r="AO190" s="62">
        <f t="shared" si="144"/>
        <v>174.32967064896343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1.1527845344971866E-13</v>
      </c>
      <c r="BF190" s="14">
        <f t="shared" si="167"/>
        <v>1.7033846239409443E-12</v>
      </c>
      <c r="BG190" s="22">
        <f t="shared" si="168"/>
        <v>3.1675048597887374E-12</v>
      </c>
      <c r="BH190" s="62">
        <f t="shared" si="116"/>
        <v>293.3333333333365</v>
      </c>
      <c r="BI190" s="62">
        <f ca="1">AVERAGE(OFFSET($BH$3,0,0,'Données projet'!$E$11+1,1))-AVERAGE(OFFSET($H$3,0,0,'Données projet'!$E$11+1,1))</f>
        <v>411.98877330238821</v>
      </c>
      <c r="BJ190" s="62">
        <f t="shared" si="146"/>
        <v>256.4377087753457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439.06700232017681</v>
      </c>
      <c r="T191" s="62">
        <f t="shared" si="142"/>
        <v>278.21741231699929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6.005694683262755E-2</v>
      </c>
      <c r="AB191" s="23">
        <f>EXP(-LN(2)/2)*AB190+(1-EXP(-LN(2)/2))/(LN(2)/2)*V191*Y191*VLOOKUP('Données projet'!$B$9,Paramètres!$A$1:$I$89,3,0)*0.475*44/12</f>
        <v>2.3727201001959173E-23</v>
      </c>
      <c r="AC191" s="24">
        <f t="shared" si="163"/>
        <v>6.005694683262755E-2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-6.4733285398688169E-14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344.21784005253625</v>
      </c>
      <c r="AO191" s="62">
        <f t="shared" si="144"/>
        <v>174.32967064896343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1.1527845344971866E-13</v>
      </c>
      <c r="BF191" s="14">
        <f t="shared" si="167"/>
        <v>1.7033846239409443E-12</v>
      </c>
      <c r="BG191" s="22">
        <f t="shared" si="168"/>
        <v>3.1675048597887374E-12</v>
      </c>
      <c r="BH191" s="62">
        <f t="shared" si="116"/>
        <v>293.3333333333365</v>
      </c>
      <c r="BI191" s="62">
        <f ca="1">AVERAGE(OFFSET($BH$3,0,0,'Données projet'!$E$11+1,1))-AVERAGE(OFFSET($H$3,0,0,'Données projet'!$E$11+1,1))</f>
        <v>411.98877330238821</v>
      </c>
      <c r="BJ191" s="62">
        <f t="shared" si="146"/>
        <v>256.4377087753457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439.06700232017681</v>
      </c>
      <c r="T192" s="62">
        <f t="shared" si="142"/>
        <v>278.21741231699929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5.841468646323178E-2</v>
      </c>
      <c r="AB192" s="23">
        <f>EXP(-LN(2)/2)*AB191+(1-EXP(-LN(2)/2))/(LN(2)/2)*V192*Y192*VLOOKUP('Données projet'!$B$9,Paramètres!$A$1:$I$89,3,0)*0.475*44/12</f>
        <v>1.6777664727061576E-23</v>
      </c>
      <c r="AC192" s="24">
        <f t="shared" si="163"/>
        <v>5.841468646323178E-2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-6.4733285398688169E-14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344.21784005253625</v>
      </c>
      <c r="AO192" s="62">
        <f t="shared" si="144"/>
        <v>174.32967064896343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1.1527845344971866E-13</v>
      </c>
      <c r="BF192" s="14">
        <f t="shared" si="167"/>
        <v>1.7033846239409443E-12</v>
      </c>
      <c r="BG192" s="22">
        <f t="shared" si="168"/>
        <v>3.1675048597887374E-12</v>
      </c>
      <c r="BH192" s="62">
        <f t="shared" si="116"/>
        <v>293.3333333333365</v>
      </c>
      <c r="BI192" s="62">
        <f ca="1">AVERAGE(OFFSET($BH$3,0,0,'Données projet'!$E$11+1,1))-AVERAGE(OFFSET($H$3,0,0,'Données projet'!$E$11+1,1))</f>
        <v>411.98877330238821</v>
      </c>
      <c r="BJ192" s="62">
        <f t="shared" si="146"/>
        <v>256.4377087753457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439.06700232017681</v>
      </c>
      <c r="T193" s="62">
        <f t="shared" si="142"/>
        <v>278.21741231699929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5.6817333789999855E-2</v>
      </c>
      <c r="AB193" s="23">
        <f>EXP(-LN(2)/2)*AB192+(1-EXP(-LN(2)/2))/(LN(2)/2)*V193*Y193*VLOOKUP('Données projet'!$B$9,Paramètres!$A$1:$I$89,3,0)*0.475*44/12</f>
        <v>1.1863600500979586E-23</v>
      </c>
      <c r="AC193" s="24">
        <f t="shared" si="163"/>
        <v>5.6817333789999855E-2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-6.4733285398688169E-14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344.21784005253625</v>
      </c>
      <c r="AO193" s="62">
        <f t="shared" si="144"/>
        <v>174.32967064896343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1.1527845344971866E-13</v>
      </c>
      <c r="BF193" s="14">
        <f t="shared" si="167"/>
        <v>1.7033846239409443E-12</v>
      </c>
      <c r="BG193" s="22">
        <f t="shared" si="168"/>
        <v>3.1675048597887374E-12</v>
      </c>
      <c r="BH193" s="62">
        <f t="shared" si="116"/>
        <v>293.3333333333365</v>
      </c>
      <c r="BI193" s="62">
        <f ca="1">AVERAGE(OFFSET($BH$3,0,0,'Données projet'!$E$11+1,1))-AVERAGE(OFFSET($H$3,0,0,'Données projet'!$E$11+1,1))</f>
        <v>411.98877330238821</v>
      </c>
      <c r="BJ193" s="62">
        <f t="shared" si="146"/>
        <v>256.4377087753457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439.06700232017681</v>
      </c>
      <c r="T194" s="62">
        <f t="shared" si="142"/>
        <v>278.21741231699929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5.526366080961858E-2</v>
      </c>
      <c r="AB194" s="23">
        <f>EXP(-LN(2)/2)*AB193+(1-EXP(-LN(2)/2))/(LN(2)/2)*V194*Y194*VLOOKUP('Données projet'!$B$9,Paramètres!$A$1:$I$89,3,0)*0.475*44/12</f>
        <v>8.3888323635307879E-24</v>
      </c>
      <c r="AC194" s="24">
        <f t="shared" si="163"/>
        <v>5.526366080961858E-2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-6.4733285398688169E-14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344.21784005253625</v>
      </c>
      <c r="AO194" s="62">
        <f t="shared" si="144"/>
        <v>174.32967064896343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1.1527845344971866E-13</v>
      </c>
      <c r="BF194" s="14">
        <f t="shared" si="167"/>
        <v>1.7033846239409443E-12</v>
      </c>
      <c r="BG194" s="22">
        <f t="shared" si="168"/>
        <v>3.1675048597887374E-12</v>
      </c>
      <c r="BH194" s="62">
        <f t="shared" si="116"/>
        <v>293.3333333333365</v>
      </c>
      <c r="BI194" s="62">
        <f ca="1">AVERAGE(OFFSET($BH$3,0,0,'Données projet'!$E$11+1,1))-AVERAGE(OFFSET($H$3,0,0,'Données projet'!$E$11+1,1))</f>
        <v>411.98877330238821</v>
      </c>
      <c r="BJ194" s="62">
        <f t="shared" si="146"/>
        <v>256.4377087753457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439.06700232017681</v>
      </c>
      <c r="T195" s="62">
        <f t="shared" si="142"/>
        <v>278.21741231699929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5.3752473098589944E-2</v>
      </c>
      <c r="AB195" s="23">
        <f>EXP(-LN(2)/2)*AB194+(1-EXP(-LN(2)/2))/(LN(2)/2)*V195*Y195*VLOOKUP('Données projet'!$B$9,Paramètres!$A$1:$I$89,3,0)*0.475*44/12</f>
        <v>5.9318002504897932E-24</v>
      </c>
      <c r="AC195" s="24">
        <f t="shared" si="163"/>
        <v>5.3752473098589944E-2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-6.4733285398688169E-14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344.21784005253625</v>
      </c>
      <c r="AO195" s="62">
        <f t="shared" si="144"/>
        <v>174.32967064896343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1.1527845344971866E-13</v>
      </c>
      <c r="BF195" s="14">
        <f t="shared" si="167"/>
        <v>1.7033846239409443E-12</v>
      </c>
      <c r="BG195" s="22">
        <f t="shared" si="168"/>
        <v>3.1675048597887374E-12</v>
      </c>
      <c r="BH195" s="62">
        <f t="shared" si="116"/>
        <v>293.3333333333365</v>
      </c>
      <c r="BI195" s="62">
        <f ca="1">AVERAGE(OFFSET($BH$3,0,0,'Données projet'!$E$11+1,1))-AVERAGE(OFFSET($H$3,0,0,'Données projet'!$E$11+1,1))</f>
        <v>411.98877330238821</v>
      </c>
      <c r="BJ195" s="62">
        <f t="shared" si="146"/>
        <v>256.4377087753457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439.06700232017681</v>
      </c>
      <c r="T196" s="62">
        <f t="shared" si="142"/>
        <v>278.21741231699929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5.2282608894989292E-2</v>
      </c>
      <c r="AB196" s="23">
        <f>EXP(-LN(2)/2)*AB195+(1-EXP(-LN(2)/2))/(LN(2)/2)*V196*Y196*VLOOKUP('Données projet'!$B$9,Paramètres!$A$1:$I$89,3,0)*0.475*44/12</f>
        <v>4.1944161817653939E-24</v>
      </c>
      <c r="AC196" s="24">
        <f t="shared" si="163"/>
        <v>5.2282608894989292E-2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-6.4733285398688169E-14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344.21784005253625</v>
      </c>
      <c r="AO196" s="62">
        <f t="shared" si="144"/>
        <v>174.32967064896343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1.1527845344971866E-13</v>
      </c>
      <c r="BF196" s="14">
        <f t="shared" si="167"/>
        <v>1.7033846239409443E-12</v>
      </c>
      <c r="BG196" s="22">
        <f t="shared" si="168"/>
        <v>3.1675048597887374E-12</v>
      </c>
      <c r="BH196" s="62">
        <f t="shared" ref="BH196:BH203" si="194">BG196+(AY196+AZ196)*44/12</f>
        <v>293.3333333333365</v>
      </c>
      <c r="BI196" s="62">
        <f ca="1">AVERAGE(OFFSET($BH$3,0,0,'Données projet'!$E$11+1,1))-AVERAGE(OFFSET($H$3,0,0,'Données projet'!$E$11+1,1))</f>
        <v>411.98877330238821</v>
      </c>
      <c r="BJ196" s="62">
        <f t="shared" si="146"/>
        <v>256.4377087753457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439.06700232017681</v>
      </c>
      <c r="T197" s="62">
        <f t="shared" ref="T197:T203" si="204">$T$3</f>
        <v>278.21741231699929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5.0852938205332904E-2</v>
      </c>
      <c r="AB197" s="23">
        <f>EXP(-LN(2)/2)*AB196+(1-EXP(-LN(2)/2))/(LN(2)/2)*V197*Y197*VLOOKUP('Données projet'!$B$9,Paramètres!$A$1:$I$89,3,0)*0.475*44/12</f>
        <v>2.9659001252448966E-24</v>
      </c>
      <c r="AC197" s="24">
        <f t="shared" si="163"/>
        <v>5.0852938205332904E-2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-6.4733285398688169E-14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344.21784005253625</v>
      </c>
      <c r="AO197" s="62">
        <f t="shared" ref="AO197:AO203" si="205">$AO$3</f>
        <v>174.32967064896343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1.1527845344971866E-13</v>
      </c>
      <c r="BF197" s="14">
        <f t="shared" si="167"/>
        <v>1.7033846239409443E-12</v>
      </c>
      <c r="BG197" s="22">
        <f t="shared" si="168"/>
        <v>3.1675048597887374E-12</v>
      </c>
      <c r="BH197" s="62">
        <f t="shared" si="194"/>
        <v>293.3333333333365</v>
      </c>
      <c r="BI197" s="62">
        <f ca="1">AVERAGE(OFFSET($BH$3,0,0,'Données projet'!$E$11+1,1))-AVERAGE(OFFSET($H$3,0,0,'Données projet'!$E$11+1,1))</f>
        <v>411.98877330238821</v>
      </c>
      <c r="BJ197" s="62">
        <f t="shared" ref="BJ197:BJ203" si="206">$BJ$3</f>
        <v>256.4377087753457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439.06700232017681</v>
      </c>
      <c r="T198" s="62">
        <f t="shared" si="204"/>
        <v>278.21741231699929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4.9462361935868282E-2</v>
      </c>
      <c r="AB198" s="23">
        <f>EXP(-LN(2)/2)*AB197+(1-EXP(-LN(2)/2))/(LN(2)/2)*V198*Y198*VLOOKUP('Données projet'!$B$9,Paramètres!$A$1:$I$89,3,0)*0.475*44/12</f>
        <v>2.097208090882697E-24</v>
      </c>
      <c r="AC198" s="24">
        <f t="shared" si="163"/>
        <v>4.9462361935868282E-2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-6.4733285398688169E-14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344.21784005253625</v>
      </c>
      <c r="AO198" s="62">
        <f t="shared" si="205"/>
        <v>174.32967064896343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1.1527845344971866E-13</v>
      </c>
      <c r="BF198" s="14">
        <f t="shared" si="167"/>
        <v>1.7033846239409443E-12</v>
      </c>
      <c r="BG198" s="22">
        <f t="shared" si="168"/>
        <v>3.1675048597887374E-12</v>
      </c>
      <c r="BH198" s="62">
        <f t="shared" si="194"/>
        <v>293.3333333333365</v>
      </c>
      <c r="BI198" s="62">
        <f ca="1">AVERAGE(OFFSET($BH$3,0,0,'Données projet'!$E$11+1,1))-AVERAGE(OFFSET($H$3,0,0,'Données projet'!$E$11+1,1))</f>
        <v>411.98877330238821</v>
      </c>
      <c r="BJ198" s="62">
        <f t="shared" si="206"/>
        <v>256.4377087753457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439.06700232017681</v>
      </c>
      <c r="T199" s="62">
        <f t="shared" si="204"/>
        <v>278.21741231699929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4.8109811047619397E-2</v>
      </c>
      <c r="AB199" s="23">
        <f>EXP(-LN(2)/2)*AB198+(1-EXP(-LN(2)/2))/(LN(2)/2)*V199*Y199*VLOOKUP('Données projet'!$B$9,Paramètres!$A$1:$I$89,3,0)*0.475*44/12</f>
        <v>1.4829500626224483E-24</v>
      </c>
      <c r="AC199" s="24">
        <f t="shared" si="163"/>
        <v>4.8109811047619397E-2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-6.4733285398688169E-14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344.21784005253625</v>
      </c>
      <c r="AO199" s="62">
        <f t="shared" si="205"/>
        <v>174.32967064896343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1.1527845344971866E-13</v>
      </c>
      <c r="BF199" s="14">
        <f t="shared" si="167"/>
        <v>1.7033846239409443E-12</v>
      </c>
      <c r="BG199" s="22">
        <f t="shared" si="168"/>
        <v>3.1675048597887374E-12</v>
      </c>
      <c r="BH199" s="62">
        <f t="shared" si="194"/>
        <v>293.3333333333365</v>
      </c>
      <c r="BI199" s="62">
        <f ca="1">AVERAGE(OFFSET($BH$3,0,0,'Données projet'!$E$11+1,1))-AVERAGE(OFFSET($H$3,0,0,'Données projet'!$E$11+1,1))</f>
        <v>411.98877330238821</v>
      </c>
      <c r="BJ199" s="62">
        <f t="shared" si="206"/>
        <v>256.4377087753457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439.06700232017681</v>
      </c>
      <c r="T200" s="62">
        <f t="shared" si="204"/>
        <v>278.21741231699929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4.6794245734537235E-2</v>
      </c>
      <c r="AB200" s="23">
        <f>EXP(-LN(2)/2)*AB199+(1-EXP(-LN(2)/2))/(LN(2)/2)*V200*Y200*VLOOKUP('Données projet'!$B$9,Paramètres!$A$1:$I$89,3,0)*0.475*44/12</f>
        <v>1.0486040454413485E-24</v>
      </c>
      <c r="AC200" s="24">
        <f t="shared" si="163"/>
        <v>4.6794245734537235E-2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-6.4733285398688169E-14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344.21784005253625</v>
      </c>
      <c r="AO200" s="62">
        <f t="shared" si="205"/>
        <v>174.32967064896343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1.1527845344971866E-13</v>
      </c>
      <c r="BF200" s="14">
        <f t="shared" si="167"/>
        <v>1.7033846239409443E-12</v>
      </c>
      <c r="BG200" s="22">
        <f t="shared" si="168"/>
        <v>3.1675048597887374E-12</v>
      </c>
      <c r="BH200" s="62">
        <f t="shared" si="194"/>
        <v>293.3333333333365</v>
      </c>
      <c r="BI200" s="62">
        <f ca="1">AVERAGE(OFFSET($BH$3,0,0,'Données projet'!$E$11+1,1))-AVERAGE(OFFSET($H$3,0,0,'Données projet'!$E$11+1,1))</f>
        <v>411.98877330238821</v>
      </c>
      <c r="BJ200" s="62">
        <f t="shared" si="206"/>
        <v>256.4377087753457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439.06700232017681</v>
      </c>
      <c r="T201" s="62">
        <f t="shared" si="204"/>
        <v>278.21741231699929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4.5514654624123879E-2</v>
      </c>
      <c r="AB201" s="23">
        <f>EXP(-LN(2)/2)*AB200+(1-EXP(-LN(2)/2))/(LN(2)/2)*V201*Y201*VLOOKUP('Données projet'!$B$9,Paramètres!$A$1:$I$89,3,0)*0.475*44/12</f>
        <v>7.4147503131122415E-25</v>
      </c>
      <c r="AC201" s="24">
        <f t="shared" si="163"/>
        <v>4.5514654624123879E-2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-6.4733285398688169E-14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344.21784005253625</v>
      </c>
      <c r="AO201" s="62">
        <f t="shared" si="205"/>
        <v>174.32967064896343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1.1527845344971866E-13</v>
      </c>
      <c r="BF201" s="14">
        <f t="shared" si="167"/>
        <v>1.7033846239409443E-12</v>
      </c>
      <c r="BG201" s="22">
        <f t="shared" si="168"/>
        <v>3.1675048597887374E-12</v>
      </c>
      <c r="BH201" s="62">
        <f t="shared" si="194"/>
        <v>293.3333333333365</v>
      </c>
      <c r="BI201" s="62">
        <f ca="1">AVERAGE(OFFSET($BH$3,0,0,'Données projet'!$E$11+1,1))-AVERAGE(OFFSET($H$3,0,0,'Données projet'!$E$11+1,1))</f>
        <v>411.98877330238821</v>
      </c>
      <c r="BJ201" s="62">
        <f t="shared" si="206"/>
        <v>256.4377087753457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439.06700232017681</v>
      </c>
      <c r="T202" s="62">
        <f t="shared" si="204"/>
        <v>278.21741231699929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4.427005399991555E-2</v>
      </c>
      <c r="AB202" s="23">
        <f>EXP(-LN(2)/2)*AB201+(1-EXP(-LN(2)/2))/(LN(2)/2)*V202*Y202*VLOOKUP('Données projet'!$B$9,Paramètres!$A$1:$I$89,3,0)*0.475*44/12</f>
        <v>5.2430202272067424E-25</v>
      </c>
      <c r="AC202" s="24">
        <f t="shared" si="163"/>
        <v>4.427005399991555E-2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-6.4733285398688169E-14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344.21784005253625</v>
      </c>
      <c r="AO202" s="62">
        <f t="shared" si="205"/>
        <v>174.32967064896343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1.1527845344971866E-13</v>
      </c>
      <c r="BF202" s="14">
        <f t="shared" si="167"/>
        <v>1.7033846239409443E-12</v>
      </c>
      <c r="BG202" s="22">
        <f t="shared" si="168"/>
        <v>3.1675048597887374E-12</v>
      </c>
      <c r="BH202" s="62">
        <f t="shared" si="194"/>
        <v>293.3333333333365</v>
      </c>
      <c r="BI202" s="62">
        <f ca="1">AVERAGE(OFFSET($BH$3,0,0,'Données projet'!$E$11+1,1))-AVERAGE(OFFSET($H$3,0,0,'Données projet'!$E$11+1,1))</f>
        <v>411.98877330238821</v>
      </c>
      <c r="BJ202" s="62">
        <f t="shared" si="206"/>
        <v>256.4377087753457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439.06700232017681</v>
      </c>
      <c r="T203" s="62">
        <f t="shared" si="204"/>
        <v>278.21741231699929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4.3059487045226899E-2</v>
      </c>
      <c r="AB203" s="23">
        <f>EXP(-LN(2)/2)*AB202+(1-EXP(-LN(2)/2))/(LN(2)/2)*V203*Y203*VLOOKUP('Données projet'!$B$9,Paramètres!$A$1:$I$89,3,0)*0.475*44/12</f>
        <v>3.7073751565561208E-25</v>
      </c>
      <c r="AC203" s="24">
        <f t="shared" si="163"/>
        <v>4.3059487045226899E-2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-6.4733285398688169E-14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344.21784005253625</v>
      </c>
      <c r="AO203" s="62">
        <f t="shared" si="205"/>
        <v>174.32967064896343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1.1527845344971866E-13</v>
      </c>
      <c r="BF203" s="14">
        <f t="shared" si="167"/>
        <v>1.7033846239409443E-12</v>
      </c>
      <c r="BG203" s="22">
        <f t="shared" si="168"/>
        <v>3.1675048597887374E-12</v>
      </c>
      <c r="BH203" s="62">
        <f t="shared" si="194"/>
        <v>293.3333333333365</v>
      </c>
      <c r="BI203" s="62">
        <f ca="1">AVERAGE(OFFSET($BH$3,0,0,'Données projet'!$E$11+1,1))-AVERAGE(OFFSET($H$3,0,0,'Données projet'!$E$11+1,1))</f>
        <v>411.98877330238821</v>
      </c>
      <c r="BJ203" s="62">
        <f t="shared" si="206"/>
        <v>256.4377087753457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>
        <f>EXP(LN('Données projet'!B88)/'Données projet'!A88)</f>
        <v>1.185906184594963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D7" workbookViewId="0">
      <selection activeCell="M16" sqref="M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sessile</v>
      </c>
      <c r="B6" s="155">
        <f>'Données projet'!D9</f>
        <v>1.4</v>
      </c>
      <c r="C6" s="156">
        <f ca="1">IF(OR('Données projet'!B9="",'Données projet'!C9="",'Données projet'!C9=0%),0,Calculateur!S3)</f>
        <v>439.06700232017681</v>
      </c>
      <c r="D6" s="156">
        <f>IF(OR('Données projet'!B9="",'Données projet'!C9="",'Données projet'!C9=0%),0,Calculateur!T3)</f>
        <v>278.21741231699929</v>
      </c>
      <c r="E6" s="156">
        <f ca="1">MIN(C6,D6)</f>
        <v>278.21741231699929</v>
      </c>
      <c r="F6" s="156">
        <f ca="1">E6*B6</f>
        <v>389.50437724379896</v>
      </c>
      <c r="G6" s="156">
        <f ca="1">F6*(100%-'Données projet'!$C$24)*(100%-'Données projet'!$C$25)*(100%-'Données projet'!$C$26)*(100%-'Données projet'!$C$27)</f>
        <v>315.49854556747721</v>
      </c>
      <c r="H6" s="157">
        <f>IF(OR('Données projet'!B9="",'Données projet'!C9="",'Données projet'!C9=0%),0,AVERAGE(Calculateur!$AC$3:$AC$33)*B6)</f>
        <v>0.86440299034837964</v>
      </c>
      <c r="I6" s="158">
        <f>H6*(100%-'Données projet'!$C$24)*(100%-'Données projet'!$C$25)*(100%-'Données projet'!$C$26)*(100%-'Données projet'!$C$27)</f>
        <v>0.7001664221821875</v>
      </c>
      <c r="J6" s="159">
        <f>IF(OR('Données projet'!B9="",'Données projet'!C9="",'Données projet'!C9=0%),0,SUM(Calculateur!$V$3:$V$33)*VLOOKUP('Données projet'!$B$9,Paramètres!$A$1:$I$89,9,0)*B6)</f>
        <v>21.7</v>
      </c>
      <c r="K6" s="160">
        <f>J6*(100%-'Données projet'!$C$24)*(100%-'Données projet'!$C$25)*(100%-'Données projet'!$C$26)*(100%-'Données projet'!$C$27)</f>
        <v>17.577000000000002</v>
      </c>
      <c r="L6" s="161">
        <f ca="1">G6+I6+K6</f>
        <v>333.77571198965938</v>
      </c>
      <c r="M6" s="25">
        <f ca="1">L6/B6</f>
        <v>238.41122284975671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vert</v>
      </c>
      <c r="B7" s="163">
        <f>'Données projet'!D10</f>
        <v>0.12</v>
      </c>
      <c r="C7" s="156">
        <f ca="1">IF(OR('Données projet'!B10="",'Données projet'!C10="",'Données projet'!C10=0%),0,Calculateur!AN3)</f>
        <v>344.21784005253625</v>
      </c>
      <c r="D7" s="156">
        <f>IF(OR('Données projet'!B10="",'Données projet'!C10="",'Données projet'!C10=0%),0,Calculateur!AO3)</f>
        <v>174.32967064896343</v>
      </c>
      <c r="E7" s="156">
        <f t="shared" ref="E7:E15" ca="1" si="0">MIN(C7,D7)</f>
        <v>174.32967064896343</v>
      </c>
      <c r="F7" s="156">
        <f t="shared" ref="F7:F15" ca="1" si="1">E7*B7</f>
        <v>20.91956047787561</v>
      </c>
      <c r="G7" s="156">
        <f ca="1">F7*(100%-'Données projet'!$C$24)*(100%-'Données projet'!$C$25)*(100%-'Données projet'!$C$26)*(100%-'Données projet'!$C$27)</f>
        <v>16.944843987079242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16.944843987079242</v>
      </c>
      <c r="M7" s="25">
        <f ca="1">L7/B7</f>
        <v>141.20703322566035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0.48</v>
      </c>
      <c r="C8" s="156">
        <f ca="1">IF(OR('Données projet'!B11="",'Données projet'!C11="",'Données projet'!C11=0%),0,Calculateur!BI3)</f>
        <v>411.98877330238821</v>
      </c>
      <c r="D8" s="156">
        <f>IF(OR('Données projet'!B11="",'Données projet'!C11="",'Données projet'!C11=0%),0,Calculateur!BJ3)</f>
        <v>256.4377087753457</v>
      </c>
      <c r="E8" s="156">
        <f t="shared" ca="1" si="0"/>
        <v>256.4377087753457</v>
      </c>
      <c r="F8" s="156">
        <f t="shared" ca="1" si="1"/>
        <v>123.09010021216594</v>
      </c>
      <c r="G8" s="156">
        <f ca="1">F8*(100%-'Données projet'!$C$24)*(100%-'Données projet'!$C$25)*(100%-'Données projet'!$C$26)*(100%-'Données projet'!$C$27)</f>
        <v>99.702981171854404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3.48</v>
      </c>
      <c r="K8" s="160">
        <f>J8*(100%-'Données projet'!$C$24)*(100%-'Données projet'!$C$25)*(100%-'Données projet'!$C$26)*(100%-'Données projet'!$C$27)</f>
        <v>2.8188</v>
      </c>
      <c r="L8" s="161">
        <f t="shared" ca="1" si="2"/>
        <v>102.5217811718544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533.51403793384054</v>
      </c>
      <c r="G16" s="175">
        <f t="shared" ca="1" si="3"/>
        <v>432.14637072641085</v>
      </c>
      <c r="H16" s="176">
        <f t="shared" si="3"/>
        <v>0.86440299034837964</v>
      </c>
      <c r="I16" s="176">
        <f t="shared" si="3"/>
        <v>0.7001664221821875</v>
      </c>
      <c r="J16" s="177">
        <f t="shared" si="3"/>
        <v>25.18</v>
      </c>
      <c r="K16" s="177">
        <f t="shared" si="3"/>
        <v>20.395800000000001</v>
      </c>
      <c r="L16" s="178">
        <f t="shared" ca="1" si="3"/>
        <v>453.24233714859304</v>
      </c>
      <c r="M16" s="25">
        <f ca="1">L16/6.42</f>
        <v>70.59849488295842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vert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Q1" zoomScale="90" zoomScaleNormal="90" workbookViewId="0">
      <selection activeCell="V34" sqref="V3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902.103941500014</v>
      </c>
      <c r="U10" s="190">
        <f>'Données projet'!D9</f>
        <v>1.4</v>
      </c>
      <c r="V10" s="189">
        <f>U10*T10</f>
        <v>1262.9455181000196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vert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291.07980773276569</v>
      </c>
      <c r="U11" s="190">
        <f>'Données projet'!D10</f>
        <v>0.12</v>
      </c>
      <c r="V11" s="189">
        <f t="shared" ref="V11" si="0">U11*T11</f>
        <v>34.929576927931883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574.7753805200548</v>
      </c>
      <c r="U12" s="190">
        <f>'Données projet'!D11</f>
        <v>0.48</v>
      </c>
      <c r="V12" s="189">
        <f t="shared" ref="V12:V19" si="1">U12*T12</f>
        <v>275.89218264962631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(16256-1600)/2</f>
        <v>7328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400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6</v>
      </c>
      <c r="C23" s="292">
        <v>4</v>
      </c>
      <c r="D23" s="194">
        <f>B23*C23</f>
        <v>24</v>
      </c>
      <c r="E23" s="206"/>
      <c r="F23" s="261"/>
      <c r="H23" s="203"/>
      <c r="I23" s="204">
        <v>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-14580.366922546777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28</v>
      </c>
      <c r="C24" s="292">
        <v>8</v>
      </c>
      <c r="D24" s="194">
        <f t="shared" ref="D24:D42" si="2">B24*C24</f>
        <v>224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28</v>
      </c>
      <c r="C25" s="292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-14580.366922546777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28</v>
      </c>
      <c r="C26" s="292">
        <v>10</v>
      </c>
      <c r="D26" s="194">
        <f t="shared" si="2"/>
        <v>280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28</v>
      </c>
      <c r="C27" s="292">
        <v>10</v>
      </c>
      <c r="D27" s="194">
        <f t="shared" si="2"/>
        <v>280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28</v>
      </c>
      <c r="C28" s="292">
        <v>10</v>
      </c>
      <c r="D28" s="194">
        <f t="shared" si="2"/>
        <v>280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28</v>
      </c>
      <c r="C29" s="292">
        <v>15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28</v>
      </c>
      <c r="C30" s="292">
        <v>15</v>
      </c>
      <c r="D30" s="194">
        <f t="shared" si="2"/>
        <v>420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28</v>
      </c>
      <c r="C31" s="292">
        <v>15</v>
      </c>
      <c r="D31" s="194">
        <f t="shared" si="2"/>
        <v>420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28</v>
      </c>
      <c r="C32" s="292">
        <v>15</v>
      </c>
      <c r="D32" s="194">
        <f t="shared" si="2"/>
        <v>420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28</v>
      </c>
      <c r="C33" s="292">
        <v>20</v>
      </c>
      <c r="D33" s="194">
        <f t="shared" si="2"/>
        <v>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28</v>
      </c>
      <c r="C34" s="292">
        <v>20</v>
      </c>
      <c r="D34" s="194">
        <f t="shared" si="2"/>
        <v>560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28</v>
      </c>
      <c r="C35" s="292">
        <v>20</v>
      </c>
      <c r="D35" s="194">
        <f t="shared" si="2"/>
        <v>560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85</v>
      </c>
      <c r="B36" s="193">
        <f>'Données projet'!D49</f>
        <v>28</v>
      </c>
      <c r="C36" s="292">
        <v>20</v>
      </c>
      <c r="D36" s="194">
        <f t="shared" si="2"/>
        <v>560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90</v>
      </c>
      <c r="B37" s="193">
        <f>'Données projet'!D50</f>
        <v>28</v>
      </c>
      <c r="C37" s="292">
        <v>30</v>
      </c>
      <c r="D37" s="194">
        <f t="shared" si="2"/>
        <v>840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95</v>
      </c>
      <c r="B38" s="193">
        <f>'Données projet'!D51</f>
        <v>28</v>
      </c>
      <c r="C38" s="292">
        <v>30</v>
      </c>
      <c r="D38" s="194">
        <f t="shared" si="2"/>
        <v>840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100</v>
      </c>
      <c r="B39" s="193">
        <f>'Données projet'!D52</f>
        <v>27</v>
      </c>
      <c r="C39" s="292">
        <v>40</v>
      </c>
      <c r="D39" s="194">
        <f t="shared" si="2"/>
        <v>1080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105</v>
      </c>
      <c r="B40" s="193">
        <f>'Données projet'!D53</f>
        <v>26</v>
      </c>
      <c r="C40" s="292">
        <v>50</v>
      </c>
      <c r="D40" s="194">
        <f t="shared" si="2"/>
        <v>1300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110</v>
      </c>
      <c r="B41" s="193">
        <f>'Données projet'!D54</f>
        <v>25</v>
      </c>
      <c r="C41" s="292">
        <v>70</v>
      </c>
      <c r="D41" s="194">
        <f t="shared" si="2"/>
        <v>1750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115</v>
      </c>
      <c r="B42" s="193">
        <f>'Données projet'!D55</f>
        <v>330</v>
      </c>
      <c r="C42" s="292">
        <v>150</v>
      </c>
      <c r="D42" s="194">
        <f t="shared" si="2"/>
        <v>49500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vert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292">
        <v>4</v>
      </c>
      <c r="D56" s="191">
        <f t="shared" si="4"/>
        <v>52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14</v>
      </c>
      <c r="C57" s="292">
        <v>8</v>
      </c>
      <c r="D57" s="191">
        <f t="shared" si="4"/>
        <v>112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14</v>
      </c>
      <c r="C58" s="292">
        <v>10</v>
      </c>
      <c r="D58" s="191">
        <f t="shared" si="4"/>
        <v>140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14</v>
      </c>
      <c r="C59" s="292">
        <v>10</v>
      </c>
      <c r="D59" s="191">
        <f t="shared" si="4"/>
        <v>140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14</v>
      </c>
      <c r="C60" s="292">
        <v>15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14</v>
      </c>
      <c r="C61" s="292">
        <v>15</v>
      </c>
      <c r="D61" s="191">
        <f t="shared" si="4"/>
        <v>210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14</v>
      </c>
      <c r="C62" s="292">
        <v>15</v>
      </c>
      <c r="D62" s="191">
        <f t="shared" si="4"/>
        <v>210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14</v>
      </c>
      <c r="C63" s="292">
        <v>15</v>
      </c>
      <c r="D63" s="191">
        <f t="shared" si="4"/>
        <v>210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14</v>
      </c>
      <c r="C64" s="292">
        <v>20</v>
      </c>
      <c r="D64" s="191">
        <f t="shared" si="4"/>
        <v>280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14</v>
      </c>
      <c r="C65" s="292">
        <v>20</v>
      </c>
      <c r="D65" s="191">
        <f t="shared" si="4"/>
        <v>280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14</v>
      </c>
      <c r="C66" s="292">
        <v>20</v>
      </c>
      <c r="D66" s="191">
        <f t="shared" si="4"/>
        <v>280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14</v>
      </c>
      <c r="C67" s="292">
        <v>20</v>
      </c>
      <c r="D67" s="191">
        <f t="shared" si="4"/>
        <v>280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14</v>
      </c>
      <c r="C68" s="292">
        <v>30</v>
      </c>
      <c r="D68" s="191">
        <f t="shared" si="4"/>
        <v>420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13</v>
      </c>
      <c r="C69" s="292">
        <v>30</v>
      </c>
      <c r="D69" s="191">
        <f t="shared" si="4"/>
        <v>390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13</v>
      </c>
      <c r="C70" s="292">
        <v>40</v>
      </c>
      <c r="D70" s="191">
        <f t="shared" si="4"/>
        <v>520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13</v>
      </c>
      <c r="C71" s="292">
        <v>50</v>
      </c>
      <c r="D71" s="191">
        <f t="shared" si="4"/>
        <v>650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13</v>
      </c>
      <c r="C72" s="292">
        <v>70</v>
      </c>
      <c r="D72" s="191">
        <f t="shared" si="4"/>
        <v>910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222</v>
      </c>
      <c r="C73" s="292">
        <v>100</v>
      </c>
      <c r="D73" s="191">
        <f t="shared" si="4"/>
        <v>22200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92">
        <v>4</v>
      </c>
      <c r="D85" s="191">
        <f>B85*C85</f>
        <v>32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92">
        <v>8</v>
      </c>
      <c r="D86" s="191">
        <f t="shared" ref="D86:D104" si="6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92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92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92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92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92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92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92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92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92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92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92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92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92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92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92">
        <v>40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92">
        <v>50</v>
      </c>
      <c r="D102" s="191">
        <f t="shared" si="6"/>
        <v>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92">
        <v>70</v>
      </c>
      <c r="D103" s="191">
        <f t="shared" si="6"/>
        <v>1260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284</v>
      </c>
      <c r="C104" s="292">
        <v>150</v>
      </c>
      <c r="D104" s="191">
        <f t="shared" si="6"/>
        <v>42600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2025-01-21T14:25:12Z</dcterms:modified>
</cp:coreProperties>
</file>