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80 - SOULIGNAC (33) - GFA DE LA GARENNE\Dossier déposé 21-01-2025\"/>
    </mc:Choice>
  </mc:AlternateContent>
  <xr:revisionPtr revIDLastSave="0" documentId="13_ncr:1_{D81ACC0D-C8C4-46B2-B697-C5592EDAFA99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6" l="1"/>
  <c r="I23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9" i="2" l="1"/>
  <c r="BI142" i="2"/>
  <c r="BI25" i="2"/>
  <c r="BI20" i="2"/>
  <c r="BI14" i="2"/>
  <c r="BI103" i="2"/>
  <c r="BI51" i="2"/>
  <c r="BI7" i="2"/>
  <c r="BI139" i="2"/>
  <c r="BI123" i="2"/>
  <c r="BI63" i="2"/>
  <c r="BI193" i="2"/>
  <c r="BI170" i="2"/>
  <c r="BI16" i="2"/>
  <c r="BI64" i="2"/>
  <c r="BI43" i="2"/>
  <c r="BI148" i="2"/>
  <c r="BI116" i="2"/>
  <c r="BI98" i="2"/>
  <c r="BI185" i="2"/>
  <c r="BI47" i="2"/>
  <c r="BI190" i="2"/>
  <c r="BI50" i="2"/>
  <c r="BI131" i="2"/>
  <c r="BI108" i="2"/>
  <c r="BI163" i="2"/>
  <c r="BI13" i="2"/>
  <c r="BI141" i="2"/>
  <c r="BI30" i="2"/>
  <c r="BI86" i="2"/>
  <c r="BI23" i="2"/>
  <c r="BI32" i="2"/>
  <c r="BI144" i="2"/>
  <c r="BI83" i="2"/>
  <c r="BI136" i="2"/>
  <c r="BI173" i="2"/>
  <c r="BI157" i="2"/>
  <c r="BI124" i="2"/>
  <c r="BI90" i="2"/>
  <c r="BI199" i="2"/>
  <c r="BI44" i="2"/>
  <c r="BI76" i="2"/>
  <c r="BI104" i="2"/>
  <c r="BI10" i="2"/>
  <c r="BI113" i="2"/>
  <c r="BI120" i="2"/>
  <c r="BI118" i="2"/>
  <c r="BI134" i="2"/>
  <c r="BI3" i="2"/>
  <c r="C8" i="4" s="1"/>
  <c r="E8" i="4" s="1"/>
  <c r="F8" i="4" s="1"/>
  <c r="G8" i="4" s="1"/>
  <c r="L8" i="4" s="1"/>
  <c r="BI182" i="2"/>
  <c r="BI9" i="2"/>
  <c r="BI196" i="2"/>
  <c r="BI132" i="2"/>
  <c r="BI115" i="2"/>
  <c r="BI88" i="2"/>
  <c r="BI66" i="2"/>
  <c r="BI80" i="2"/>
  <c r="BI155" i="2"/>
  <c r="BI166" i="2"/>
  <c r="BI27" i="2"/>
  <c r="BI106" i="2"/>
  <c r="BI61" i="2"/>
  <c r="BI33" i="2"/>
  <c r="BI154" i="2"/>
  <c r="BI5" i="2"/>
  <c r="BI188" i="2"/>
  <c r="BI89" i="2"/>
  <c r="BI71" i="2"/>
  <c r="BI84" i="2"/>
  <c r="BI183" i="2"/>
  <c r="BI191" i="2"/>
  <c r="BI150" i="2"/>
  <c r="BI68" i="2"/>
  <c r="BI122" i="2"/>
  <c r="BI53" i="2"/>
  <c r="BI128" i="2"/>
  <c r="BI149" i="2"/>
  <c r="BI111" i="2"/>
  <c r="BI145" i="2"/>
  <c r="BI129" i="2"/>
  <c r="BI4" i="2"/>
  <c r="BI39" i="2"/>
  <c r="BI35" i="2"/>
  <c r="BI87" i="2"/>
  <c r="BI41" i="2"/>
  <c r="BI179" i="2"/>
  <c r="BI189" i="2"/>
  <c r="BI105" i="2"/>
  <c r="BI49" i="2"/>
  <c r="BI162" i="2"/>
  <c r="BI147" i="2"/>
  <c r="BI73" i="2"/>
  <c r="BI95" i="2"/>
  <c r="BI171" i="2"/>
  <c r="BI135" i="2"/>
  <c r="BI6" i="2"/>
  <c r="BI151" i="2"/>
  <c r="BI17" i="2"/>
  <c r="BI65" i="2"/>
  <c r="BI146" i="2"/>
  <c r="BI31" i="2"/>
  <c r="BI77" i="2"/>
  <c r="BI102" i="2"/>
  <c r="BI114" i="2"/>
  <c r="BI91" i="2"/>
  <c r="BI187" i="2"/>
  <c r="BI152" i="2"/>
  <c r="BI176" i="2"/>
  <c r="BI119" i="2"/>
  <c r="BI203" i="2"/>
  <c r="BI159" i="2"/>
  <c r="BI8" i="2"/>
  <c r="BI57" i="2"/>
  <c r="BI42" i="2"/>
  <c r="BI46" i="2"/>
  <c r="BI126" i="2"/>
  <c r="BI56" i="2"/>
  <c r="BI34" i="2"/>
  <c r="BI24" i="2"/>
  <c r="BI110" i="2"/>
  <c r="BI109" i="2"/>
  <c r="BI78" i="2"/>
  <c r="BI96" i="2"/>
  <c r="BI180" i="2"/>
  <c r="BI70" i="2"/>
  <c r="BI117" i="2"/>
  <c r="BI48" i="2"/>
  <c r="BI79" i="2"/>
  <c r="BI52" i="2"/>
  <c r="BI174" i="2"/>
  <c r="BI75" i="2"/>
  <c r="BI11" i="2"/>
  <c r="BI107" i="2"/>
  <c r="BI138" i="2"/>
  <c r="BI133" i="2"/>
  <c r="BI198" i="2"/>
  <c r="BI62" i="2"/>
  <c r="BI168" i="2"/>
  <c r="BI202" i="2"/>
  <c r="BI101" i="2"/>
  <c r="BI72" i="2"/>
  <c r="BI153" i="2"/>
  <c r="BI121" i="2"/>
  <c r="BI175" i="2"/>
  <c r="BI21" i="2"/>
  <c r="BI197" i="2"/>
  <c r="BI55" i="2"/>
  <c r="BI92" i="2"/>
  <c r="BI59" i="2"/>
  <c r="BI186" i="2"/>
  <c r="BI18" i="2"/>
  <c r="BI74" i="2"/>
  <c r="BI184" i="2"/>
  <c r="BI97" i="2"/>
  <c r="BI81" i="2"/>
  <c r="BI36" i="2"/>
  <c r="BI160" i="2"/>
  <c r="BI140" i="2"/>
  <c r="BI26" i="2"/>
  <c r="BI40" i="2"/>
  <c r="BI167" i="2"/>
  <c r="BI143" i="2"/>
  <c r="BI100" i="2"/>
  <c r="BI201" i="2"/>
  <c r="BI38" i="2"/>
  <c r="BI158" i="2"/>
  <c r="BI29" i="2"/>
  <c r="BI15" i="2"/>
  <c r="BI112" i="2"/>
  <c r="BI28" i="2"/>
  <c r="BI137" i="2"/>
  <c r="BI172" i="2"/>
  <c r="BI125" i="2"/>
  <c r="BI192" i="2"/>
  <c r="BI82" i="2"/>
  <c r="BI164" i="2"/>
  <c r="BI130" i="2"/>
  <c r="BI37" i="2"/>
  <c r="BI127" i="2"/>
  <c r="BI94" i="2"/>
  <c r="BI58" i="2"/>
  <c r="BI165" i="2"/>
  <c r="BI181" i="2"/>
  <c r="BI93" i="2"/>
  <c r="BI200" i="2"/>
  <c r="BI69" i="2"/>
  <c r="BI19" i="2"/>
  <c r="BI156" i="2"/>
  <c r="BI67" i="2"/>
  <c r="BI60" i="2"/>
  <c r="BI85" i="2"/>
  <c r="BI178" i="2"/>
  <c r="BI54" i="2"/>
  <c r="BI194" i="2"/>
  <c r="BI12" i="2"/>
  <c r="BI195" i="2"/>
  <c r="BI177" i="2"/>
  <c r="BI45" i="2"/>
  <c r="BI161" i="2"/>
  <c r="BI22" i="2"/>
  <c r="BI169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<sst xmlns="http://schemas.openxmlformats.org/spreadsheetml/2006/main" count="1171" uniqueCount="324">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</sst>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1.4289918879799741</c:v>
                </c:pt>
                <c:pt idx="2">
                  <c:v>1.66647930895982</c:v>
                </c:pt>
                <c:pt idx="3">
                  <c:v>1.9435833075898705</c:v>
                </c:pt>
                <c:pt idx="4">
                  <c:v>2.2669359627976253</c:v>
                </c:pt>
                <c:pt idx="5">
                  <c:v>2.6442833000494042</c:v>
                </c:pt>
                <c:pt idx="6">
                  <c:v>3.0846729736617822</c:v>
                </c:pt>
                <c:pt idx="7">
                  <c:v>3.5986736614278314</c:v>
                </c:pt>
                <c:pt idx="8">
                  <c:v>4.198631544103324</c:v>
                </c:pt>
                <c:pt idx="9">
                  <c:v>4.898970154694914</c:v>
                </c:pt>
                <c:pt idx="10">
                  <c:v>5.7165409501803053</c:v>
                </c:pt>
                <c:pt idx="11">
                  <c:v>6.6710332077532799</c:v>
                </c:pt>
                <c:pt idx="12">
                  <c:v>7.7854533099328007</c:v>
                </c:pt>
                <c:pt idx="13">
                  <c:v>9.0866851942130022</c:v>
                </c:pt>
                <c:pt idx="14">
                  <c:v>10.606145745873619</c:v>
                </c:pt>
                <c:pt idx="15">
                  <c:v>12.380551256901116</c:v>
                </c:pt>
                <c:pt idx="16">
                  <c:v>14.452813817985463</c:v>
                </c:pt>
                <c:pt idx="17">
                  <c:v>16.873089722523879</c:v>
                </c:pt>
                <c:pt idx="18">
                  <c:v>19.700005721428607</c:v>
                </c:pt>
                <c:pt idx="19">
                  <c:v>23.002093368929142</c:v>
                </c:pt>
                <c:pt idx="20">
                  <c:v>26.859466852135053</c:v>
                </c:pt>
                <c:pt idx="21">
                  <c:v>31.365785729309867</c:v>
                </c:pt>
                <c:pt idx="22">
                  <c:v>36.630551064018576</c:v>
                </c:pt>
                <c:pt idx="23">
                  <c:v>42.781791710729742</c:v>
                </c:pt>
                <c:pt idx="24">
                  <c:v>49.96920718844018</c:v>
                </c:pt>
                <c:pt idx="25">
                  <c:v>58.367844914162397</c:v>
                </c:pt>
                <c:pt idx="26">
                  <c:v>68.182402840814532</c:v>
                </c:pt>
                <c:pt idx="27">
                  <c:v>79.652264085853858</c:v>
                </c:pt>
                <c:pt idx="28">
                  <c:v>93.057388336431828</c:v>
                </c:pt>
                <c:pt idx="29">
                  <c:v>108.72520612907914</c:v>
                </c:pt>
                <c:pt idx="30">
                  <c:v>127.03868706017148</c:v>
                </c:pt>
                <c:pt idx="31">
                  <c:v>138.78554676063962</c:v>
                </c:pt>
                <c:pt idx="32">
                  <c:v>150.5085198437738</c:v>
                </c:pt>
                <c:pt idx="33">
                  <c:v>162.20973079985336</c:v>
                </c:pt>
                <c:pt idx="34">
                  <c:v>173.89097206104813</c:v>
                </c:pt>
                <c:pt idx="35">
                  <c:v>185.55377522215952</c:v>
                </c:pt>
                <c:pt idx="36">
                  <c:v>197.19946337106239</c:v>
                </c:pt>
                <c:pt idx="37">
                  <c:v>208.829190382782</c:v>
                </c:pt>
                <c:pt idx="38">
                  <c:v>220.44397098530533</c:v>
                </c:pt>
                <c:pt idx="39">
                  <c:v>232.04470414666483</c:v>
                </c:pt>
                <c:pt idx="40">
                  <c:v>243.63219153359822</c:v>
                </c:pt>
                <c:pt idx="41">
                  <c:v>257.81328839290114</c:v>
                </c:pt>
                <c:pt idx="42">
                  <c:v>271.97675460337706</c:v>
                </c:pt>
                <c:pt idx="43">
                  <c:v>286.12363777456983</c:v>
                </c:pt>
                <c:pt idx="44">
                  <c:v>300.25487342735687</c:v>
                </c:pt>
                <c:pt idx="45">
                  <c:v>314.37130180978181</c:v>
                </c:pt>
                <c:pt idx="46">
                  <c:v>328.47368153261738</c:v>
                </c:pt>
                <c:pt idx="47">
                  <c:v>342.56270073961565</c:v>
                </c:pt>
                <c:pt idx="48">
                  <c:v>356.63898634329399</c:v>
                </c:pt>
                <c:pt idx="49">
                  <c:v>370.7031117259408</c:v>
                </c:pt>
                <c:pt idx="50">
                  <c:v>384.75560321061965</c:v>
                </c:pt>
                <c:pt idx="51">
                  <c:v>398.79694553728058</c:v>
                </c:pt>
                <c:pt idx="52">
                  <c:v>241.61789541835142</c:v>
                </c:pt>
                <c:pt idx="53">
                  <c:v>255.7101375325459</c:v>
                </c:pt>
                <c:pt idx="54">
                  <c:v>268.27761873820668</c:v>
                </c:pt>
                <c:pt idx="55">
                  <c:v>280.83184541341677</c:v>
                </c:pt>
                <c:pt idx="56">
                  <c:v>293.37349377346681</c:v>
                </c:pt>
                <c:pt idx="57">
                  <c:v>305.9031774721231</c:v>
                </c:pt>
                <c:pt idx="58">
                  <c:v>318.4214557697631</c:v>
                </c:pt>
                <c:pt idx="59">
                  <c:v>330.92884034916176</c:v>
                </c:pt>
                <c:pt idx="60">
                  <c:v>343.42580104652279</c:v>
                </c:pt>
                <c:pt idx="61">
                  <c:v>355.91277070439475</c:v>
                </c:pt>
                <c:pt idx="62">
                  <c:v>267.77517870928608</c:v>
                </c:pt>
                <c:pt idx="63">
                  <c:v>279.64544880634361</c:v>
                </c:pt>
                <c:pt idx="64">
                  <c:v>291.50442121510713</c:v>
                </c:pt>
                <c:pt idx="65">
                  <c:v>303.35262050359501</c:v>
                </c:pt>
                <c:pt idx="66">
                  <c:v>315.19052689900604</c:v>
                </c:pt>
                <c:pt idx="67">
                  <c:v>327.01858159599476</c:v>
                </c:pt>
                <c:pt idx="68">
                  <c:v>338.83719125642892</c:v>
                </c:pt>
                <c:pt idx="69">
                  <c:v>350.64673184825944</c:v>
                </c:pt>
                <c:pt idx="70">
                  <c:v>362.44755194001556</c:v>
                </c:pt>
                <c:pt idx="71">
                  <c:v>374.23997554369424</c:v>
                </c:pt>
                <c:pt idx="72">
                  <c:v>386.02430458052072</c:v>
                </c:pt>
                <c:pt idx="73">
                  <c:v>397.8008210298305</c:v>
                </c:pt>
                <c:pt idx="74">
                  <c:v>306.90505238979586</c:v>
                </c:pt>
                <c:pt idx="75">
                  <c:v>317.9209370595301</c:v>
                </c:pt>
                <c:pt idx="76">
                  <c:v>328.9283710442341</c:v>
                </c:pt>
                <c:pt idx="77">
                  <c:v>339.92767712366299</c:v>
                </c:pt>
                <c:pt idx="78">
                  <c:v>350.91915547472723</c:v>
                </c:pt>
                <c:pt idx="79">
                  <c:v>361.90308592785345</c:v>
                </c:pt>
                <c:pt idx="80">
                  <c:v>372.87972993501239</c:v>
                </c:pt>
                <c:pt idx="81">
                  <c:v>383.8493322938412</c:v>
                </c:pt>
                <c:pt idx="82">
                  <c:v>394.81212266433687</c:v>
                </c:pt>
                <c:pt idx="83">
                  <c:v>405.76831690826111</c:v>
                </c:pt>
                <c:pt idx="84">
                  <c:v>416.71811827630808</c:v>
                </c:pt>
                <c:pt idx="85">
                  <c:v>427.66171846396452</c:v>
                </c:pt>
                <c:pt idx="86">
                  <c:v>343.92546889640693</c:v>
                </c:pt>
                <c:pt idx="87">
                  <c:v>353.91551010384416</c:v>
                </c:pt>
                <c:pt idx="88">
                  <c:v>363.8993739653975</c:v>
                </c:pt>
                <c:pt idx="89">
                  <c:v>373.8772539350478</c:v>
                </c:pt>
                <c:pt idx="90">
                  <c:v>383.8493322938412</c:v>
                </c:pt>
                <c:pt idx="91">
                  <c:v>393.81578107494539</c:v>
                </c:pt>
                <c:pt idx="92">
                  <c:v>403.77676289014636</c:v>
                </c:pt>
                <c:pt idx="93">
                  <c:v>413.73243167051146</c:v>
                </c:pt>
                <c:pt idx="94">
                  <c:v>423.68293333202672</c:v>
                </c:pt>
                <c:pt idx="95">
                  <c:v>433.62840637542746</c:v>
                </c:pt>
                <c:pt idx="96">
                  <c:v>443.56898242812048</c:v>
                </c:pt>
                <c:pt idx="97">
                  <c:v>453.50478673498719</c:v>
                </c:pt>
                <c:pt idx="98">
                  <c:v>373.8772539350478</c:v>
                </c:pt>
                <c:pt idx="99">
                  <c:v>382.85238055108925</c:v>
                </c:pt>
                <c:pt idx="100">
                  <c:v>391.82293375011415</c:v>
                </c:pt>
                <c:pt idx="101">
                  <c:v>400.7890330574744</c:v>
                </c:pt>
                <c:pt idx="102">
                  <c:v>409.75079221165805</c:v>
                </c:pt>
                <c:pt idx="103">
                  <c:v>418.70831956765005</c:v>
                </c:pt>
                <c:pt idx="104">
                  <c:v>427.66171846396452</c:v>
                </c:pt>
                <c:pt idx="105">
                  <c:v>436.61108755732954</c:v>
                </c:pt>
                <c:pt idx="106">
                  <c:v>445.55652112849543</c:v>
                </c:pt>
                <c:pt idx="107">
                  <c:v>454.49810936219592</c:v>
                </c:pt>
                <c:pt idx="108">
                  <c:v>463.4359386039273</c:v>
                </c:pt>
                <c:pt idx="109">
                  <c:v>472.37009159588212</c:v>
                </c:pt>
                <c:pt idx="110">
                  <c:v>390.82642769673765</c:v>
                </c:pt>
                <c:pt idx="111">
                  <c:v>398.79694553728058</c:v>
                </c:pt>
                <c:pt idx="112">
                  <c:v>406.76401460432777</c:v>
                </c:pt>
                <c:pt idx="113">
                  <c:v>414.7277120155029</c:v>
                </c:pt>
                <c:pt idx="114">
                  <c:v>422.68811168338453</c:v>
                </c:pt>
                <c:pt idx="115">
                  <c:v>430.64528450788202</c:v>
                </c:pt>
                <c:pt idx="116">
                  <c:v>438.59929855364589</c:v>
                </c:pt>
                <c:pt idx="117">
                  <c:v>446.55021921393427</c:v>
                </c:pt>
                <c:pt idx="118">
                  <c:v>454.49810936219592</c:v>
                </c:pt>
                <c:pt idx="119">
                  <c:v>462.44302949249544</c:v>
                </c:pt>
                <c:pt idx="120">
                  <c:v>470.3850378497819</c:v>
                </c:pt>
                <c:pt idx="121">
                  <c:v>478.3241905508998</c:v>
                </c:pt>
                <c:pt idx="122">
                  <c:v>254.70414456356741</c:v>
                </c:pt>
                <c:pt idx="123">
                  <c:v>259.95668058861685</c:v>
                </c:pt>
                <c:pt idx="124">
                  <c:v>265.20681915317715</c:v>
                </c:pt>
                <c:pt idx="125">
                  <c:v>270.45461449361824</c:v>
                </c:pt>
                <c:pt idx="126">
                  <c:v>275.70011856637711</c:v>
                </c:pt>
                <c:pt idx="127">
                  <c:v>280.94338118634357</c:v>
                </c:pt>
                <c:pt idx="128">
                  <c:v>286.18445015436322</c:v>
                </c:pt>
                <c:pt idx="129">
                  <c:v>291.42337137490046</c:v>
                </c:pt>
                <c:pt idx="130">
                  <c:v>296.66018896478818</c:v>
                </c:pt>
                <c:pt idx="131">
                  <c:v>301.894945353889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528.10685054075066</c:v>
                </c:pt>
                <c:pt idx="117">
                  <c:v>534.99729079736949</c:v>
                </c:pt>
                <c:pt idx="118">
                  <c:v>541.88586523948368</c:v>
                </c:pt>
                <c:pt idx="119">
                  <c:v>548.77260093911138</c:v>
                </c:pt>
                <c:pt idx="120">
                  <c:v>555.65752423315973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25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25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25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25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25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25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25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25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25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25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25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25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25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25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25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25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19" sqref="F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6" t="s">
        <v>231</v>
      </c>
      <c r="B5" s="306"/>
      <c r="C5" s="26">
        <v>14.4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0.44729999999999998</v>
      </c>
      <c r="D9" s="36">
        <f t="shared" ref="D9:D18" si="0">C9*$C$5</f>
        <v>6.4411199999999997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0.36759999999999998</v>
      </c>
      <c r="D10" s="36">
        <f t="shared" si="0"/>
        <v>5.2934399999999995</v>
      </c>
      <c r="E10" s="37">
        <v>131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0.18509999999999999</v>
      </c>
      <c r="D11" s="36">
        <f t="shared" si="0"/>
        <v>2.6654399999999998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14.399999999999999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6" t="s">
        <v>186</v>
      </c>
      <c r="D34" s="296"/>
      <c r="E34" s="297" t="s">
        <v>187</v>
      </c>
      <c r="F34" s="298"/>
      <c r="G34" s="298"/>
      <c r="H34" s="299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293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6" t="s">
        <v>186</v>
      </c>
      <c r="D60" s="296"/>
      <c r="E60" s="297" t="s">
        <v>187</v>
      </c>
      <c r="F60" s="298"/>
      <c r="G60" s="298"/>
      <c r="H60" s="299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30</v>
      </c>
      <c r="B62" s="63">
        <v>121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4.0333333333333332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40</v>
      </c>
      <c r="B63" s="63">
        <v>236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11.5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51</v>
      </c>
      <c r="B64" s="63">
        <v>391</v>
      </c>
      <c r="C64" s="63">
        <v>3</v>
      </c>
      <c r="D64" s="63">
        <v>171</v>
      </c>
      <c r="E64" s="54"/>
      <c r="F64" s="54"/>
      <c r="G64" s="54"/>
      <c r="H64" s="54"/>
      <c r="I64" s="52">
        <f>IF(A64&lt;&gt;0,(B64-(B63-D63))/(A64-A63),"")</f>
        <v>14.090909090909092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53</v>
      </c>
      <c r="B65" s="63">
        <v>248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61</v>
      </c>
      <c r="B66" s="63">
        <v>348</v>
      </c>
      <c r="C66" s="63">
        <v>5</v>
      </c>
      <c r="D66" s="63">
        <v>100</v>
      </c>
      <c r="E66" s="54"/>
      <c r="F66" s="54"/>
      <c r="G66" s="54"/>
      <c r="H66" s="54"/>
      <c r="I66" s="52">
        <f t="shared" ref="I66:I81" si="2">IF(A66&lt;&gt;0,(B66-(B65-D65))/(A66-A65),"")</f>
        <v>12.5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62</v>
      </c>
      <c r="B67" s="63">
        <v>260</v>
      </c>
      <c r="C67" s="63">
        <v>6</v>
      </c>
      <c r="D67" s="63">
        <v>0</v>
      </c>
      <c r="E67" s="54"/>
      <c r="F67" s="54"/>
      <c r="G67" s="54"/>
      <c r="H67" s="54"/>
      <c r="I67" s="52">
        <f t="shared" si="2"/>
        <v>12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73</v>
      </c>
      <c r="B68" s="63">
        <v>390</v>
      </c>
      <c r="C68" s="63">
        <v>7</v>
      </c>
      <c r="D68" s="63">
        <v>102</v>
      </c>
      <c r="E68" s="54"/>
      <c r="F68" s="54"/>
      <c r="G68" s="54"/>
      <c r="H68" s="54"/>
      <c r="I68" s="52">
        <f t="shared" si="2"/>
        <v>11.818181818181818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74</v>
      </c>
      <c r="B69" s="53">
        <v>299</v>
      </c>
      <c r="C69" s="53">
        <v>8</v>
      </c>
      <c r="D69" s="53">
        <v>0</v>
      </c>
      <c r="E69" s="54"/>
      <c r="F69" s="54"/>
      <c r="G69" s="54"/>
      <c r="H69" s="54"/>
      <c r="I69" s="52">
        <f t="shared" si="2"/>
        <v>11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84</v>
      </c>
      <c r="B70" s="53">
        <v>409</v>
      </c>
      <c r="C70" s="53">
        <v>9</v>
      </c>
      <c r="D70" s="53">
        <v>0</v>
      </c>
      <c r="E70" s="54"/>
      <c r="F70" s="54"/>
      <c r="G70" s="54"/>
      <c r="H70" s="54"/>
      <c r="I70" s="52">
        <f t="shared" si="2"/>
        <v>11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85</v>
      </c>
      <c r="B71" s="53">
        <v>420</v>
      </c>
      <c r="C71" s="53">
        <v>10</v>
      </c>
      <c r="D71" s="53">
        <v>95</v>
      </c>
      <c r="E71" s="54"/>
      <c r="F71" s="54"/>
      <c r="G71" s="54"/>
      <c r="H71" s="54"/>
      <c r="I71" s="52">
        <f t="shared" si="2"/>
        <v>11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86</v>
      </c>
      <c r="B72" s="53">
        <v>336</v>
      </c>
      <c r="C72" s="53">
        <v>11</v>
      </c>
      <c r="D72" s="53">
        <v>0</v>
      </c>
      <c r="E72" s="54"/>
      <c r="F72" s="54"/>
      <c r="G72" s="54"/>
      <c r="H72" s="54"/>
      <c r="I72" s="52">
        <f t="shared" si="2"/>
        <v>11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97</v>
      </c>
      <c r="B73" s="53">
        <v>446</v>
      </c>
      <c r="C73" s="53">
        <v>12</v>
      </c>
      <c r="D73" s="53">
        <v>90</v>
      </c>
      <c r="E73" s="54"/>
      <c r="F73" s="54"/>
      <c r="G73" s="54"/>
      <c r="H73" s="54"/>
      <c r="I73" s="52">
        <f t="shared" si="2"/>
        <v>10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98</v>
      </c>
      <c r="B74" s="53">
        <v>366</v>
      </c>
      <c r="C74" s="53">
        <v>13</v>
      </c>
      <c r="D74" s="53">
        <v>0</v>
      </c>
      <c r="E74" s="54"/>
      <c r="F74" s="54"/>
      <c r="G74" s="54"/>
      <c r="H74" s="54"/>
      <c r="I74" s="52">
        <f t="shared" si="2"/>
        <v>10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108</v>
      </c>
      <c r="B75" s="53">
        <v>456</v>
      </c>
      <c r="C75" s="53">
        <v>14</v>
      </c>
      <c r="D75" s="53">
        <v>0</v>
      </c>
      <c r="E75" s="54"/>
      <c r="F75" s="54"/>
      <c r="G75" s="54"/>
      <c r="H75" s="54"/>
      <c r="I75" s="52">
        <f t="shared" si="2"/>
        <v>9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109</v>
      </c>
      <c r="B76" s="53">
        <v>465</v>
      </c>
      <c r="C76" s="53">
        <v>15</v>
      </c>
      <c r="D76" s="53">
        <v>91</v>
      </c>
      <c r="E76" s="54"/>
      <c r="F76" s="54"/>
      <c r="G76" s="54"/>
      <c r="H76" s="54"/>
      <c r="I76" s="52">
        <f t="shared" si="2"/>
        <v>9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110</v>
      </c>
      <c r="B77" s="53">
        <v>383</v>
      </c>
      <c r="C77" s="53">
        <v>16</v>
      </c>
      <c r="D77" s="53">
        <v>0</v>
      </c>
      <c r="E77" s="54"/>
      <c r="F77" s="54"/>
      <c r="G77" s="54"/>
      <c r="H77" s="54"/>
      <c r="I77" s="52">
        <f t="shared" si="2"/>
        <v>9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120</v>
      </c>
      <c r="B78" s="53">
        <v>463</v>
      </c>
      <c r="C78" s="53">
        <v>17</v>
      </c>
      <c r="D78" s="53">
        <v>0</v>
      </c>
      <c r="E78" s="54"/>
      <c r="F78" s="54"/>
      <c r="G78" s="54"/>
      <c r="H78" s="54"/>
      <c r="I78" s="52">
        <f t="shared" si="2"/>
        <v>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121</v>
      </c>
      <c r="B79" s="53">
        <v>471</v>
      </c>
      <c r="C79" s="53">
        <v>18</v>
      </c>
      <c r="D79" s="53">
        <v>234</v>
      </c>
      <c r="E79" s="54"/>
      <c r="F79" s="54"/>
      <c r="G79" s="54"/>
      <c r="H79" s="54"/>
      <c r="I79" s="52">
        <f t="shared" si="2"/>
        <v>8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122</v>
      </c>
      <c r="B80" s="53">
        <v>247</v>
      </c>
      <c r="C80" s="53">
        <v>19</v>
      </c>
      <c r="D80" s="53">
        <v>0</v>
      </c>
      <c r="E80" s="54"/>
      <c r="F80" s="54"/>
      <c r="G80" s="54"/>
      <c r="H80" s="54"/>
      <c r="I80" s="52">
        <f t="shared" si="2"/>
        <v>10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131</v>
      </c>
      <c r="B81" s="53">
        <v>294</v>
      </c>
      <c r="C81" s="53">
        <v>20</v>
      </c>
      <c r="D81" s="53">
        <v>294</v>
      </c>
      <c r="E81" s="54"/>
      <c r="F81" s="54"/>
      <c r="G81" s="54"/>
      <c r="H81" s="54"/>
      <c r="I81" s="52">
        <f t="shared" si="2"/>
        <v>5.2222222222222223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6" t="s">
        <v>186</v>
      </c>
      <c r="D86" s="296"/>
      <c r="E86" s="297" t="s">
        <v>187</v>
      </c>
      <c r="F86" s="298"/>
      <c r="G86" s="298"/>
      <c r="H86" s="299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71</v>
      </c>
      <c r="C88" s="63">
        <v>1</v>
      </c>
      <c r="D88" s="63">
        <v>8</v>
      </c>
      <c r="E88" s="54"/>
      <c r="F88" s="54"/>
      <c r="G88" s="54"/>
      <c r="H88" s="93">
        <v>1</v>
      </c>
      <c r="I88" s="56">
        <f>IFERROR(B88/A88,"")</f>
        <v>2.84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98</v>
      </c>
      <c r="C89" s="63">
        <v>2</v>
      </c>
      <c r="D89" s="63">
        <v>21</v>
      </c>
      <c r="E89" s="54"/>
      <c r="F89" s="54"/>
      <c r="G89" s="54"/>
      <c r="H89" s="93">
        <v>1</v>
      </c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179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198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214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253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262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269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275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279</v>
      </c>
      <c r="C102" s="6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282</v>
      </c>
      <c r="C103" s="6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283</v>
      </c>
      <c r="C104" s="63">
        <v>17</v>
      </c>
      <c r="D104" s="53">
        <v>20</v>
      </c>
      <c r="E104" s="57"/>
      <c r="F104" s="57"/>
      <c r="G104" s="57"/>
      <c r="H104" s="57"/>
      <c r="I104" s="56">
        <f t="shared" si="3"/>
        <v>4.4000000000000004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284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284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284</v>
      </c>
      <c r="C107" s="53">
        <v>20</v>
      </c>
      <c r="D107" s="53">
        <v>284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6" t="s">
        <v>186</v>
      </c>
      <c r="D112" s="296"/>
      <c r="E112" s="297" t="s">
        <v>187</v>
      </c>
      <c r="F112" s="298"/>
      <c r="G112" s="298"/>
      <c r="H112" s="299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6" t="s">
        <v>186</v>
      </c>
      <c r="D138" s="296"/>
      <c r="E138" s="297" t="s">
        <v>187</v>
      </c>
      <c r="F138" s="298"/>
      <c r="G138" s="298"/>
      <c r="H138" s="299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6" t="s">
        <v>186</v>
      </c>
      <c r="D164" s="296"/>
      <c r="E164" s="297" t="s">
        <v>187</v>
      </c>
      <c r="F164" s="298"/>
      <c r="G164" s="298"/>
      <c r="H164" s="299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6" t="s">
        <v>186</v>
      </c>
      <c r="D190" s="296"/>
      <c r="E190" s="297" t="s">
        <v>187</v>
      </c>
      <c r="F190" s="298"/>
      <c r="G190" s="298"/>
      <c r="H190" s="299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6" t="s">
        <v>186</v>
      </c>
      <c r="D216" s="296"/>
      <c r="E216" s="297" t="s">
        <v>187</v>
      </c>
      <c r="F216" s="298"/>
      <c r="G216" s="298"/>
      <c r="H216" s="299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6" t="s">
        <v>186</v>
      </c>
      <c r="D242" s="296"/>
      <c r="E242" s="297" t="s">
        <v>187</v>
      </c>
      <c r="F242" s="298"/>
      <c r="G242" s="298"/>
      <c r="H242" s="299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6" t="s">
        <v>186</v>
      </c>
      <c r="D268" s="296"/>
      <c r="E268" s="297" t="s">
        <v>187</v>
      </c>
      <c r="F268" s="298"/>
      <c r="G268" s="298"/>
      <c r="H268" s="299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4" sqref="C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Pin maritime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Cèdre de l'Atlas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>Chêne sessile</v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/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/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225.71928466161592</v>
      </c>
      <c r="T3" s="62">
        <f>IF('Données projet'!E9&gt;30,$R$33-$H$33,LOOKUP('Données projet'!$E$9,$A$3:$A$203,R3:R203)-LOOKUP('Données projet'!$E$9,$A$3:$A$203,$H$3:$H$203))</f>
        <v>385.98818770742025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368.69628434154333</v>
      </c>
      <c r="AO3" s="62">
        <f>IF('Données projet'!E10&gt;30,$AM$33-$H$33,LOOKUP('Données projet'!$E$10,$A$3:$A$203,AM3:AM203)-LOOKUP('Données projet'!$E$10,$A$3:$A$203,$H$3:$H$203))</f>
        <v>202.28197295839524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117.33333333333333</v>
      </c>
      <c r="BI3" s="62">
        <f ca="1">AVERAGE(OFFSET($BH$3,0,0,'Données projet'!$E$11+1,1))-AVERAGE(OFFSET($H$3,0,0,'Données projet'!$E$11+1,1))</f>
        <v>434.56763649859136</v>
      </c>
      <c r="BJ3" s="62">
        <f>IF('Données projet'!E11&gt;30,$BH$33-$H$33,LOOKUP('Données projet'!$E$11,$A$3:$A$203,BH3:BH203)-LOOKUP('Données projet'!$E$11,$A$3:$A$203,$H$3:$H$203))</f>
        <v>271.90302066766264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123.10783169518258</v>
      </c>
      <c r="S4" s="62">
        <f ca="1">AVERAGE(OFFSET($R$3,0,0,'Données projet'!$E$9+1,1))-AVERAGE(OFFSET($H$3,0,0,'Données projet'!$E$9+1,1))</f>
        <v>225.71928466161592</v>
      </c>
      <c r="T4" s="62">
        <f>$T$3</f>
        <v>385.98818770742025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4.0333333333333332</v>
      </c>
      <c r="AI4" s="14">
        <f>IF('Données projet'!$A$62&gt;35,AI3+AH4-AQ3,IF(A4&lt;'Données projet'!$A$62,$AF$205^A4,IF(A4='Données projet'!$A$62,'Données projet'!$B$62,AI3+AH4-AQ3)))</f>
        <v>1.1733462211934051</v>
      </c>
      <c r="AJ4" s="14">
        <f>AI4*VLOOKUP('Données projet'!$B$10,Paramètres!$A$1:$I$89,3,0)*VLOOKUP('Données projet'!$B$10,Paramètres!$A$1:$I$89,5,0)</f>
        <v>0.54912603151851358</v>
      </c>
      <c r="AK4" s="14">
        <f>EXP(-1.0587+0.8836*LN(AJ4)+0.284)</f>
        <v>0.27134777976185437</v>
      </c>
      <c r="AL4" s="22">
        <f t="shared" ref="AL4:AL67" si="4">(AJ4+AK4)*0.475*44/12</f>
        <v>1.4289918879799741</v>
      </c>
      <c r="AM4" s="62">
        <f t="shared" ref="AM4:AM67" si="5">AL4+(AD4+AE4)*44/12</f>
        <v>122.40166927420201</v>
      </c>
      <c r="AN4" s="62">
        <f ca="1">AVERAGE(OFFSET($AM$3,0,0,'Données projet'!$E$10+1,1))-AVERAGE(OFFSET($H$3,0,0,'Données projet'!$E$10+1,1))</f>
        <v>368.69628434154333</v>
      </c>
      <c r="AO4" s="62">
        <f>$AO$3</f>
        <v>202.28197295839524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2.84</v>
      </c>
      <c r="BD4" s="13">
        <f>IF('Données projet'!$A$88&gt;35,BD3+BC4-BL3,IF(A4&lt;'Données projet'!$A$88,$BA$205^A4,IF(A4='Données projet'!$A$88,'Données projet'!$B$88,BD3+BC4-BL3)))</f>
        <v>1.185906184594963</v>
      </c>
      <c r="BE4" s="14">
        <f>BD4*VLOOKUP('Données projet'!$B$11,Paramètres!$A$1:$I$89,3,0)*VLOOKUP('Données projet'!$B$11,Paramètres!$A$1:$I$89,5,0)</f>
        <v>1.0730079158215224</v>
      </c>
      <c r="BF4" s="14">
        <f>EXP(-1.0587+0.8836*LN(BE4)+0.284)</f>
        <v>0.49044782191261621</v>
      </c>
      <c r="BG4" s="22">
        <f t="shared" ref="BG4:BG67" si="7">(BE4+BF4)*0.475*44/12</f>
        <v>2.7230187432202917</v>
      </c>
      <c r="BH4" s="62">
        <f t="shared" ref="BH4:BH67" si="8">BG4+(AY4+AZ4)*44/12</f>
        <v>123.69569612944233</v>
      </c>
      <c r="BI4" s="62">
        <f ca="1">AVERAGE(OFFSET($BH$3,0,0,'Données projet'!$E$11+1,1))-AVERAGE(OFFSET($H$3,0,0,'Données projet'!$E$11+1,1))</f>
        <v>434.56763649859136</v>
      </c>
      <c r="BJ4" s="62">
        <f>$BJ$3</f>
        <v>271.90302066766264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127.51018636796731</v>
      </c>
      <c r="S5" s="62">
        <f ca="1">AVERAGE(OFFSET($R$3,0,0,'Données projet'!$E$9+1,1))-AVERAGE(OFFSET($H$3,0,0,'Données projet'!$E$9+1,1))</f>
        <v>225.71928466161592</v>
      </c>
      <c r="T5" s="62">
        <f t="shared" ref="T5:T68" si="34">$T$3</f>
        <v>385.98818770742025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4.0333333333333332</v>
      </c>
      <c r="AI5" s="14">
        <f>IF('Données projet'!$A$62&gt;35,AI4+AH5-AQ4,IF(A5&lt;'Données projet'!$A$62,$AF$205^A5,IF(A5='Données projet'!$A$62,'Données projet'!$B$62,AI4+AH5-AQ4)))</f>
        <v>1.3767413547888432</v>
      </c>
      <c r="AJ5" s="14">
        <f>AI5*VLOOKUP('Données projet'!$B$10,Paramètres!$A$1:$I$89,3,0)*VLOOKUP('Données projet'!$B$10,Paramètres!$A$1:$I$89,5,0)</f>
        <v>0.64431495404117867</v>
      </c>
      <c r="AK5" s="14">
        <f t="shared" ref="AK5:AK68" si="35">EXP(-1.0587+0.8836*LN(AJ5)+0.284)</f>
        <v>0.31251527119890932</v>
      </c>
      <c r="AL5" s="22">
        <f t="shared" si="4"/>
        <v>1.66647930895982</v>
      </c>
      <c r="AM5" s="62">
        <f t="shared" si="5"/>
        <v>126.23656908818334</v>
      </c>
      <c r="AN5" s="62">
        <f ca="1">AVERAGE(OFFSET($AM$3,0,0,'Données projet'!$E$10+1,1))-AVERAGE(OFFSET($H$3,0,0,'Données projet'!$E$10+1,1))</f>
        <v>368.69628434154333</v>
      </c>
      <c r="AO5" s="62">
        <f t="shared" ref="AO5:AO68" si="36">$AO$3</f>
        <v>202.28197295839524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2.84</v>
      </c>
      <c r="BD5" s="13">
        <f>IF('Données projet'!$A$88&gt;35,BD4+BC5-BL4,IF(A5&lt;'Données projet'!$A$88,$BA$205^A5,IF(A5='Données projet'!$A$88,'Données projet'!$B$88,BD4+BC5-BL4)))</f>
        <v>1.4063734786605824</v>
      </c>
      <c r="BE5" s="14">
        <f>BD5*VLOOKUP('Données projet'!$B$11,Paramètres!$A$1:$I$89,3,0)*VLOOKUP('Données projet'!$B$11,Paramètres!$A$1:$I$89,5,0)</f>
        <v>1.2724867234920949</v>
      </c>
      <c r="BF5" s="14">
        <f t="shared" ref="BF5:BF68" si="37">EXP(-1.0587+0.8836*LN(BE5)+0.284)</f>
        <v>0.570195368340213</v>
      </c>
      <c r="BG5" s="22">
        <f t="shared" si="7"/>
        <v>3.209337976607936</v>
      </c>
      <c r="BH5" s="62">
        <f t="shared" si="8"/>
        <v>127.77942775583146</v>
      </c>
      <c r="BI5" s="62">
        <f ca="1">AVERAGE(OFFSET($BH$3,0,0,'Données projet'!$E$11+1,1))-AVERAGE(OFFSET($H$3,0,0,'Données projet'!$E$11+1,1))</f>
        <v>434.56763649859136</v>
      </c>
      <c r="BJ5" s="62">
        <f t="shared" ref="BJ5:BJ68" si="38">$BJ$3</f>
        <v>271.90302066766264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132.17609414911485</v>
      </c>
      <c r="S6" s="62">
        <f ca="1">AVERAGE(OFFSET($R$3,0,0,'Données projet'!$E$9+1,1))-AVERAGE(OFFSET($H$3,0,0,'Données projet'!$E$9+1,1))</f>
        <v>225.71928466161592</v>
      </c>
      <c r="T6" s="62">
        <f t="shared" si="34"/>
        <v>385.98818770742025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4.0333333333333332</v>
      </c>
      <c r="AI6" s="14">
        <f>IF('Données projet'!$A$62&gt;35,AI5+AH6-AQ5,IF(A6&lt;'Données projet'!$A$62,$AF$205^A6,IF(A6='Données projet'!$A$62,'Données projet'!$B$62,AI5+AH6-AQ5)))</f>
        <v>1.6153942662021783</v>
      </c>
      <c r="AJ6" s="14">
        <f>AI6*VLOOKUP('Données projet'!$B$10,Paramètres!$A$1:$I$89,3,0)*VLOOKUP('Données projet'!$B$10,Paramètres!$A$1:$I$89,5,0)</f>
        <v>0.75600451658261936</v>
      </c>
      <c r="AK6" s="14">
        <f t="shared" si="35"/>
        <v>0.35992848299051222</v>
      </c>
      <c r="AL6" s="22">
        <f t="shared" si="4"/>
        <v>1.9435833075898705</v>
      </c>
      <c r="AM6" s="62">
        <f t="shared" si="5"/>
        <v>130.06988124048158</v>
      </c>
      <c r="AN6" s="62">
        <f ca="1">AVERAGE(OFFSET($AM$3,0,0,'Données projet'!$E$10+1,1))-AVERAGE(OFFSET($H$3,0,0,'Données projet'!$E$10+1,1))</f>
        <v>368.69628434154333</v>
      </c>
      <c r="AO6" s="62">
        <f t="shared" si="36"/>
        <v>202.28197295839524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2.84</v>
      </c>
      <c r="BD6" s="13">
        <f>IF('Données projet'!$A$88&gt;35,BD5+BC6-BL5,IF(A6&lt;'Données projet'!$A$88,$BA$205^A6,IF(A6='Données projet'!$A$88,'Données projet'!$B$88,BD5+BC6-BL5)))</f>
        <v>1.6678270061939169</v>
      </c>
      <c r="BE6" s="14">
        <f>BD6*VLOOKUP('Données projet'!$B$11,Paramètres!$A$1:$I$89,3,0)*VLOOKUP('Données projet'!$B$11,Paramètres!$A$1:$I$89,5,0)</f>
        <v>1.5090498752042558</v>
      </c>
      <c r="BF6" s="14">
        <f t="shared" si="37"/>
        <v>0.66290998461108197</v>
      </c>
      <c r="BG6" s="22">
        <f t="shared" si="7"/>
        <v>3.7828300891783795</v>
      </c>
      <c r="BH6" s="62">
        <f t="shared" si="8"/>
        <v>131.90912802207009</v>
      </c>
      <c r="BI6" s="62">
        <f ca="1">AVERAGE(OFFSET($BH$3,0,0,'Données projet'!$E$11+1,1))-AVERAGE(OFFSET($H$3,0,0,'Données projet'!$E$11+1,1))</f>
        <v>434.56763649859136</v>
      </c>
      <c r="BJ6" s="62">
        <f t="shared" si="38"/>
        <v>271.90302066766264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137.22211595067694</v>
      </c>
      <c r="S7" s="62">
        <f ca="1">AVERAGE(OFFSET($R$3,0,0,'Données projet'!$E$9+1,1))-AVERAGE(OFFSET($H$3,0,0,'Données projet'!$E$9+1,1))</f>
        <v>225.71928466161592</v>
      </c>
      <c r="T7" s="62">
        <f t="shared" si="34"/>
        <v>385.98818770742025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4.0333333333333332</v>
      </c>
      <c r="AI7" s="14">
        <f>IF('Données projet'!$A$62&gt;35,AI6+AH7-AQ6,IF(A7&lt;'Données projet'!$A$62,$AF$205^A7,IF(A7='Données projet'!$A$62,'Données projet'!$B$62,AI6+AH7-AQ6)))</f>
        <v>1.8954167579858194</v>
      </c>
      <c r="AJ7" s="14">
        <f>AI7*VLOOKUP('Données projet'!$B$10,Paramètres!$A$1:$I$89,3,0)*VLOOKUP('Données projet'!$B$10,Paramètres!$A$1:$I$89,5,0)</f>
        <v>0.88705504273736346</v>
      </c>
      <c r="AK7" s="14">
        <f t="shared" si="35"/>
        <v>0.41453498374931108</v>
      </c>
      <c r="AL7" s="22">
        <f t="shared" si="4"/>
        <v>2.2669359627976253</v>
      </c>
      <c r="AM7" s="62">
        <f t="shared" si="5"/>
        <v>133.90895261145772</v>
      </c>
      <c r="AN7" s="62">
        <f ca="1">AVERAGE(OFFSET($AM$3,0,0,'Données projet'!$E$10+1,1))-AVERAGE(OFFSET($H$3,0,0,'Données projet'!$E$10+1,1))</f>
        <v>368.69628434154333</v>
      </c>
      <c r="AO7" s="62">
        <f t="shared" si="36"/>
        <v>202.28197295839524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2.84</v>
      </c>
      <c r="BD7" s="13">
        <f>IF('Données projet'!$A$88&gt;35,BD6+BC7-BL6,IF(A7&lt;'Données projet'!$A$88,$BA$205^A7,IF(A7='Données projet'!$A$88,'Données projet'!$B$88,BD6+BC7-BL6)))</f>
        <v>1.9778863614798676</v>
      </c>
      <c r="BE7" s="14">
        <f>BD7*VLOOKUP('Données projet'!$B$11,Paramètres!$A$1:$I$89,3,0)*VLOOKUP('Données projet'!$B$11,Paramètres!$A$1:$I$89,5,0)</f>
        <v>1.7895915798669841</v>
      </c>
      <c r="BF7" s="14">
        <f t="shared" si="37"/>
        <v>0.77070013559784434</v>
      </c>
      <c r="BG7" s="22">
        <f t="shared" si="7"/>
        <v>4.459174737767909</v>
      </c>
      <c r="BH7" s="62">
        <f t="shared" si="8"/>
        <v>136.10119138642801</v>
      </c>
      <c r="BI7" s="62">
        <f ca="1">AVERAGE(OFFSET($BH$3,0,0,'Données projet'!$E$11+1,1))-AVERAGE(OFFSET($H$3,0,0,'Données projet'!$E$11+1,1))</f>
        <v>434.56763649859136</v>
      </c>
      <c r="BJ7" s="62">
        <f t="shared" si="38"/>
        <v>271.90302066766264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142.8090005330352</v>
      </c>
      <c r="S8" s="62">
        <f ca="1">AVERAGE(OFFSET($R$3,0,0,'Données projet'!$E$9+1,1))-AVERAGE(OFFSET($H$3,0,0,'Données projet'!$E$9+1,1))</f>
        <v>225.71928466161592</v>
      </c>
      <c r="T8" s="62">
        <f t="shared" si="34"/>
        <v>385.98818770742025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4.0333333333333332</v>
      </c>
      <c r="AI8" s="14">
        <f>IF('Données projet'!$A$62&gt;35,AI7+AH8-AQ7,IF(A8&lt;'Données projet'!$A$62,$AF$205^A8,IF(A8='Données projet'!$A$62,'Données projet'!$B$62,AI7+AH8-AQ7)))</f>
        <v>2.2239800905693161</v>
      </c>
      <c r="AJ8" s="14">
        <f>AI8*VLOOKUP('Données projet'!$B$10,Paramètres!$A$1:$I$89,3,0)*VLOOKUP('Données projet'!$B$10,Paramètres!$A$1:$I$89,5,0)</f>
        <v>1.0408226823864399</v>
      </c>
      <c r="AK8" s="14">
        <f t="shared" si="35"/>
        <v>0.47742610233092142</v>
      </c>
      <c r="AL8" s="22">
        <f t="shared" si="4"/>
        <v>2.6442833000494042</v>
      </c>
      <c r="AM8" s="62">
        <f t="shared" si="5"/>
        <v>137.76223162780491</v>
      </c>
      <c r="AN8" s="62">
        <f ca="1">AVERAGE(OFFSET($AM$3,0,0,'Données projet'!$E$10+1,1))-AVERAGE(OFFSET($H$3,0,0,'Données projet'!$E$10+1,1))</f>
        <v>368.69628434154333</v>
      </c>
      <c r="AO8" s="62">
        <f t="shared" si="36"/>
        <v>202.28197295839524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2.84</v>
      </c>
      <c r="BD8" s="13">
        <f>IF('Données projet'!$A$88&gt;35,BD7+BC8-BL7,IF(A8&lt;'Données projet'!$A$88,$BA$205^A8,IF(A8='Données projet'!$A$88,'Données projet'!$B$88,BD7+BC8-BL7)))</f>
        <v>2.3455876685050034</v>
      </c>
      <c r="BE8" s="14">
        <f>BD8*VLOOKUP('Données projet'!$B$11,Paramètres!$A$1:$I$89,3,0)*VLOOKUP('Données projet'!$B$11,Paramètres!$A$1:$I$89,5,0)</f>
        <v>2.122287722463327</v>
      </c>
      <c r="BF8" s="14">
        <f t="shared" si="37"/>
        <v>0.89601712570223679</v>
      </c>
      <c r="BG8" s="22">
        <f t="shared" si="7"/>
        <v>5.2568809438883566</v>
      </c>
      <c r="BH8" s="62">
        <f t="shared" si="8"/>
        <v>140.37482927164385</v>
      </c>
      <c r="BI8" s="62">
        <f ca="1">AVERAGE(OFFSET($BH$3,0,0,'Données projet'!$E$11+1,1))-AVERAGE(OFFSET($H$3,0,0,'Données projet'!$E$11+1,1))</f>
        <v>434.56763649859136</v>
      </c>
      <c r="BJ8" s="62">
        <f t="shared" si="38"/>
        <v>271.90302066766264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149.15860702462544</v>
      </c>
      <c r="S9" s="62">
        <f ca="1">AVERAGE(OFFSET($R$3,0,0,'Données projet'!$E$9+1,1))-AVERAGE(OFFSET($H$3,0,0,'Données projet'!$E$9+1,1))</f>
        <v>225.71928466161592</v>
      </c>
      <c r="T9" s="62">
        <f t="shared" si="34"/>
        <v>385.98818770742025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4.0333333333333332</v>
      </c>
      <c r="AI9" s="14">
        <f>IF('Données projet'!$A$62&gt;35,AI8+AH9-AQ8,IF(A9&lt;'Données projet'!$A$62,$AF$205^A9,IF(A9='Données projet'!$A$62,'Données projet'!$B$62,AI8+AH9-AQ8)))</f>
        <v>2.6094986352788738</v>
      </c>
      <c r="AJ9" s="14">
        <f>AI9*VLOOKUP('Données projet'!$B$10,Paramètres!$A$1:$I$89,3,0)*VLOOKUP('Données projet'!$B$10,Paramètres!$A$1:$I$89,5,0)</f>
        <v>1.221245361310513</v>
      </c>
      <c r="AK9" s="14">
        <f t="shared" si="35"/>
        <v>0.54985873839960142</v>
      </c>
      <c r="AL9" s="22">
        <f t="shared" si="4"/>
        <v>3.0846729736617822</v>
      </c>
      <c r="AM9" s="62">
        <f t="shared" si="5"/>
        <v>141.63945615997545</v>
      </c>
      <c r="AN9" s="62">
        <f ca="1">AVERAGE(OFFSET($AM$3,0,0,'Données projet'!$E$10+1,1))-AVERAGE(OFFSET($H$3,0,0,'Données projet'!$E$10+1,1))</f>
        <v>368.69628434154333</v>
      </c>
      <c r="AO9" s="62">
        <f t="shared" si="36"/>
        <v>202.28197295839524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2.84</v>
      </c>
      <c r="BD9" s="13">
        <f>IF('Données projet'!$A$88&gt;35,BD8+BC9-BL8,IF(A9&lt;'Données projet'!$A$88,$BA$205^A9,IF(A9='Données projet'!$A$88,'Données projet'!$B$88,BD8+BC9-BL8)))</f>
        <v>2.7816469225897635</v>
      </c>
      <c r="BE9" s="14">
        <f>BD9*VLOOKUP('Données projet'!$B$11,Paramètres!$A$1:$I$89,3,0)*VLOOKUP('Données projet'!$B$11,Paramètres!$A$1:$I$89,5,0)</f>
        <v>2.5168341355592179</v>
      </c>
      <c r="BF9" s="14">
        <f t="shared" si="37"/>
        <v>1.0417108450732491</v>
      </c>
      <c r="BG9" s="22">
        <f t="shared" si="7"/>
        <v>6.1977991746015464</v>
      </c>
      <c r="BH9" s="62">
        <f t="shared" si="8"/>
        <v>144.75258236091523</v>
      </c>
      <c r="BI9" s="62">
        <f ca="1">AVERAGE(OFFSET($BH$3,0,0,'Données projet'!$E$11+1,1))-AVERAGE(OFFSET($H$3,0,0,'Données projet'!$E$11+1,1))</f>
        <v>434.56763649859136</v>
      </c>
      <c r="BJ9" s="62">
        <f t="shared" si="38"/>
        <v>271.90302066766264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156.57732666286358</v>
      </c>
      <c r="S10" s="62">
        <f ca="1">AVERAGE(OFFSET($R$3,0,0,'Données projet'!$E$9+1,1))-AVERAGE(OFFSET($H$3,0,0,'Données projet'!$E$9+1,1))</f>
        <v>225.71928466161592</v>
      </c>
      <c r="T10" s="62">
        <f t="shared" si="34"/>
        <v>385.98818770742025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4.0333333333333332</v>
      </c>
      <c r="AI10" s="14">
        <f>IF('Données projet'!$A$62&gt;35,AI9+AH10-AQ9,IF(A10&lt;'Données projet'!$A$62,$AF$205^A10,IF(A10='Données projet'!$A$62,'Données projet'!$B$62,AI9+AH10-AQ9)))</f>
        <v>3.0618453629138145</v>
      </c>
      <c r="AJ10" s="14">
        <f>AI10*VLOOKUP('Données projet'!$B$10,Paramètres!$A$1:$I$89,3,0)*VLOOKUP('Données projet'!$B$10,Paramètres!$A$1:$I$89,5,0)</f>
        <v>1.4329436298436653</v>
      </c>
      <c r="AK10" s="14">
        <f t="shared" si="35"/>
        <v>0.63328048198092712</v>
      </c>
      <c r="AL10" s="22">
        <f t="shared" si="4"/>
        <v>3.5986736614278314</v>
      </c>
      <c r="AM10" s="62">
        <f t="shared" si="5"/>
        <v>145.55187312819135</v>
      </c>
      <c r="AN10" s="62">
        <f ca="1">AVERAGE(OFFSET($AM$3,0,0,'Données projet'!$E$10+1,1))-AVERAGE(OFFSET($H$3,0,0,'Données projet'!$E$10+1,1))</f>
        <v>368.69628434154333</v>
      </c>
      <c r="AO10" s="62">
        <f t="shared" si="36"/>
        <v>202.28197295839524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2.84</v>
      </c>
      <c r="BD10" s="13">
        <f>IF('Données projet'!$A$88&gt;35,BD9+BC10-BL9,IF(A10&lt;'Données projet'!$A$88,$BA$205^A10,IF(A10='Données projet'!$A$88,'Données projet'!$B$88,BD9+BC10-BL9)))</f>
        <v>3.2987722888587467</v>
      </c>
      <c r="BE10" s="14">
        <f>BD10*VLOOKUP('Données projet'!$B$11,Paramètres!$A$1:$I$89,3,0)*VLOOKUP('Données projet'!$B$11,Paramètres!$A$1:$I$89,5,0)</f>
        <v>2.9847291669593941</v>
      </c>
      <c r="BF10" s="14">
        <f t="shared" si="37"/>
        <v>1.2110945802433715</v>
      </c>
      <c r="BG10" s="22">
        <f t="shared" si="7"/>
        <v>7.3077263597114817</v>
      </c>
      <c r="BH10" s="62">
        <f t="shared" si="8"/>
        <v>149.26092582647502</v>
      </c>
      <c r="BI10" s="62">
        <f ca="1">AVERAGE(OFFSET($BH$3,0,0,'Données projet'!$E$11+1,1))-AVERAGE(OFFSET($H$3,0,0,'Données projet'!$E$11+1,1))</f>
        <v>434.56763649859136</v>
      </c>
      <c r="BJ10" s="62">
        <f t="shared" si="38"/>
        <v>271.90302066766264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165.48850703440951</v>
      </c>
      <c r="S11" s="62">
        <f ca="1">AVERAGE(OFFSET($R$3,0,0,'Données projet'!$E$9+1,1))-AVERAGE(OFFSET($H$3,0,0,'Données projet'!$E$9+1,1))</f>
        <v>225.71928466161592</v>
      </c>
      <c r="T11" s="62">
        <f t="shared" si="34"/>
        <v>385.98818770742025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4.0333333333333332</v>
      </c>
      <c r="AI11" s="14">
        <f>IF('Données projet'!$A$62&gt;35,AI10+AH11-AQ10,IF(A11&lt;'Données projet'!$A$62,$AF$205^A11,IF(A11='Données projet'!$A$62,'Données projet'!$B$62,AI10+AH11-AQ10)))</f>
        <v>3.5926046864534742</v>
      </c>
      <c r="AJ11" s="14">
        <f>AI11*VLOOKUP('Données projet'!$B$10,Paramètres!$A$1:$I$89,3,0)*VLOOKUP('Données projet'!$B$10,Paramètres!$A$1:$I$89,5,0)</f>
        <v>1.6813389932602261</v>
      </c>
      <c r="AK11" s="14">
        <f t="shared" si="35"/>
        <v>0.72935854402397904</v>
      </c>
      <c r="AL11" s="22">
        <f t="shared" si="4"/>
        <v>4.198631544103324</v>
      </c>
      <c r="AM11" s="62">
        <f t="shared" si="5"/>
        <v>149.5124951896475</v>
      </c>
      <c r="AN11" s="62">
        <f ca="1">AVERAGE(OFFSET($AM$3,0,0,'Données projet'!$E$10+1,1))-AVERAGE(OFFSET($H$3,0,0,'Données projet'!$E$10+1,1))</f>
        <v>368.69628434154333</v>
      </c>
      <c r="AO11" s="62">
        <f t="shared" si="36"/>
        <v>202.28197295839524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2.84</v>
      </c>
      <c r="BD11" s="13">
        <f>IF('Données projet'!$A$88&gt;35,BD10+BC11-BL10,IF(A11&lt;'Données projet'!$A$88,$BA$205^A11,IF(A11='Données projet'!$A$88,'Données projet'!$B$88,BD10+BC11-BL10)))</f>
        <v>3.9120344589280696</v>
      </c>
      <c r="BE11" s="14">
        <f>BD11*VLOOKUP('Données projet'!$B$11,Paramètres!$A$1:$I$89,3,0)*VLOOKUP('Données projet'!$B$11,Paramètres!$A$1:$I$89,5,0)</f>
        <v>3.5396087784381174</v>
      </c>
      <c r="BF11" s="14">
        <f t="shared" si="37"/>
        <v>1.4080203630708406</v>
      </c>
      <c r="BG11" s="22">
        <f t="shared" si="7"/>
        <v>8.6171207547947688</v>
      </c>
      <c r="BH11" s="62">
        <f t="shared" si="8"/>
        <v>153.93098440033893</v>
      </c>
      <c r="BI11" s="62">
        <f ca="1">AVERAGE(OFFSET($BH$3,0,0,'Données projet'!$E$11+1,1))-AVERAGE(OFFSET($H$3,0,0,'Données projet'!$E$11+1,1))</f>
        <v>434.56763649859136</v>
      </c>
      <c r="BJ11" s="62">
        <f t="shared" si="38"/>
        <v>271.90302066766264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176.47734877716766</v>
      </c>
      <c r="S12" s="62">
        <f ca="1">AVERAGE(OFFSET($R$3,0,0,'Données projet'!$E$9+1,1))-AVERAGE(OFFSET($H$3,0,0,'Données projet'!$E$9+1,1))</f>
        <v>225.71928466161592</v>
      </c>
      <c r="T12" s="62">
        <f t="shared" si="34"/>
        <v>385.98818770742025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4.0333333333333332</v>
      </c>
      <c r="AI12" s="14">
        <f>IF('Données projet'!$A$62&gt;35,AI11+AH12-AQ11,IF(A12&lt;'Données projet'!$A$62,$AF$205^A12,IF(A12='Données projet'!$A$62,'Données projet'!$B$62,AI11+AH12-AQ11)))</f>
        <v>4.2153691330919019</v>
      </c>
      <c r="AJ12" s="14">
        <f>AI12*VLOOKUP('Données projet'!$B$10,Paramètres!$A$1:$I$89,3,0)*VLOOKUP('Données projet'!$B$10,Paramètres!$A$1:$I$89,5,0)</f>
        <v>1.9727927542870103</v>
      </c>
      <c r="AK12" s="14">
        <f t="shared" si="35"/>
        <v>0.84001307615983045</v>
      </c>
      <c r="AL12" s="22">
        <f t="shared" si="4"/>
        <v>4.898970154694914</v>
      </c>
      <c r="AM12" s="62">
        <f t="shared" si="5"/>
        <v>153.53640079191342</v>
      </c>
      <c r="AN12" s="62">
        <f ca="1">AVERAGE(OFFSET($AM$3,0,0,'Données projet'!$E$10+1,1))-AVERAGE(OFFSET($H$3,0,0,'Données projet'!$E$10+1,1))</f>
        <v>368.69628434154333</v>
      </c>
      <c r="AO12" s="62">
        <f t="shared" si="36"/>
        <v>202.28197295839524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2.84</v>
      </c>
      <c r="BD12" s="13">
        <f>IF('Données projet'!$A$88&gt;35,BD11+BC12-BL11,IF(A12&lt;'Données projet'!$A$88,$BA$205^A12,IF(A12='Données projet'!$A$88,'Données projet'!$B$88,BD11+BC12-BL11)))</f>
        <v>4.6393058591914071</v>
      </c>
      <c r="BE12" s="14">
        <f>BD12*VLOOKUP('Données projet'!$B$11,Paramètres!$A$1:$I$89,3,0)*VLOOKUP('Données projet'!$B$11,Paramètres!$A$1:$I$89,5,0)</f>
        <v>4.1976439413963851</v>
      </c>
      <c r="BF12" s="14">
        <f t="shared" si="37"/>
        <v>1.6369665715321342</v>
      </c>
      <c r="BG12" s="22">
        <f t="shared" si="7"/>
        <v>10.161946643350502</v>
      </c>
      <c r="BH12" s="62">
        <f t="shared" si="8"/>
        <v>158.79937728056899</v>
      </c>
      <c r="BI12" s="62">
        <f ca="1">AVERAGE(OFFSET($BH$3,0,0,'Données projet'!$E$11+1,1))-AVERAGE(OFFSET($H$3,0,0,'Données projet'!$E$11+1,1))</f>
        <v>434.56763649859136</v>
      </c>
      <c r="BJ12" s="62">
        <f t="shared" si="38"/>
        <v>271.90302066766264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190.35308556723737</v>
      </c>
      <c r="S13" s="62">
        <f ca="1">AVERAGE(OFFSET($R$3,0,0,'Données projet'!$E$9+1,1))-AVERAGE(OFFSET($H$3,0,0,'Données projet'!$E$9+1,1))</f>
        <v>225.71928466161592</v>
      </c>
      <c r="T13" s="62">
        <f t="shared" si="34"/>
        <v>385.98818770742025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4.0333333333333332</v>
      </c>
      <c r="AI13" s="14">
        <f>IF('Données projet'!$A$62&gt;35,AI12+AH13-AQ12,IF(A13&lt;'Données projet'!$A$62,$AF$205^A13,IF(A13='Données projet'!$A$62,'Données projet'!$B$62,AI12+AH13-AQ12)))</f>
        <v>4.946087443248703</v>
      </c>
      <c r="AJ13" s="14">
        <f>AI13*VLOOKUP('Données projet'!$B$10,Paramètres!$A$1:$I$89,3,0)*VLOOKUP('Données projet'!$B$10,Paramètres!$A$1:$I$89,5,0)</f>
        <v>2.314768923440393</v>
      </c>
      <c r="AK13" s="14">
        <f t="shared" si="35"/>
        <v>0.96745554556265312</v>
      </c>
      <c r="AL13" s="22">
        <f t="shared" si="4"/>
        <v>5.7165409501803053</v>
      </c>
      <c r="AM13" s="62">
        <f t="shared" si="5"/>
        <v>157.64108494522631</v>
      </c>
      <c r="AN13" s="62">
        <f ca="1">AVERAGE(OFFSET($AM$3,0,0,'Données projet'!$E$10+1,1))-AVERAGE(OFFSET($H$3,0,0,'Données projet'!$E$10+1,1))</f>
        <v>368.69628434154333</v>
      </c>
      <c r="AO13" s="62">
        <f t="shared" si="36"/>
        <v>202.28197295839524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2.84</v>
      </c>
      <c r="BD13" s="13">
        <f>IF('Données projet'!$A$88&gt;35,BD12+BC13-BL12,IF(A13&lt;'Données projet'!$A$88,$BA$205^A13,IF(A13='Données projet'!$A$88,'Données projet'!$B$88,BD12+BC13-BL12)))</f>
        <v>5.5017815106427381</v>
      </c>
      <c r="BE13" s="14">
        <f>BD13*VLOOKUP('Données projet'!$B$11,Paramètres!$A$1:$I$89,3,0)*VLOOKUP('Données projet'!$B$11,Paramètres!$A$1:$I$89,5,0)</f>
        <v>4.9780119108295491</v>
      </c>
      <c r="BF13" s="14">
        <f t="shared" si="37"/>
        <v>1.9031397745338225</v>
      </c>
      <c r="BG13" s="22">
        <f t="shared" si="7"/>
        <v>11.984672518674538</v>
      </c>
      <c r="BH13" s="62">
        <f t="shared" si="8"/>
        <v>163.90921651372054</v>
      </c>
      <c r="BI13" s="62">
        <f ca="1">AVERAGE(OFFSET($BH$3,0,0,'Données projet'!$E$11+1,1))-AVERAGE(OFFSET($H$3,0,0,'Données projet'!$E$11+1,1))</f>
        <v>434.56763649859136</v>
      </c>
      <c r="BJ13" s="62">
        <f t="shared" si="38"/>
        <v>271.90302066766264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208.23511838898966</v>
      </c>
      <c r="S14" s="62">
        <f ca="1">AVERAGE(OFFSET($R$3,0,0,'Données projet'!$E$9+1,1))-AVERAGE(OFFSET($H$3,0,0,'Données projet'!$E$9+1,1))</f>
        <v>225.71928466161592</v>
      </c>
      <c r="T14" s="62">
        <f t="shared" si="34"/>
        <v>385.98818770742025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4.0333333333333332</v>
      </c>
      <c r="AI14" s="14">
        <f>IF('Données projet'!$A$62&gt;35,AI13+AH14-AQ13,IF(A14&lt;'Données projet'!$A$62,$AF$205^A14,IF(A14='Données projet'!$A$62,'Données projet'!$B$62,AI13+AH14-AQ13)))</f>
        <v>5.8034730112280171</v>
      </c>
      <c r="AJ14" s="14">
        <f>AI14*VLOOKUP('Données projet'!$B$10,Paramètres!$A$1:$I$89,3,0)*VLOOKUP('Données projet'!$B$10,Paramètres!$A$1:$I$89,5,0)</f>
        <v>2.7160253692547123</v>
      </c>
      <c r="AK14" s="14">
        <f t="shared" si="35"/>
        <v>1.1142329318476498</v>
      </c>
      <c r="AL14" s="22">
        <f t="shared" si="4"/>
        <v>6.6710332077532799</v>
      </c>
      <c r="AM14" s="62">
        <f t="shared" si="5"/>
        <v>161.84686931582897</v>
      </c>
      <c r="AN14" s="62">
        <f ca="1">AVERAGE(OFFSET($AM$3,0,0,'Données projet'!$E$10+1,1))-AVERAGE(OFFSET($H$3,0,0,'Données projet'!$E$10+1,1))</f>
        <v>368.69628434154333</v>
      </c>
      <c r="AO14" s="62">
        <f t="shared" si="36"/>
        <v>202.28197295839524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2.84</v>
      </c>
      <c r="BD14" s="13">
        <f>IF('Données projet'!$A$88&gt;35,BD13+BC14-BL13,IF(A14&lt;'Données projet'!$A$88,$BA$205^A14,IF(A14='Données projet'!$A$88,'Données projet'!$B$88,BD13+BC14-BL13)))</f>
        <v>6.5245967197614414</v>
      </c>
      <c r="BE14" s="14">
        <f>BD14*VLOOKUP('Données projet'!$B$11,Paramètres!$A$1:$I$89,3,0)*VLOOKUP('Données projet'!$B$11,Paramètres!$A$1:$I$89,5,0)</f>
        <v>5.9034551120401524</v>
      </c>
      <c r="BF14" s="14">
        <f t="shared" si="37"/>
        <v>2.2125931368425316</v>
      </c>
      <c r="BG14" s="22">
        <f t="shared" si="7"/>
        <v>14.135450700137341</v>
      </c>
      <c r="BH14" s="62">
        <f t="shared" si="8"/>
        <v>169.31128680821303</v>
      </c>
      <c r="BI14" s="62">
        <f ca="1">AVERAGE(OFFSET($BH$3,0,0,'Données projet'!$E$11+1,1))-AVERAGE(OFFSET($H$3,0,0,'Données projet'!$E$11+1,1))</f>
        <v>434.56763649859136</v>
      </c>
      <c r="BJ14" s="62">
        <f t="shared" si="38"/>
        <v>271.90302066766264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231.67235611553059</v>
      </c>
      <c r="S15" s="62">
        <f ca="1">AVERAGE(OFFSET($R$3,0,0,'Données projet'!$E$9+1,1))-AVERAGE(OFFSET($H$3,0,0,'Données projet'!$E$9+1,1))</f>
        <v>225.71928466161592</v>
      </c>
      <c r="T15" s="62">
        <f t="shared" si="34"/>
        <v>385.98818770742025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4.0333333333333332</v>
      </c>
      <c r="AI15" s="14">
        <f>IF('Données projet'!$A$62&gt;35,AI14+AH15-AQ14,IF(A15&lt;'Données projet'!$A$62,$AF$205^A15,IF(A15='Données projet'!$A$62,'Données projet'!$B$62,AI14+AH15-AQ14)))</f>
        <v>6.8094831275223058</v>
      </c>
      <c r="AJ15" s="14">
        <f>AI15*VLOOKUP('Données projet'!$B$10,Paramètres!$A$1:$I$89,3,0)*VLOOKUP('Données projet'!$B$10,Paramètres!$A$1:$I$89,5,0)</f>
        <v>3.1868381036804387</v>
      </c>
      <c r="AK15" s="14">
        <f t="shared" si="35"/>
        <v>1.283278629295332</v>
      </c>
      <c r="AL15" s="22">
        <f t="shared" si="4"/>
        <v>7.7854533099328007</v>
      </c>
      <c r="AM15" s="62">
        <f t="shared" si="5"/>
        <v>166.1773817047534</v>
      </c>
      <c r="AN15" s="62">
        <f ca="1">AVERAGE(OFFSET($AM$3,0,0,'Données projet'!$E$10+1,1))-AVERAGE(OFFSET($H$3,0,0,'Données projet'!$E$10+1,1))</f>
        <v>368.69628434154333</v>
      </c>
      <c r="AO15" s="62">
        <f t="shared" si="36"/>
        <v>202.28197295839524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2.84</v>
      </c>
      <c r="BD15" s="13">
        <f>IF('Données projet'!$A$88&gt;35,BD14+BC15-BL14,IF(A15&lt;'Données projet'!$A$88,$BA$205^A15,IF(A15='Données projet'!$A$88,'Données projet'!$B$88,BD14+BC15-BL14)))</f>
        <v>7.7375596019531026</v>
      </c>
      <c r="BE15" s="14">
        <f>BD15*VLOOKUP('Données projet'!$B$11,Paramètres!$A$1:$I$89,3,0)*VLOOKUP('Données projet'!$B$11,Paramètres!$A$1:$I$89,5,0)</f>
        <v>7.0009439278471666</v>
      </c>
      <c r="BF15" s="14">
        <f t="shared" si="37"/>
        <v>2.5723640768329017</v>
      </c>
      <c r="BG15" s="22">
        <f t="shared" si="7"/>
        <v>16.673511441484454</v>
      </c>
      <c r="BH15" s="62">
        <f t="shared" si="8"/>
        <v>175.06543983630507</v>
      </c>
      <c r="BI15" s="62">
        <f ca="1">AVERAGE(OFFSET($BH$3,0,0,'Données projet'!$E$11+1,1))-AVERAGE(OFFSET($H$3,0,0,'Données projet'!$E$11+1,1))</f>
        <v>434.56763649859136</v>
      </c>
      <c r="BJ15" s="62">
        <f t="shared" si="38"/>
        <v>271.90302066766264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262.80859620760788</v>
      </c>
      <c r="S16" s="62">
        <f ca="1">AVERAGE(OFFSET($R$3,0,0,'Données projet'!$E$9+1,1))-AVERAGE(OFFSET($H$3,0,0,'Données projet'!$E$9+1,1))</f>
        <v>225.71928466161592</v>
      </c>
      <c r="T16" s="62">
        <f t="shared" si="34"/>
        <v>385.98818770742025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4.0333333333333332</v>
      </c>
      <c r="AI16" s="14">
        <f>IF('Données projet'!$A$62&gt;35,AI15+AH16-AQ15,IF(A16&lt;'Données projet'!$A$62,$AF$205^A16,IF(A16='Données projet'!$A$62,'Données projet'!$B$62,AI15+AH16-AQ15)))</f>
        <v>7.989881295958547</v>
      </c>
      <c r="AJ16" s="14">
        <f>AI16*VLOOKUP('Données projet'!$B$10,Paramètres!$A$1:$I$89,3,0)*VLOOKUP('Données projet'!$B$10,Paramètres!$A$1:$I$89,5,0)</f>
        <v>3.7392644465085998</v>
      </c>
      <c r="AK16" s="14">
        <f t="shared" si="35"/>
        <v>1.4779710716998222</v>
      </c>
      <c r="AL16" s="22">
        <f t="shared" si="4"/>
        <v>9.0866851942130022</v>
      </c>
      <c r="AM16" s="62">
        <f t="shared" si="5"/>
        <v>170.66011668778469</v>
      </c>
      <c r="AN16" s="62">
        <f ca="1">AVERAGE(OFFSET($AM$3,0,0,'Données projet'!$E$10+1,1))-AVERAGE(OFFSET($H$3,0,0,'Données projet'!$E$10+1,1))</f>
        <v>368.69628434154333</v>
      </c>
      <c r="AO16" s="62">
        <f t="shared" si="36"/>
        <v>202.28197295839524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2.84</v>
      </c>
      <c r="BD16" s="13">
        <f>IF('Données projet'!$A$88&gt;35,BD15+BC16-BL15,IF(A16&lt;'Données projet'!$A$88,$BA$205^A16,IF(A16='Données projet'!$A$88,'Données projet'!$B$88,BD15+BC16-BL15)))</f>
        <v>9.1760197856283234</v>
      </c>
      <c r="BE16" s="14">
        <f>BD16*VLOOKUP('Données projet'!$B$11,Paramètres!$A$1:$I$89,3,0)*VLOOKUP('Données projet'!$B$11,Paramètres!$A$1:$I$89,5,0)</f>
        <v>8.3024627020365074</v>
      </c>
      <c r="BF16" s="14">
        <f t="shared" si="37"/>
        <v>2.9906343075904238</v>
      </c>
      <c r="BG16" s="22">
        <f t="shared" si="7"/>
        <v>19.668810625100239</v>
      </c>
      <c r="BH16" s="62">
        <f t="shared" si="8"/>
        <v>181.24224211867192</v>
      </c>
      <c r="BI16" s="62">
        <f ca="1">AVERAGE(OFFSET($BH$3,0,0,'Données projet'!$E$11+1,1))-AVERAGE(OFFSET($H$3,0,0,'Données projet'!$E$11+1,1))</f>
        <v>434.56763649859136</v>
      </c>
      <c r="BJ16" s="62">
        <f t="shared" si="38"/>
        <v>271.90302066766264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268.80195015890183</v>
      </c>
      <c r="S17" s="62">
        <f ca="1">AVERAGE(OFFSET($R$3,0,0,'Données projet'!$E$9+1,1))-AVERAGE(OFFSET($H$3,0,0,'Données projet'!$E$9+1,1))</f>
        <v>225.71928466161592</v>
      </c>
      <c r="T17" s="62">
        <f t="shared" si="34"/>
        <v>385.98818770742025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4.0333333333333332</v>
      </c>
      <c r="AI17" s="14">
        <f>IF('Données projet'!$A$62&gt;35,AI16+AH17-AQ16,IF(A17&lt;'Données projet'!$A$62,$AF$205^A17,IF(A17='Données projet'!$A$62,'Données projet'!$B$62,AI16+AH17-AQ16)))</f>
        <v>9.3748970263968268</v>
      </c>
      <c r="AJ17" s="14">
        <f>AI17*VLOOKUP('Données projet'!$B$10,Paramètres!$A$1:$I$89,3,0)*VLOOKUP('Données projet'!$B$10,Paramètres!$A$1:$I$89,5,0)</f>
        <v>4.3874518083537151</v>
      </c>
      <c r="AK17" s="14">
        <f t="shared" si="35"/>
        <v>1.7022012514780274</v>
      </c>
      <c r="AL17" s="22">
        <f t="shared" si="4"/>
        <v>10.606145745873619</v>
      </c>
      <c r="AM17" s="62">
        <f t="shared" si="5"/>
        <v>175.32709119528442</v>
      </c>
      <c r="AN17" s="62">
        <f ca="1">AVERAGE(OFFSET($AM$3,0,0,'Données projet'!$E$10+1,1))-AVERAGE(OFFSET($H$3,0,0,'Données projet'!$E$10+1,1))</f>
        <v>368.69628434154333</v>
      </c>
      <c r="AO17" s="62">
        <f t="shared" si="36"/>
        <v>202.28197295839524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2.84</v>
      </c>
      <c r="BD17" s="13">
        <f>IF('Données projet'!$A$88&gt;35,BD16+BC17-BL16,IF(A17&lt;'Données projet'!$A$88,$BA$205^A17,IF(A17='Données projet'!$A$88,'Données projet'!$B$88,BD16+BC17-BL16)))</f>
        <v>10.881898613742376</v>
      </c>
      <c r="BE17" s="14">
        <f>BD17*VLOOKUP('Données projet'!$B$11,Paramètres!$A$1:$I$89,3,0)*VLOOKUP('Données projet'!$B$11,Paramètres!$A$1:$I$89,5,0)</f>
        <v>9.8459418657141011</v>
      </c>
      <c r="BF17" s="14">
        <f t="shared" si="37"/>
        <v>3.4769159009359916</v>
      </c>
      <c r="BG17" s="22">
        <f t="shared" si="7"/>
        <v>23.203977276915577</v>
      </c>
      <c r="BH17" s="62">
        <f t="shared" si="8"/>
        <v>187.92492272632637</v>
      </c>
      <c r="BI17" s="62">
        <f ca="1">AVERAGE(OFFSET($BH$3,0,0,'Données projet'!$E$11+1,1))-AVERAGE(OFFSET($H$3,0,0,'Données projet'!$E$11+1,1))</f>
        <v>434.56763649859136</v>
      </c>
      <c r="BJ17" s="62">
        <f t="shared" si="38"/>
        <v>271.90302066766264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294.40031117378612</v>
      </c>
      <c r="S18" s="62">
        <f ca="1">AVERAGE(OFFSET($R$3,0,0,'Données projet'!$E$9+1,1))-AVERAGE(OFFSET($H$3,0,0,'Données projet'!$E$9+1,1))</f>
        <v>225.71928466161592</v>
      </c>
      <c r="T18" s="62">
        <f t="shared" si="34"/>
        <v>385.98818770742025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4.0333333333333332</v>
      </c>
      <c r="AI18" s="14">
        <f>IF('Données projet'!$A$62&gt;35,AI17+AH18-AQ17,IF(A18&lt;'Données projet'!$A$62,$AF$205^A18,IF(A18='Données projet'!$A$62,'Données projet'!$B$62,AI17+AH18-AQ17)))</f>
        <v>11.000000000000009</v>
      </c>
      <c r="AJ18" s="14">
        <f>AI18*VLOOKUP('Données projet'!$B$10,Paramètres!$A$1:$I$89,3,0)*VLOOKUP('Données projet'!$B$10,Paramètres!$A$1:$I$89,5,0)</f>
        <v>5.1480000000000041</v>
      </c>
      <c r="AK18" s="14">
        <f t="shared" si="35"/>
        <v>1.9604504824312596</v>
      </c>
      <c r="AL18" s="22">
        <f t="shared" si="4"/>
        <v>12.380551256901116</v>
      </c>
      <c r="AM18" s="62">
        <f t="shared" si="5"/>
        <v>180.21561115488029</v>
      </c>
      <c r="AN18" s="62">
        <f ca="1">AVERAGE(OFFSET($AM$3,0,0,'Données projet'!$E$10+1,1))-AVERAGE(OFFSET($H$3,0,0,'Données projet'!$E$10+1,1))</f>
        <v>368.69628434154333</v>
      </c>
      <c r="AO18" s="62">
        <f t="shared" si="36"/>
        <v>202.28197295839524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2.84</v>
      </c>
      <c r="BD18" s="13">
        <f>IF('Données projet'!$A$88&gt;35,BD17+BC18-BL17,IF(A18&lt;'Données projet'!$A$88,$BA$205^A18,IF(A18='Données projet'!$A$88,'Données projet'!$B$88,BD17+BC18-BL17)))</f>
        <v>12.904910866172436</v>
      </c>
      <c r="BE18" s="14">
        <f>BD18*VLOOKUP('Données projet'!$B$11,Paramètres!$A$1:$I$89,3,0)*VLOOKUP('Données projet'!$B$11,Paramètres!$A$1:$I$89,5,0)</f>
        <v>11.676363351712819</v>
      </c>
      <c r="BF18" s="14">
        <f t="shared" si="37"/>
        <v>4.0422676057380276</v>
      </c>
      <c r="BG18" s="22">
        <f t="shared" si="7"/>
        <v>27.376615584226887</v>
      </c>
      <c r="BH18" s="62">
        <f t="shared" si="8"/>
        <v>195.21167548220606</v>
      </c>
      <c r="BI18" s="62">
        <f ca="1">AVERAGE(OFFSET($BH$3,0,0,'Données projet'!$E$11+1,1))-AVERAGE(OFFSET($H$3,0,0,'Données projet'!$E$11+1,1))</f>
        <v>434.56763649859136</v>
      </c>
      <c r="BJ18" s="62">
        <f t="shared" si="38"/>
        <v>271.90302066766264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319.86877027090753</v>
      </c>
      <c r="S19" s="62">
        <f ca="1">AVERAGE(OFFSET($R$3,0,0,'Données projet'!$E$9+1,1))-AVERAGE(OFFSET($H$3,0,0,'Données projet'!$E$9+1,1))</f>
        <v>225.71928466161592</v>
      </c>
      <c r="T19" s="62">
        <f t="shared" si="34"/>
        <v>385.98818770742025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4.0333333333333332</v>
      </c>
      <c r="AI19" s="14">
        <f>IF('Données projet'!$A$62&gt;35,AI18+AH19-AQ18,IF(A19&lt;'Données projet'!$A$62,$AF$205^A19,IF(A19='Données projet'!$A$62,'Données projet'!$B$62,AI18+AH19-AQ18)))</f>
        <v>12.906808433127466</v>
      </c>
      <c r="AJ19" s="14">
        <f>AI19*VLOOKUP('Données projet'!$B$10,Paramètres!$A$1:$I$89,3,0)*VLOOKUP('Données projet'!$B$10,Paramètres!$A$1:$I$89,5,0)</f>
        <v>6.0403863467036549</v>
      </c>
      <c r="AK19" s="14">
        <f t="shared" si="35"/>
        <v>2.2578799602736463</v>
      </c>
      <c r="AL19" s="22">
        <f t="shared" si="4"/>
        <v>14.452813817985463</v>
      </c>
      <c r="AM19" s="62">
        <f t="shared" si="5"/>
        <v>185.36916806404327</v>
      </c>
      <c r="AN19" s="62">
        <f ca="1">AVERAGE(OFFSET($AM$3,0,0,'Données projet'!$E$10+1,1))-AVERAGE(OFFSET($H$3,0,0,'Données projet'!$E$10+1,1))</f>
        <v>368.69628434154333</v>
      </c>
      <c r="AO19" s="62">
        <f t="shared" si="36"/>
        <v>202.28197295839524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2.84</v>
      </c>
      <c r="BD19" s="13">
        <f>IF('Données projet'!$A$88&gt;35,BD18+BC19-BL18,IF(A19&lt;'Données projet'!$A$88,$BA$205^A19,IF(A19='Données projet'!$A$88,'Données projet'!$B$88,BD18+BC19-BL18)))</f>
        <v>15.304013607840634</v>
      </c>
      <c r="BE19" s="14">
        <f>BD19*VLOOKUP('Données projet'!$B$11,Paramètres!$A$1:$I$89,3,0)*VLOOKUP('Données projet'!$B$11,Paramètres!$A$1:$I$89,5,0)</f>
        <v>13.847071512374203</v>
      </c>
      <c r="BF19" s="14">
        <f t="shared" si="37"/>
        <v>4.6995463399043667</v>
      </c>
      <c r="BG19" s="22">
        <f t="shared" si="7"/>
        <v>32.302026092718499</v>
      </c>
      <c r="BH19" s="62">
        <f t="shared" si="8"/>
        <v>203.21838033877631</v>
      </c>
      <c r="BI19" s="62">
        <f ca="1">AVERAGE(OFFSET($BH$3,0,0,'Données projet'!$E$11+1,1))-AVERAGE(OFFSET($H$3,0,0,'Données projet'!$E$11+1,1))</f>
        <v>434.56763649859136</v>
      </c>
      <c r="BJ19" s="62">
        <f t="shared" si="38"/>
        <v>271.90302066766264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345.22457859424367</v>
      </c>
      <c r="S20" s="62">
        <f ca="1">AVERAGE(OFFSET($R$3,0,0,'Données projet'!$E$9+1,1))-AVERAGE(OFFSET($H$3,0,0,'Données projet'!$E$9+1,1))</f>
        <v>225.71928466161592</v>
      </c>
      <c r="T20" s="62">
        <f t="shared" si="34"/>
        <v>385.98818770742025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4.0333333333333332</v>
      </c>
      <c r="AI20" s="14">
        <f>IF('Données projet'!$A$62&gt;35,AI19+AH20-AQ19,IF(A20&lt;'Données projet'!$A$62,$AF$205^A20,IF(A20='Données projet'!$A$62,'Données projet'!$B$62,AI19+AH20-AQ19)))</f>
        <v>15.144154902677286</v>
      </c>
      <c r="AJ20" s="14">
        <f>AI20*VLOOKUP('Données projet'!$B$10,Paramètres!$A$1:$I$89,3,0)*VLOOKUP('Données projet'!$B$10,Paramètres!$A$1:$I$89,5,0)</f>
        <v>7.087464494452969</v>
      </c>
      <c r="AK20" s="14">
        <f t="shared" si="35"/>
        <v>2.6004339108238987</v>
      </c>
      <c r="AL20" s="22">
        <f t="shared" si="4"/>
        <v>16.873089722523879</v>
      </c>
      <c r="AM20" s="62">
        <f t="shared" si="5"/>
        <v>190.8384875715393</v>
      </c>
      <c r="AN20" s="62">
        <f ca="1">AVERAGE(OFFSET($AM$3,0,0,'Données projet'!$E$10+1,1))-AVERAGE(OFFSET($H$3,0,0,'Données projet'!$E$10+1,1))</f>
        <v>368.69628434154333</v>
      </c>
      <c r="AO20" s="62">
        <f t="shared" si="36"/>
        <v>202.28197295839524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2.84</v>
      </c>
      <c r="BD20" s="13">
        <f>IF('Données projet'!$A$88&gt;35,BD19+BC20-BL19,IF(A20&lt;'Données projet'!$A$88,$BA$205^A20,IF(A20='Données projet'!$A$88,'Données projet'!$B$88,BD19+BC20-BL19)))</f>
        <v>18.149124386663679</v>
      </c>
      <c r="BE20" s="14">
        <f>BD20*VLOOKUP('Données projet'!$B$11,Paramètres!$A$1:$I$89,3,0)*VLOOKUP('Données projet'!$B$11,Paramètres!$A$1:$I$89,5,0)</f>
        <v>16.421327745053297</v>
      </c>
      <c r="BF20" s="14">
        <f t="shared" si="37"/>
        <v>5.4636995753466904</v>
      </c>
      <c r="BG20" s="22">
        <f t="shared" si="7"/>
        <v>38.11642258302998</v>
      </c>
      <c r="BH20" s="62">
        <f t="shared" si="8"/>
        <v>212.08182043204542</v>
      </c>
      <c r="BI20" s="62">
        <f ca="1">AVERAGE(OFFSET($BH$3,0,0,'Données projet'!$E$11+1,1))-AVERAGE(OFFSET($H$3,0,0,'Données projet'!$E$11+1,1))</f>
        <v>434.56763649859136</v>
      </c>
      <c r="BJ20" s="62">
        <f t="shared" si="38"/>
        <v>271.90302066766264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370.48025499370112</v>
      </c>
      <c r="S21" s="62">
        <f ca="1">AVERAGE(OFFSET($R$3,0,0,'Données projet'!$E$9+1,1))-AVERAGE(OFFSET($H$3,0,0,'Données projet'!$E$9+1,1))</f>
        <v>225.71928466161592</v>
      </c>
      <c r="T21" s="62">
        <f t="shared" si="34"/>
        <v>385.98818770742025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4.0333333333333332</v>
      </c>
      <c r="AI21" s="14">
        <f>IF('Données projet'!$A$62&gt;35,AI20+AH21-AQ20,IF(A21&lt;'Données projet'!$A$62,$AF$205^A21,IF(A21='Données projet'!$A$62,'Données projet'!$B$62,AI20+AH21-AQ20)))</f>
        <v>17.769336928223975</v>
      </c>
      <c r="AJ21" s="14">
        <f>AI21*VLOOKUP('Données projet'!$B$10,Paramètres!$A$1:$I$89,3,0)*VLOOKUP('Données projet'!$B$10,Paramètres!$A$1:$I$89,5,0)</f>
        <v>8.3160496824088206</v>
      </c>
      <c r="AK21" s="14">
        <f t="shared" si="35"/>
        <v>2.9949583873109544</v>
      </c>
      <c r="AL21" s="22">
        <f t="shared" si="4"/>
        <v>19.700005721428607</v>
      </c>
      <c r="AM21" s="62">
        <f t="shared" si="5"/>
        <v>196.6827559066067</v>
      </c>
      <c r="AN21" s="62">
        <f ca="1">AVERAGE(OFFSET($AM$3,0,0,'Données projet'!$E$10+1,1))-AVERAGE(OFFSET($H$3,0,0,'Données projet'!$E$10+1,1))</f>
        <v>368.69628434154333</v>
      </c>
      <c r="AO21" s="62">
        <f t="shared" si="36"/>
        <v>202.28197295839524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2.84</v>
      </c>
      <c r="BD21" s="13">
        <f>IF('Données projet'!$A$88&gt;35,BD20+BC21-BL20,IF(A21&lt;'Données projet'!$A$88,$BA$205^A21,IF(A21='Données projet'!$A$88,'Données projet'!$B$88,BD20+BC21-BL20)))</f>
        <v>21.523158855127722</v>
      </c>
      <c r="BE21" s="14">
        <f>BD21*VLOOKUP('Données projet'!$B$11,Paramètres!$A$1:$I$89,3,0)*VLOOKUP('Données projet'!$B$11,Paramètres!$A$1:$I$89,5,0)</f>
        <v>19.474154132119562</v>
      </c>
      <c r="BF21" s="14">
        <f t="shared" si="37"/>
        <v>6.3521052651756742</v>
      </c>
      <c r="BG21" s="22">
        <f t="shared" si="7"/>
        <v>44.980735116955863</v>
      </c>
      <c r="BH21" s="62">
        <f t="shared" si="8"/>
        <v>221.96348530213396</v>
      </c>
      <c r="BI21" s="62">
        <f ca="1">AVERAGE(OFFSET($BH$3,0,0,'Données projet'!$E$11+1,1))-AVERAGE(OFFSET($H$3,0,0,'Données projet'!$E$11+1,1))</f>
        <v>434.56763649859136</v>
      </c>
      <c r="BJ21" s="62">
        <f t="shared" si="38"/>
        <v>271.90302066766264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395.64532625655829</v>
      </c>
      <c r="S22" s="62">
        <f ca="1">AVERAGE(OFFSET($R$3,0,0,'Données projet'!$E$9+1,1))-AVERAGE(OFFSET($H$3,0,0,'Données projet'!$E$9+1,1))</f>
        <v>225.71928466161592</v>
      </c>
      <c r="T22" s="62">
        <f t="shared" si="34"/>
        <v>385.98818770742025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4.0333333333333332</v>
      </c>
      <c r="AI22" s="14">
        <f>IF('Données projet'!$A$62&gt;35,AI21+AH22-AQ21,IF(A22&lt;'Données projet'!$A$62,$AF$205^A22,IF(A22='Données projet'!$A$62,'Données projet'!$B$62,AI21+AH22-AQ21)))</f>
        <v>20.849584337844028</v>
      </c>
      <c r="AJ22" s="14">
        <f>AI22*VLOOKUP('Données projet'!$B$10,Paramètres!$A$1:$I$89,3,0)*VLOOKUP('Données projet'!$B$10,Paramètres!$A$1:$I$89,5,0)</f>
        <v>9.7576054701110042</v>
      </c>
      <c r="AK22" s="14">
        <f t="shared" si="35"/>
        <v>3.4493380909966378</v>
      </c>
      <c r="AL22" s="22">
        <f t="shared" si="4"/>
        <v>23.002093368929142</v>
      </c>
      <c r="AM22" s="62">
        <f t="shared" si="5"/>
        <v>202.97105439610272</v>
      </c>
      <c r="AN22" s="62">
        <f ca="1">AVERAGE(OFFSET($AM$3,0,0,'Données projet'!$E$10+1,1))-AVERAGE(OFFSET($H$3,0,0,'Données projet'!$E$10+1,1))</f>
        <v>368.69628434154333</v>
      </c>
      <c r="AO22" s="62">
        <f t="shared" si="36"/>
        <v>202.28197295839524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2.84</v>
      </c>
      <c r="BD22" s="13">
        <f>IF('Données projet'!$A$88&gt;35,BD21+BC22-BL21,IF(A22&lt;'Données projet'!$A$88,$BA$205^A22,IF(A22='Données projet'!$A$88,'Données projet'!$B$88,BD21+BC22-BL21)))</f>
        <v>25.524447198315809</v>
      </c>
      <c r="BE22" s="14">
        <f>BD22*VLOOKUP('Données projet'!$B$11,Paramètres!$A$1:$I$89,3,0)*VLOOKUP('Données projet'!$B$11,Paramètres!$A$1:$I$89,5,0)</f>
        <v>23.094519825036141</v>
      </c>
      <c r="BF22" s="14">
        <f t="shared" si="37"/>
        <v>7.3849670435644734</v>
      </c>
      <c r="BG22" s="22">
        <f t="shared" si="7"/>
        <v>53.085106296146058</v>
      </c>
      <c r="BH22" s="62">
        <f t="shared" si="8"/>
        <v>233.05406732331963</v>
      </c>
      <c r="BI22" s="62">
        <f ca="1">AVERAGE(OFFSET($BH$3,0,0,'Données projet'!$E$11+1,1))-AVERAGE(OFFSET($H$3,0,0,'Données projet'!$E$11+1,1))</f>
        <v>434.56763649859136</v>
      </c>
      <c r="BJ22" s="62">
        <f t="shared" si="38"/>
        <v>271.90302066766264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368.22499308565546</v>
      </c>
      <c r="S23" s="62">
        <f ca="1">AVERAGE(OFFSET($R$3,0,0,'Données projet'!$E$9+1,1))-AVERAGE(OFFSET($H$3,0,0,'Données projet'!$E$9+1,1))</f>
        <v>225.71928466161592</v>
      </c>
      <c r="T23" s="62">
        <f t="shared" si="34"/>
        <v>385.98818770742025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4.0333333333333332</v>
      </c>
      <c r="AI23" s="14">
        <f>IF('Données projet'!$A$62&gt;35,AI22+AH23-AQ22,IF(A23&lt;'Données projet'!$A$62,$AF$205^A23,IF(A23='Données projet'!$A$62,'Données projet'!$B$62,AI22+AH23-AQ22)))</f>
        <v>24.463780996262496</v>
      </c>
      <c r="AJ23" s="14">
        <f>AI23*VLOOKUP('Données projet'!$B$10,Paramètres!$A$1:$I$89,3,0)*VLOOKUP('Données projet'!$B$10,Paramètres!$A$1:$I$89,5,0)</f>
        <v>11.449049506250848</v>
      </c>
      <c r="AK23" s="14">
        <f t="shared" si="35"/>
        <v>3.972653949520474</v>
      </c>
      <c r="AL23" s="22">
        <f t="shared" si="4"/>
        <v>26.859466852135053</v>
      </c>
      <c r="AM23" s="62">
        <f t="shared" si="5"/>
        <v>209.78403746243876</v>
      </c>
      <c r="AN23" s="62">
        <f ca="1">AVERAGE(OFFSET($AM$3,0,0,'Données projet'!$E$10+1,1))-AVERAGE(OFFSET($H$3,0,0,'Données projet'!$E$10+1,1))</f>
        <v>368.69628434154333</v>
      </c>
      <c r="AO23" s="62">
        <f t="shared" si="36"/>
        <v>202.28197295839524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2.84</v>
      </c>
      <c r="BD23" s="13">
        <f>IF('Données projet'!$A$88&gt;35,BD22+BC23-BL22,IF(A23&lt;'Données projet'!$A$88,$BA$205^A23,IF(A23='Données projet'!$A$88,'Données projet'!$B$88,BD22+BC23-BL22)))</f>
        <v>30.269599790850293</v>
      </c>
      <c r="BE23" s="14">
        <f>BD23*VLOOKUP('Données projet'!$B$11,Paramètres!$A$1:$I$89,3,0)*VLOOKUP('Données projet'!$B$11,Paramètres!$A$1:$I$89,5,0)</f>
        <v>27.387933890761346</v>
      </c>
      <c r="BF23" s="14">
        <f t="shared" si="37"/>
        <v>8.5857736856986921</v>
      </c>
      <c r="BG23" s="22">
        <f t="shared" si="7"/>
        <v>62.654207362334567</v>
      </c>
      <c r="BH23" s="62">
        <f t="shared" si="8"/>
        <v>245.57877797263828</v>
      </c>
      <c r="BI23" s="62">
        <f ca="1">AVERAGE(OFFSET($BH$3,0,0,'Données projet'!$E$11+1,1))-AVERAGE(OFFSET($H$3,0,0,'Données projet'!$E$11+1,1))</f>
        <v>434.56763649859136</v>
      </c>
      <c r="BJ23" s="62">
        <f t="shared" si="38"/>
        <v>271.90302066766264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392.48936393357542</v>
      </c>
      <c r="S24" s="62">
        <f ca="1">AVERAGE(OFFSET($R$3,0,0,'Données projet'!$E$9+1,1))-AVERAGE(OFFSET($H$3,0,0,'Données projet'!$E$9+1,1))</f>
        <v>225.71928466161592</v>
      </c>
      <c r="T24" s="62">
        <f t="shared" si="34"/>
        <v>385.98818770742025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4.0333333333333332</v>
      </c>
      <c r="AI24" s="14">
        <f>IF('Données projet'!$A$62&gt;35,AI23+AH24-AQ23,IF(A24&lt;'Données projet'!$A$62,$AF$205^A24,IF(A24='Données projet'!$A$62,'Données projet'!$B$62,AI23+AH24-AQ23)))</f>
        <v>28.704484988067634</v>
      </c>
      <c r="AJ24" s="14">
        <f>AI24*VLOOKUP('Données projet'!$B$10,Paramètres!$A$1:$I$89,3,0)*VLOOKUP('Données projet'!$B$10,Paramètres!$A$1:$I$89,5,0)</f>
        <v>13.433698974415652</v>
      </c>
      <c r="AK24" s="14">
        <f t="shared" si="35"/>
        <v>4.575364602221593</v>
      </c>
      <c r="AL24" s="22">
        <f t="shared" si="4"/>
        <v>31.365785729309867</v>
      </c>
      <c r="AM24" s="62">
        <f t="shared" si="5"/>
        <v>217.21589552730558</v>
      </c>
      <c r="AN24" s="62">
        <f ca="1">AVERAGE(OFFSET($AM$3,0,0,'Données projet'!$E$10+1,1))-AVERAGE(OFFSET($H$3,0,0,'Données projet'!$E$10+1,1))</f>
        <v>368.69628434154333</v>
      </c>
      <c r="AO24" s="62">
        <f t="shared" si="36"/>
        <v>202.28197295839524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2.84</v>
      </c>
      <c r="BD24" s="13">
        <f>IF('Données projet'!$A$88&gt;35,BD23+BC24-BL23,IF(A24&lt;'Données projet'!$A$88,$BA$205^A24,IF(A24='Données projet'!$A$88,'Données projet'!$B$88,BD23+BC24-BL23)))</f>
        <v>35.896905597183761</v>
      </c>
      <c r="BE24" s="14">
        <f>BD24*VLOOKUP('Données projet'!$B$11,Paramètres!$A$1:$I$89,3,0)*VLOOKUP('Données projet'!$B$11,Paramètres!$A$1:$I$89,5,0)</f>
        <v>32.479520184331868</v>
      </c>
      <c r="BF24" s="14">
        <f t="shared" si="37"/>
        <v>9.9818332765986337</v>
      </c>
      <c r="BG24" s="22">
        <f t="shared" si="7"/>
        <v>73.953523944453949</v>
      </c>
      <c r="BH24" s="62">
        <f t="shared" si="8"/>
        <v>259.80363374244968</v>
      </c>
      <c r="BI24" s="62">
        <f ca="1">AVERAGE(OFFSET($BH$3,0,0,'Données projet'!$E$11+1,1))-AVERAGE(OFFSET($H$3,0,0,'Données projet'!$E$11+1,1))</f>
        <v>434.56763649859136</v>
      </c>
      <c r="BJ24" s="62">
        <f t="shared" si="38"/>
        <v>271.90302066766264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416.67325967171359</v>
      </c>
      <c r="S25" s="62">
        <f ca="1">AVERAGE(OFFSET($R$3,0,0,'Données projet'!$E$9+1,1))-AVERAGE(OFFSET($H$3,0,0,'Données projet'!$E$9+1,1))</f>
        <v>225.71928466161592</v>
      </c>
      <c r="T25" s="62">
        <f t="shared" si="34"/>
        <v>385.98818770742025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4.0333333333333332</v>
      </c>
      <c r="AI25" s="14">
        <f>IF('Données projet'!$A$62&gt;35,AI24+AH25-AQ24,IF(A25&lt;'Données projet'!$A$62,$AF$205^A25,IF(A25='Données projet'!$A$62,'Données projet'!$B$62,AI24+AH25-AQ24)))</f>
        <v>33.680298992051981</v>
      </c>
      <c r="AJ25" s="14">
        <f>AI25*VLOOKUP('Données projet'!$B$10,Paramètres!$A$1:$I$89,3,0)*VLOOKUP('Données projet'!$B$10,Paramètres!$A$1:$I$89,5,0)</f>
        <v>15.762379928280327</v>
      </c>
      <c r="AK25" s="14">
        <f t="shared" si="35"/>
        <v>5.2695154194815341</v>
      </c>
      <c r="AL25" s="22">
        <f t="shared" si="4"/>
        <v>36.630551064018576</v>
      </c>
      <c r="AM25" s="62">
        <f t="shared" si="5"/>
        <v>225.37665130840156</v>
      </c>
      <c r="AN25" s="62">
        <f ca="1">AVERAGE(OFFSET($AM$3,0,0,'Données projet'!$E$10+1,1))-AVERAGE(OFFSET($H$3,0,0,'Données projet'!$E$10+1,1))</f>
        <v>368.69628434154333</v>
      </c>
      <c r="AO25" s="62">
        <f t="shared" si="36"/>
        <v>202.28197295839524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2.84</v>
      </c>
      <c r="BD25" s="13">
        <f>IF('Données projet'!$A$88&gt;35,BD24+BC25-BL24,IF(A25&lt;'Données projet'!$A$88,$BA$205^A25,IF(A25='Données projet'!$A$88,'Données projet'!$B$88,BD24+BC25-BL24)))</f>
        <v>42.570362355521766</v>
      </c>
      <c r="BE25" s="14">
        <f>BD25*VLOOKUP('Données projet'!$B$11,Paramètres!$A$1:$I$89,3,0)*VLOOKUP('Données projet'!$B$11,Paramètres!$A$1:$I$89,5,0)</f>
        <v>38.517663859276098</v>
      </c>
      <c r="BF25" s="14">
        <f t="shared" si="37"/>
        <v>11.604894236587789</v>
      </c>
      <c r="BG25" s="22">
        <f t="shared" si="7"/>
        <v>87.2967886836296</v>
      </c>
      <c r="BH25" s="62">
        <f t="shared" si="8"/>
        <v>276.04288892801259</v>
      </c>
      <c r="BI25" s="62">
        <f ca="1">AVERAGE(OFFSET($BH$3,0,0,'Données projet'!$E$11+1,1))-AVERAGE(OFFSET($H$3,0,0,'Données projet'!$E$11+1,1))</f>
        <v>434.56763649859136</v>
      </c>
      <c r="BJ25" s="62">
        <f t="shared" si="38"/>
        <v>271.90302066766264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440.78261834765118</v>
      </c>
      <c r="S26" s="62">
        <f ca="1">AVERAGE(OFFSET($R$3,0,0,'Données projet'!$E$9+1,1))-AVERAGE(OFFSET($H$3,0,0,'Données projet'!$E$9+1,1))</f>
        <v>225.71928466161592</v>
      </c>
      <c r="T26" s="62">
        <f t="shared" si="34"/>
        <v>385.98818770742025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4.0333333333333332</v>
      </c>
      <c r="AI26" s="14">
        <f>IF('Données projet'!$A$62&gt;35,AI25+AH26-AQ25,IF(A26&lt;'Données projet'!$A$62,$AF$205^A26,IF(A26='Données projet'!$A$62,'Données projet'!$B$62,AI25+AH26-AQ25)))</f>
        <v>39.518651550988245</v>
      </c>
      <c r="AJ26" s="14">
        <f>AI26*VLOOKUP('Données projet'!$B$10,Paramètres!$A$1:$I$89,3,0)*VLOOKUP('Données projet'!$B$10,Paramètres!$A$1:$I$89,5,0)</f>
        <v>18.4947289258625</v>
      </c>
      <c r="AK26" s="14">
        <f t="shared" si="35"/>
        <v>6.0689792334081645</v>
      </c>
      <c r="AL26" s="22">
        <f t="shared" si="4"/>
        <v>42.781791710729742</v>
      </c>
      <c r="AM26" s="62">
        <f t="shared" si="5"/>
        <v>234.39484626479597</v>
      </c>
      <c r="AN26" s="62">
        <f ca="1">AVERAGE(OFFSET($AM$3,0,0,'Données projet'!$E$10+1,1))-AVERAGE(OFFSET($H$3,0,0,'Données projet'!$E$10+1,1))</f>
        <v>368.69628434154333</v>
      </c>
      <c r="AO26" s="62">
        <f t="shared" si="36"/>
        <v>202.28197295839524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2.84</v>
      </c>
      <c r="BD26" s="13">
        <f>IF('Données projet'!$A$88&gt;35,BD25+BC26-BL25,IF(A26&lt;'Données projet'!$A$88,$BA$205^A26,IF(A26='Données projet'!$A$88,'Données projet'!$B$88,BD25+BC26-BL25)))</f>
        <v>50.484455997861858</v>
      </c>
      <c r="BE26" s="14">
        <f>BD26*VLOOKUP('Données projet'!$B$11,Paramètres!$A$1:$I$89,3,0)*VLOOKUP('Données projet'!$B$11,Paramètres!$A$1:$I$89,5,0)</f>
        <v>45.678335786865411</v>
      </c>
      <c r="BF26" s="14">
        <f t="shared" si="37"/>
        <v>13.491867326427556</v>
      </c>
      <c r="BG26" s="22">
        <f t="shared" si="7"/>
        <v>103.0547704223186</v>
      </c>
      <c r="BH26" s="62">
        <f t="shared" si="8"/>
        <v>294.66782497638485</v>
      </c>
      <c r="BI26" s="62">
        <f ca="1">AVERAGE(OFFSET($BH$3,0,0,'Données projet'!$E$11+1,1))-AVERAGE(OFFSET($H$3,0,0,'Données projet'!$E$11+1,1))</f>
        <v>434.56763649859136</v>
      </c>
      <c r="BJ26" s="62">
        <f t="shared" si="38"/>
        <v>271.90302066766264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464.82236764263223</v>
      </c>
      <c r="S27" s="62">
        <f ca="1">AVERAGE(OFFSET($R$3,0,0,'Données projet'!$E$9+1,1))-AVERAGE(OFFSET($H$3,0,0,'Données projet'!$E$9+1,1))</f>
        <v>225.71928466161592</v>
      </c>
      <c r="T27" s="62">
        <f t="shared" si="34"/>
        <v>385.98818770742025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4.0333333333333332</v>
      </c>
      <c r="AI27" s="14">
        <f>IF('Données projet'!$A$62&gt;35,AI26+AH27-AQ26,IF(A27&lt;'Données projet'!$A$62,$AF$205^A27,IF(A27='Données projet'!$A$62,'Données projet'!$B$62,AI26+AH27-AQ26)))</f>
        <v>46.369060464010957</v>
      </c>
      <c r="AJ27" s="14">
        <f>AI27*VLOOKUP('Données projet'!$B$10,Paramètres!$A$1:$I$89,3,0)*VLOOKUP('Données projet'!$B$10,Paramètres!$A$1:$I$89,5,0)</f>
        <v>21.700720297157126</v>
      </c>
      <c r="AK27" s="14">
        <f t="shared" si="35"/>
        <v>6.9897335909424978</v>
      </c>
      <c r="AL27" s="22">
        <f t="shared" si="4"/>
        <v>49.96920718844018</v>
      </c>
      <c r="AM27" s="62">
        <f t="shared" si="5"/>
        <v>244.42068362754227</v>
      </c>
      <c r="AN27" s="62">
        <f ca="1">AVERAGE(OFFSET($AM$3,0,0,'Données projet'!$E$10+1,1))-AVERAGE(OFFSET($H$3,0,0,'Données projet'!$E$10+1,1))</f>
        <v>368.69628434154333</v>
      </c>
      <c r="AO27" s="62">
        <f t="shared" si="36"/>
        <v>202.28197295839524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2.84</v>
      </c>
      <c r="BD27" s="13">
        <f>IF('Données projet'!$A$88&gt;35,BD26+BC27-BL26,IF(A27&lt;'Données projet'!$A$88,$BA$205^A27,IF(A27='Données projet'!$A$88,'Données projet'!$B$88,BD26+BC27-BL26)))</f>
        <v>59.869828593776646</v>
      </c>
      <c r="BE27" s="14">
        <f>BD27*VLOOKUP('Données projet'!$B$11,Paramètres!$A$1:$I$89,3,0)*VLOOKUP('Données projet'!$B$11,Paramètres!$A$1:$I$89,5,0)</f>
        <v>54.17022091164911</v>
      </c>
      <c r="BF27" s="14">
        <f t="shared" si="37"/>
        <v>15.685665051562438</v>
      </c>
      <c r="BG27" s="22">
        <f t="shared" si="7"/>
        <v>121.66566805259345</v>
      </c>
      <c r="BH27" s="62">
        <f t="shared" si="8"/>
        <v>316.11714449169551</v>
      </c>
      <c r="BI27" s="62">
        <f ca="1">AVERAGE(OFFSET($BH$3,0,0,'Données projet'!$E$11+1,1))-AVERAGE(OFFSET($H$3,0,0,'Données projet'!$E$11+1,1))</f>
        <v>434.56763649859136</v>
      </c>
      <c r="BJ27" s="62">
        <f t="shared" si="38"/>
        <v>271.90302066766264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488.79667564863644</v>
      </c>
      <c r="S28" s="62">
        <f ca="1">AVERAGE(OFFSET($R$3,0,0,'Données projet'!$E$9+1,1))-AVERAGE(OFFSET($H$3,0,0,'Données projet'!$E$9+1,1))</f>
        <v>225.71928466161592</v>
      </c>
      <c r="T28" s="62">
        <f t="shared" si="34"/>
        <v>385.98818770742025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4.0333333333333332</v>
      </c>
      <c r="AI28" s="14">
        <f>IF('Données projet'!$A$62&gt;35,AI27+AH28-AQ27,IF(A28&lt;'Données projet'!$A$62,$AF$205^A28,IF(A28='Données projet'!$A$62,'Données projet'!$B$62,AI27+AH28-AQ27)))</f>
        <v>54.406961875735774</v>
      </c>
      <c r="AJ28" s="14">
        <f>AI28*VLOOKUP('Données projet'!$B$10,Paramètres!$A$1:$I$89,3,0)*VLOOKUP('Données projet'!$B$10,Paramètres!$A$1:$I$89,5,0)</f>
        <v>25.462458157844342</v>
      </c>
      <c r="AK28" s="14">
        <f t="shared" si="35"/>
        <v>8.0501800703828721</v>
      </c>
      <c r="AL28" s="22">
        <f t="shared" si="4"/>
        <v>58.367844914162397</v>
      </c>
      <c r="AM28" s="62">
        <f t="shared" si="5"/>
        <v>255.62970578743167</v>
      </c>
      <c r="AN28" s="62">
        <f ca="1">AVERAGE(OFFSET($AM$3,0,0,'Données projet'!$E$10+1,1))-AVERAGE(OFFSET($H$3,0,0,'Données projet'!$E$10+1,1))</f>
        <v>368.69628434154333</v>
      </c>
      <c r="AO28" s="62">
        <f t="shared" si="36"/>
        <v>202.28197295839524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71</v>
      </c>
      <c r="BB28" s="13">
        <f>VLOOKUP(A28,'Données projet'!$A$87:$I$107,9,0)</f>
        <v>2.84</v>
      </c>
      <c r="BC28" s="13">
        <f t="array" ref="BC28">INDEX(BB:BB,MIN(IF(ISNUMBER(BB28:BB224),ROW(BB28:BB224),"")))</f>
        <v>2.84</v>
      </c>
      <c r="BD28" s="13">
        <f>IF('Données projet'!$A$88&gt;35,BD27+BC28-BL27,IF(A28&lt;'Données projet'!$A$88,$BA$205^A28,IF(A28='Données projet'!$A$88,'Données projet'!$B$88,BD27+BC28-BL27)))</f>
        <v>71</v>
      </c>
      <c r="BE28" s="14">
        <f>BD28*VLOOKUP('Données projet'!$B$11,Paramètres!$A$1:$I$89,3,0)*VLOOKUP('Données projet'!$B$11,Paramètres!$A$1:$I$89,5,0)</f>
        <v>64.240800000000007</v>
      </c>
      <c r="BF28" s="14">
        <f t="shared" si="37"/>
        <v>18.236177554745847</v>
      </c>
      <c r="BG28" s="22">
        <f t="shared" si="7"/>
        <v>143.6474025745157</v>
      </c>
      <c r="BH28" s="62">
        <f t="shared" si="8"/>
        <v>340.90926344778495</v>
      </c>
      <c r="BI28" s="62">
        <f ca="1">AVERAGE(OFFSET($BH$3,0,0,'Données projet'!$E$11+1,1))-AVERAGE(OFFSET($H$3,0,0,'Données projet'!$E$11+1,1))</f>
        <v>434.56763649859136</v>
      </c>
      <c r="BJ28" s="62">
        <f t="shared" si="38"/>
        <v>271.90302066766264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439.95013750776695</v>
      </c>
      <c r="S29" s="62">
        <f ca="1">AVERAGE(OFFSET($R$3,0,0,'Données projet'!$E$9+1,1))-AVERAGE(OFFSET($H$3,0,0,'Données projet'!$E$9+1,1))</f>
        <v>225.71928466161592</v>
      </c>
      <c r="T29" s="62">
        <f t="shared" si="34"/>
        <v>385.98818770742025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4.0333333333333332</v>
      </c>
      <c r="AI29" s="14">
        <f>IF('Données projet'!$A$62&gt;35,AI28+AH29-AQ28,IF(A29&lt;'Données projet'!$A$62,$AF$205^A29,IF(A29='Données projet'!$A$62,'Données projet'!$B$62,AI28+AH29-AQ28)))</f>
        <v>63.838203123508229</v>
      </c>
      <c r="AJ29" s="14">
        <f>AI29*VLOOKUP('Données projet'!$B$10,Paramètres!$A$1:$I$89,3,0)*VLOOKUP('Données projet'!$B$10,Paramètres!$A$1:$I$89,5,0)</f>
        <v>29.876279061801853</v>
      </c>
      <c r="AK29" s="14">
        <f t="shared" si="35"/>
        <v>9.2715120429720468</v>
      </c>
      <c r="AL29" s="22">
        <f t="shared" si="4"/>
        <v>68.182402840814532</v>
      </c>
      <c r="AM29" s="62">
        <f t="shared" si="5"/>
        <v>268.22709708447252</v>
      </c>
      <c r="AN29" s="62">
        <f ca="1">AVERAGE(OFFSET($AM$3,0,0,'Données projet'!$E$10+1,1))-AVERAGE(OFFSET($H$3,0,0,'Données projet'!$E$10+1,1))</f>
        <v>368.69628434154333</v>
      </c>
      <c r="AO29" s="62">
        <f t="shared" si="36"/>
        <v>202.28197295839524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70</v>
      </c>
      <c r="BE29" s="14">
        <f>BD29*VLOOKUP('Données projet'!$B$11,Paramètres!$A$1:$I$89,3,0)*VLOOKUP('Données projet'!$B$11,Paramètres!$A$1:$I$89,5,0)</f>
        <v>63.335999999999991</v>
      </c>
      <c r="BF29" s="14">
        <f t="shared" si="37"/>
        <v>18.009040022946227</v>
      </c>
      <c r="BG29" s="22">
        <f t="shared" si="7"/>
        <v>141.67594470663133</v>
      </c>
      <c r="BH29" s="62">
        <f t="shared" si="8"/>
        <v>341.7206389502893</v>
      </c>
      <c r="BI29" s="62">
        <f ca="1">AVERAGE(OFFSET($BH$3,0,0,'Données projet'!$E$11+1,1))-AVERAGE(OFFSET($H$3,0,0,'Données projet'!$E$11+1,1))</f>
        <v>434.56763649859136</v>
      </c>
      <c r="BJ29" s="62">
        <f t="shared" si="38"/>
        <v>271.90302066766264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460.4552581293857</v>
      </c>
      <c r="S30" s="62">
        <f ca="1">AVERAGE(OFFSET($R$3,0,0,'Données projet'!$E$9+1,1))-AVERAGE(OFFSET($H$3,0,0,'Données projet'!$E$9+1,1))</f>
        <v>225.71928466161592</v>
      </c>
      <c r="T30" s="62">
        <f t="shared" si="34"/>
        <v>385.98818770742025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4.0333333333333332</v>
      </c>
      <c r="AI30" s="14">
        <f>IF('Données projet'!$A$62&gt;35,AI29+AH30-AQ29,IF(A30&lt;'Données projet'!$A$62,$AF$205^A30,IF(A30='Données projet'!$A$62,'Données projet'!$B$62,AI29+AH30-AQ29)))</f>
        <v>74.904314402745428</v>
      </c>
      <c r="AJ30" s="14">
        <f>AI30*VLOOKUP('Données projet'!$B$10,Paramètres!$A$1:$I$89,3,0)*VLOOKUP('Données projet'!$B$10,Paramètres!$A$1:$I$89,5,0)</f>
        <v>35.055219140484859</v>
      </c>
      <c r="AK30" s="14">
        <f t="shared" si="35"/>
        <v>10.678138229383395</v>
      </c>
      <c r="AL30" s="22">
        <f t="shared" si="4"/>
        <v>79.652264085853858</v>
      </c>
      <c r="AM30" s="62">
        <f t="shared" si="5"/>
        <v>282.45271858548369</v>
      </c>
      <c r="AN30" s="62">
        <f ca="1">AVERAGE(OFFSET($AM$3,0,0,'Données projet'!$E$10+1,1))-AVERAGE(OFFSET($H$3,0,0,'Données projet'!$E$10+1,1))</f>
        <v>368.69628434154333</v>
      </c>
      <c r="AO30" s="62">
        <f t="shared" si="36"/>
        <v>202.28197295839524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69.669600000000003</v>
      </c>
      <c r="BF30" s="14">
        <f t="shared" si="37"/>
        <v>19.591385027476957</v>
      </c>
      <c r="BG30" s="22">
        <f t="shared" si="7"/>
        <v>155.46288225618903</v>
      </c>
      <c r="BH30" s="62">
        <f t="shared" si="8"/>
        <v>358.2633367558189</v>
      </c>
      <c r="BI30" s="62">
        <f ca="1">AVERAGE(OFFSET($BH$3,0,0,'Données projet'!$E$11+1,1))-AVERAGE(OFFSET($H$3,0,0,'Données projet'!$E$11+1,1))</f>
        <v>434.56763649859136</v>
      </c>
      <c r="BJ30" s="62">
        <f t="shared" si="38"/>
        <v>271.90302066766264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480.90613648814326</v>
      </c>
      <c r="S31" s="62">
        <f ca="1">AVERAGE(OFFSET($R$3,0,0,'Données projet'!$E$9+1,1))-AVERAGE(OFFSET($H$3,0,0,'Données projet'!$E$9+1,1))</f>
        <v>225.71928466161592</v>
      </c>
      <c r="T31" s="62">
        <f t="shared" si="34"/>
        <v>385.98818770742025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4.0333333333333332</v>
      </c>
      <c r="AI31" s="14">
        <f>IF('Données projet'!$A$62&gt;35,AI30+AH31-AQ30,IF(A31&lt;'Données projet'!$A$62,$AF$205^A31,IF(A31='Données projet'!$A$62,'Données projet'!$B$62,AI30+AH31-AQ30)))</f>
        <v>87.888694255544095</v>
      </c>
      <c r="AJ31" s="14">
        <f>AI31*VLOOKUP('Données projet'!$B$10,Paramètres!$A$1:$I$89,3,0)*VLOOKUP('Données projet'!$B$10,Paramètres!$A$1:$I$89,5,0)</f>
        <v>41.131908911594635</v>
      </c>
      <c r="AK31" s="14">
        <f t="shared" si="35"/>
        <v>12.298170516021724</v>
      </c>
      <c r="AL31" s="22">
        <f t="shared" si="4"/>
        <v>93.057388336431828</v>
      </c>
      <c r="AM31" s="62">
        <f t="shared" si="5"/>
        <v>298.58699963562543</v>
      </c>
      <c r="AN31" s="62">
        <f ca="1">AVERAGE(OFFSET($AM$3,0,0,'Données projet'!$E$10+1,1))-AVERAGE(OFFSET($H$3,0,0,'Données projet'!$E$10+1,1))</f>
        <v>368.69628434154333</v>
      </c>
      <c r="AO31" s="62">
        <f t="shared" si="36"/>
        <v>202.28197295839524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84</v>
      </c>
      <c r="BE31" s="14">
        <f>BD31*VLOOKUP('Données projet'!$B$11,Paramètres!$A$1:$I$89,3,0)*VLOOKUP('Données projet'!$B$11,Paramètres!$A$1:$I$89,5,0)</f>
        <v>76.003200000000007</v>
      </c>
      <c r="BF31" s="14">
        <f t="shared" si="37"/>
        <v>21.157049992000456</v>
      </c>
      <c r="BG31" s="22">
        <f t="shared" si="7"/>
        <v>169.22076873606747</v>
      </c>
      <c r="BH31" s="62">
        <f t="shared" si="8"/>
        <v>374.75038003526106</v>
      </c>
      <c r="BI31" s="62">
        <f ca="1">AVERAGE(OFFSET($BH$3,0,0,'Données projet'!$E$11+1,1))-AVERAGE(OFFSET($H$3,0,0,'Données projet'!$E$11+1,1))</f>
        <v>434.56763649859136</v>
      </c>
      <c r="BJ31" s="62">
        <f t="shared" si="38"/>
        <v>271.90302066766264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501.30526283562187</v>
      </c>
      <c r="S32" s="62">
        <f ca="1">AVERAGE(OFFSET($R$3,0,0,'Données projet'!$E$9+1,1))-AVERAGE(OFFSET($H$3,0,0,'Données projet'!$E$9+1,1))</f>
        <v>225.71928466161592</v>
      </c>
      <c r="T32" s="62">
        <f t="shared" si="34"/>
        <v>385.98818770742025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4.0333333333333332</v>
      </c>
      <c r="AI32" s="14">
        <f>IF('Données projet'!$A$62&gt;35,AI31+AH32-AQ31,IF(A32&lt;'Données projet'!$A$62,$AF$205^A32,IF(A32='Données projet'!$A$62,'Données projet'!$B$62,AI31+AH32-AQ31)))</f>
        <v>103.12386729036518</v>
      </c>
      <c r="AJ32" s="14">
        <f>AI32*VLOOKUP('Données projet'!$B$10,Paramètres!$A$1:$I$89,3,0)*VLOOKUP('Données projet'!$B$10,Paramètres!$A$1:$I$89,5,0)</f>
        <v>48.261969891890899</v>
      </c>
      <c r="AK32" s="14">
        <f t="shared" si="35"/>
        <v>14.163985780307653</v>
      </c>
      <c r="AL32" s="22">
        <f t="shared" si="4"/>
        <v>108.72520612907914</v>
      </c>
      <c r="AM32" s="62">
        <f t="shared" si="5"/>
        <v>316.95783228192056</v>
      </c>
      <c r="AN32" s="62">
        <f ca="1">AVERAGE(OFFSET($AM$3,0,0,'Données projet'!$E$10+1,1))-AVERAGE(OFFSET($H$3,0,0,'Données projet'!$E$10+1,1))</f>
        <v>368.69628434154333</v>
      </c>
      <c r="AO32" s="62">
        <f t="shared" si="36"/>
        <v>202.28197295839524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91</v>
      </c>
      <c r="BE32" s="14">
        <f>BD32*VLOOKUP('Données projet'!$B$11,Paramètres!$A$1:$I$89,3,0)*VLOOKUP('Données projet'!$B$11,Paramètres!$A$1:$I$89,5,0)</f>
        <v>82.336799999999997</v>
      </c>
      <c r="BF32" s="14">
        <f t="shared" si="37"/>
        <v>22.707582950885364</v>
      </c>
      <c r="BG32" s="22">
        <f t="shared" si="7"/>
        <v>182.95230030612535</v>
      </c>
      <c r="BH32" s="62">
        <f t="shared" si="8"/>
        <v>391.1849264589668</v>
      </c>
      <c r="BI32" s="62">
        <f ca="1">AVERAGE(OFFSET($BH$3,0,0,'Données projet'!$E$11+1,1))-AVERAGE(OFFSET($H$3,0,0,'Données projet'!$E$11+1,1))</f>
        <v>434.56763649859136</v>
      </c>
      <c r="BJ32" s="62">
        <f t="shared" si="38"/>
        <v>271.90302066766264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521.65485437408688</v>
      </c>
      <c r="S33" s="62">
        <f ca="1">AVERAGE(OFFSET($R$3,0,0,'Données projet'!$E$9+1,1))-AVERAGE(OFFSET($H$3,0,0,'Données projet'!$E$9+1,1))</f>
        <v>225.71928466161592</v>
      </c>
      <c r="T33" s="62">
        <f t="shared" si="34"/>
        <v>385.98818770742025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4.0333333333333332</v>
      </c>
      <c r="AH33" s="13">
        <f t="array" ref="AH33">INDEX(AG:AG,MIN(IF(ISNUMBER(AG33:AG229),ROW(AG33:AG229),"")))</f>
        <v>4.0333333333333332</v>
      </c>
      <c r="AI33" s="14">
        <f>IF('Données projet'!$A$62&gt;35,AI32+AH33-AQ32,IF(A33&lt;'Données projet'!$A$62,$AF$205^A33,IF(A33='Données projet'!$A$62,'Données projet'!$B$62,AI32+AH33-AQ32)))</f>
        <v>121</v>
      </c>
      <c r="AJ33" s="14">
        <f>AI33*VLOOKUP('Données projet'!$B$10,Paramètres!$A$1:$I$89,3,0)*VLOOKUP('Données projet'!$B$10,Paramètres!$A$1:$I$89,5,0)</f>
        <v>56.627999999999993</v>
      </c>
      <c r="AK33" s="14">
        <f t="shared" si="35"/>
        <v>16.312872953208519</v>
      </c>
      <c r="AL33" s="22">
        <f t="shared" si="4"/>
        <v>127.03868706017148</v>
      </c>
      <c r="AM33" s="62">
        <f t="shared" si="5"/>
        <v>337.9486396250619</v>
      </c>
      <c r="AN33" s="62">
        <f ca="1">AVERAGE(OFFSET($AM$3,0,0,'Données projet'!$E$10+1,1))-AVERAGE(OFFSET($H$3,0,0,'Données projet'!$E$10+1,1))</f>
        <v>368.69628434154333</v>
      </c>
      <c r="AO33" s="62">
        <f t="shared" si="36"/>
        <v>202.28197295839524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98</v>
      </c>
      <c r="BE33" s="14">
        <f>BD33*VLOOKUP('Données projet'!$B$11,Paramètres!$A$1:$I$89,3,0)*VLOOKUP('Données projet'!$B$11,Paramètres!$A$1:$I$89,5,0)</f>
        <v>88.670400000000001</v>
      </c>
      <c r="BF33" s="14">
        <f t="shared" si="37"/>
        <v>24.244280250395512</v>
      </c>
      <c r="BG33" s="22">
        <f t="shared" si="7"/>
        <v>196.65973476943884</v>
      </c>
      <c r="BH33" s="62">
        <f t="shared" si="8"/>
        <v>407.56968733432927</v>
      </c>
      <c r="BI33" s="62">
        <f ca="1">AVERAGE(OFFSET($BH$3,0,0,'Données projet'!$E$11+1,1))-AVERAGE(OFFSET($H$3,0,0,'Données projet'!$E$11+1,1))</f>
        <v>434.56763649859136</v>
      </c>
      <c r="BJ33" s="62">
        <f t="shared" si="38"/>
        <v>271.90302066766264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539.23270964136759</v>
      </c>
      <c r="S34" s="62">
        <f ca="1">AVERAGE(OFFSET($R$3,0,0,'Données projet'!$E$9+1,1))-AVERAGE(OFFSET($H$3,0,0,'Données projet'!$E$9+1,1))</f>
        <v>225.71928466161592</v>
      </c>
      <c r="T34" s="62">
        <f t="shared" si="34"/>
        <v>385.98818770742025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11.5</v>
      </c>
      <c r="AI34" s="14">
        <f>IF('Données projet'!$A$62&gt;35,AI33+AH34-AQ33,IF(A34&lt;'Données projet'!$A$62,$AF$205^A34,IF(A34='Données projet'!$A$62,'Données projet'!$B$62,AI33+AH34-AQ33)))</f>
        <v>132.5</v>
      </c>
      <c r="AJ34" s="14">
        <f>AI34*VLOOKUP('Données projet'!$B$10,Paramètres!$A$1:$I$89,3,0)*VLOOKUP('Données projet'!$B$10,Paramètres!$A$1:$I$89,5,0)</f>
        <v>62.01</v>
      </c>
      <c r="AK34" s="14">
        <f t="shared" si="35"/>
        <v>17.675481393668683</v>
      </c>
      <c r="AL34" s="22">
        <f t="shared" si="4"/>
        <v>138.78554676063962</v>
      </c>
      <c r="AM34" s="62">
        <f t="shared" si="5"/>
        <v>351.12536071078893</v>
      </c>
      <c r="AN34" s="62">
        <f ca="1">AVERAGE(OFFSET($AM$3,0,0,'Données projet'!$E$10+1,1))-AVERAGE(OFFSET($H$3,0,0,'Données projet'!$E$10+1,1))</f>
        <v>368.69628434154333</v>
      </c>
      <c r="AO34" s="62">
        <f t="shared" si="36"/>
        <v>202.28197295839524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84.8</v>
      </c>
      <c r="BE34" s="14">
        <f>BD34*VLOOKUP('Données projet'!$B$11,Paramètres!$A$1:$I$89,3,0)*VLOOKUP('Données projet'!$B$11,Paramètres!$A$1:$I$89,5,0)</f>
        <v>76.727040000000002</v>
      </c>
      <c r="BF34" s="14">
        <f t="shared" si="37"/>
        <v>21.334993267156708</v>
      </c>
      <c r="BG34" s="22">
        <f t="shared" si="7"/>
        <v>170.79137460696458</v>
      </c>
      <c r="BH34" s="62">
        <f t="shared" si="8"/>
        <v>383.13118855711389</v>
      </c>
      <c r="BI34" s="62">
        <f ca="1">AVERAGE(OFFSET($BH$3,0,0,'Données projet'!$E$11+1,1))-AVERAGE(OFFSET($H$3,0,0,'Données projet'!$E$11+1,1))</f>
        <v>434.56763649859136</v>
      </c>
      <c r="BJ34" s="62">
        <f t="shared" si="38"/>
        <v>271.90302066766264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556.76814965023289</v>
      </c>
      <c r="S35" s="62">
        <f ca="1">AVERAGE(OFFSET($R$3,0,0,'Données projet'!$E$9+1,1))-AVERAGE(OFFSET($H$3,0,0,'Données projet'!$E$9+1,1))</f>
        <v>225.71928466161592</v>
      </c>
      <c r="T35" s="62">
        <f t="shared" si="34"/>
        <v>385.98818770742025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11.5</v>
      </c>
      <c r="AI35" s="14">
        <f>IF('Données projet'!$A$62&gt;35,AI34+AH35-AQ34,IF(A35&lt;'Données projet'!$A$62,$AF$205^A35,IF(A35='Données projet'!$A$62,'Données projet'!$B$62,AI34+AH35-AQ34)))</f>
        <v>144</v>
      </c>
      <c r="AJ35" s="14">
        <f>AI35*VLOOKUP('Données projet'!$B$10,Paramètres!$A$1:$I$89,3,0)*VLOOKUP('Données projet'!$B$10,Paramètres!$A$1:$I$89,5,0)</f>
        <v>67.391999999999996</v>
      </c>
      <c r="AK35" s="14">
        <f t="shared" si="35"/>
        <v>19.02437502991798</v>
      </c>
      <c r="AL35" s="22">
        <f t="shared" si="4"/>
        <v>150.5085198437738</v>
      </c>
      <c r="AM35" s="62">
        <f t="shared" si="5"/>
        <v>364.25339028083897</v>
      </c>
      <c r="AN35" s="62">
        <f ca="1">AVERAGE(OFFSET($AM$3,0,0,'Données projet'!$E$10+1,1))-AVERAGE(OFFSET($H$3,0,0,'Données projet'!$E$10+1,1))</f>
        <v>368.69628434154333</v>
      </c>
      <c r="AO35" s="62">
        <f t="shared" si="36"/>
        <v>202.28197295839524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92.6</v>
      </c>
      <c r="BE35" s="14">
        <f>BD35*VLOOKUP('Données projet'!$B$11,Paramètres!$A$1:$I$89,3,0)*VLOOKUP('Données projet'!$B$11,Paramètres!$A$1:$I$89,5,0)</f>
        <v>83.784479999999988</v>
      </c>
      <c r="BF35" s="14">
        <f t="shared" si="37"/>
        <v>23.06000530770384</v>
      </c>
      <c r="BG35" s="22">
        <f t="shared" si="7"/>
        <v>186.08747857758416</v>
      </c>
      <c r="BH35" s="62">
        <f t="shared" si="8"/>
        <v>399.83234901464931</v>
      </c>
      <c r="BI35" s="62">
        <f ca="1">AVERAGE(OFFSET($BH$3,0,0,'Données projet'!$E$11+1,1))-AVERAGE(OFFSET($H$3,0,0,'Données projet'!$E$11+1,1))</f>
        <v>434.56763649859136</v>
      </c>
      <c r="BJ35" s="62">
        <f t="shared" si="38"/>
        <v>271.90302066766264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574.26254927359503</v>
      </c>
      <c r="S36" s="62">
        <f ca="1">AVERAGE(OFFSET($R$3,0,0,'Données projet'!$E$9+1,1))-AVERAGE(OFFSET($H$3,0,0,'Données projet'!$E$9+1,1))</f>
        <v>225.71928466161592</v>
      </c>
      <c r="T36" s="62">
        <f t="shared" si="34"/>
        <v>385.98818770742025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11.5</v>
      </c>
      <c r="AI36" s="14">
        <f>IF('Données projet'!$A$62&gt;35,AI35+AH36-AQ35,IF(A36&lt;'Données projet'!$A$62,$AF$205^A36,IF(A36='Données projet'!$A$62,'Données projet'!$B$62,AI35+AH36-AQ35)))</f>
        <v>155.5</v>
      </c>
      <c r="AJ36" s="14">
        <f>AI36*VLOOKUP('Données projet'!$B$10,Paramètres!$A$1:$I$89,3,0)*VLOOKUP('Données projet'!$B$10,Paramètres!$A$1:$I$89,5,0)</f>
        <v>72.774000000000001</v>
      </c>
      <c r="AK36" s="14">
        <f t="shared" si="35"/>
        <v>20.360773664987594</v>
      </c>
      <c r="AL36" s="22">
        <f t="shared" si="4"/>
        <v>162.20973079985336</v>
      </c>
      <c r="AM36" s="62">
        <f t="shared" si="5"/>
        <v>377.335283135022</v>
      </c>
      <c r="AN36" s="62">
        <f ca="1">AVERAGE(OFFSET($AM$3,0,0,'Données projet'!$E$10+1,1))-AVERAGE(OFFSET($H$3,0,0,'Données projet'!$E$10+1,1))</f>
        <v>368.69628434154333</v>
      </c>
      <c r="AO36" s="62">
        <f t="shared" si="36"/>
        <v>202.28197295839524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100.39999999999999</v>
      </c>
      <c r="BE36" s="14">
        <f>BD36*VLOOKUP('Données projet'!$B$11,Paramètres!$A$1:$I$89,3,0)*VLOOKUP('Données projet'!$B$11,Paramètres!$A$1:$I$89,5,0)</f>
        <v>90.841919999999988</v>
      </c>
      <c r="BF36" s="14">
        <f t="shared" si="37"/>
        <v>24.768165658148625</v>
      </c>
      <c r="BG36" s="22">
        <f t="shared" si="7"/>
        <v>201.35423252127552</v>
      </c>
      <c r="BH36" s="62">
        <f t="shared" si="8"/>
        <v>416.47978485644421</v>
      </c>
      <c r="BI36" s="62">
        <f ca="1">AVERAGE(OFFSET($BH$3,0,0,'Données projet'!$E$11+1,1))-AVERAGE(OFFSET($H$3,0,0,'Données projet'!$E$11+1,1))</f>
        <v>434.56763649859136</v>
      </c>
      <c r="BJ36" s="62">
        <f t="shared" si="38"/>
        <v>271.90302066766264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591.71718424771609</v>
      </c>
      <c r="S37" s="62">
        <f ca="1">AVERAGE(OFFSET($R$3,0,0,'Données projet'!$E$9+1,1))-AVERAGE(OFFSET($H$3,0,0,'Données projet'!$E$9+1,1))</f>
        <v>225.71928466161592</v>
      </c>
      <c r="T37" s="62">
        <f t="shared" si="34"/>
        <v>385.98818770742025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11.5</v>
      </c>
      <c r="AI37" s="14">
        <f>IF('Données projet'!$A$62&gt;35,AI36+AH37-AQ36,IF(A37&lt;'Données projet'!$A$62,$AF$205^A37,IF(A37='Données projet'!$A$62,'Données projet'!$B$62,AI36+AH37-AQ36)))</f>
        <v>167</v>
      </c>
      <c r="AJ37" s="14">
        <f>AI37*VLOOKUP('Données projet'!$B$10,Paramètres!$A$1:$I$89,3,0)*VLOOKUP('Données projet'!$B$10,Paramètres!$A$1:$I$89,5,0)</f>
        <v>78.156000000000006</v>
      </c>
      <c r="AK37" s="14">
        <f t="shared" si="35"/>
        <v>21.685706446534809</v>
      </c>
      <c r="AL37" s="22">
        <f t="shared" si="4"/>
        <v>173.89097206104813</v>
      </c>
      <c r="AM37" s="62">
        <f t="shared" si="5"/>
        <v>390.37325455013053</v>
      </c>
      <c r="AN37" s="62">
        <f ca="1">AVERAGE(OFFSET($AM$3,0,0,'Données projet'!$E$10+1,1))-AVERAGE(OFFSET($H$3,0,0,'Données projet'!$E$10+1,1))</f>
        <v>368.69628434154333</v>
      </c>
      <c r="AO37" s="62">
        <f t="shared" si="36"/>
        <v>202.28197295839524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108.19999999999999</v>
      </c>
      <c r="BE37" s="14">
        <f>BD37*VLOOKUP('Données projet'!$B$11,Paramètres!$A$1:$I$89,3,0)*VLOOKUP('Données projet'!$B$11,Paramètres!$A$1:$I$89,5,0)</f>
        <v>97.899359999999987</v>
      </c>
      <c r="BF37" s="14">
        <f t="shared" si="37"/>
        <v>26.460932364201845</v>
      </c>
      <c r="BG37" s="22">
        <f t="shared" si="7"/>
        <v>216.59417586765153</v>
      </c>
      <c r="BH37" s="62">
        <f t="shared" si="8"/>
        <v>433.07645835673395</v>
      </c>
      <c r="BI37" s="62">
        <f ca="1">AVERAGE(OFFSET($BH$3,0,0,'Données projet'!$E$11+1,1))-AVERAGE(OFFSET($H$3,0,0,'Données projet'!$E$11+1,1))</f>
        <v>434.56763649859136</v>
      </c>
      <c r="BJ37" s="62">
        <f t="shared" si="38"/>
        <v>271.90302066766264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609.13324383179122</v>
      </c>
      <c r="S38" s="62">
        <f ca="1">AVERAGE(OFFSET($R$3,0,0,'Données projet'!$E$9+1,1))-AVERAGE(OFFSET($H$3,0,0,'Données projet'!$E$9+1,1))</f>
        <v>225.71928466161592</v>
      </c>
      <c r="T38" s="62">
        <f t="shared" si="34"/>
        <v>385.98818770742025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11.5</v>
      </c>
      <c r="AI38" s="14">
        <f>IF('Données projet'!$A$62&gt;35,AI37+AH38-AQ37,IF(A38&lt;'Données projet'!$A$62,$AF$205^A38,IF(A38='Données projet'!$A$62,'Données projet'!$B$62,AI37+AH38-AQ37)))</f>
        <v>178.5</v>
      </c>
      <c r="AJ38" s="14">
        <f>AI38*VLOOKUP('Données projet'!$B$10,Paramètres!$A$1:$I$89,3,0)*VLOOKUP('Données projet'!$B$10,Paramètres!$A$1:$I$89,5,0)</f>
        <v>83.537999999999997</v>
      </c>
      <c r="AK38" s="14">
        <f t="shared" si="35"/>
        <v>23.00005275913464</v>
      </c>
      <c r="AL38" s="22">
        <f t="shared" si="4"/>
        <v>185.55377522215952</v>
      </c>
      <c r="AM38" s="62">
        <f t="shared" si="5"/>
        <v>403.36925163017941</v>
      </c>
      <c r="AN38" s="62">
        <f ca="1">AVERAGE(OFFSET($AM$3,0,0,'Données projet'!$E$10+1,1))-AVERAGE(OFFSET($H$3,0,0,'Données projet'!$E$10+1,1))</f>
        <v>368.69628434154333</v>
      </c>
      <c r="AO38" s="62">
        <f t="shared" si="36"/>
        <v>202.28197295839524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115.99999999999999</v>
      </c>
      <c r="BE38" s="14">
        <f>BD38*VLOOKUP('Données projet'!$B$11,Paramètres!$A$1:$I$89,3,0)*VLOOKUP('Données projet'!$B$11,Paramètres!$A$1:$I$89,5,0)</f>
        <v>104.95679999999999</v>
      </c>
      <c r="BF38" s="14">
        <f t="shared" si="37"/>
        <v>28.139541339232373</v>
      </c>
      <c r="BG38" s="22">
        <f t="shared" si="7"/>
        <v>231.8094611658297</v>
      </c>
      <c r="BH38" s="62">
        <f t="shared" si="8"/>
        <v>449.62493757384959</v>
      </c>
      <c r="BI38" s="62">
        <f ca="1">AVERAGE(OFFSET($BH$3,0,0,'Données projet'!$E$11+1,1))-AVERAGE(OFFSET($H$3,0,0,'Données projet'!$E$11+1,1))</f>
        <v>434.56763649859136</v>
      </c>
      <c r="BJ38" s="62">
        <f t="shared" si="38"/>
        <v>271.90302066766264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626.51184129750447</v>
      </c>
      <c r="S39" s="62">
        <f ca="1">AVERAGE(OFFSET($R$3,0,0,'Données projet'!$E$9+1,1))-AVERAGE(OFFSET($H$3,0,0,'Données projet'!$E$9+1,1))</f>
        <v>225.71928466161592</v>
      </c>
      <c r="T39" s="62">
        <f t="shared" si="34"/>
        <v>385.98818770742025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11.5</v>
      </c>
      <c r="AI39" s="14">
        <f>IF('Données projet'!$A$62&gt;35,AI38+AH39-AQ38,IF(A39&lt;'Données projet'!$A$62,$AF$205^A39,IF(A39='Données projet'!$A$62,'Données projet'!$B$62,AI38+AH39-AQ38)))</f>
        <v>190</v>
      </c>
      <c r="AJ39" s="14">
        <f>AI39*VLOOKUP('Données projet'!$B$10,Paramètres!$A$1:$I$89,3,0)*VLOOKUP('Données projet'!$B$10,Paramètres!$A$1:$I$89,5,0)</f>
        <v>88.919999999999987</v>
      </c>
      <c r="AK39" s="14">
        <f t="shared" si="35"/>
        <v>24.30457227046648</v>
      </c>
      <c r="AL39" s="22">
        <f t="shared" si="4"/>
        <v>197.19946337106239</v>
      </c>
      <c r="AM39" s="62">
        <f t="shared" si="5"/>
        <v>416.32500576410132</v>
      </c>
      <c r="AN39" s="62">
        <f ca="1">AVERAGE(OFFSET($AM$3,0,0,'Données projet'!$E$10+1,1))-AVERAGE(OFFSET($H$3,0,0,'Données projet'!$E$10+1,1))</f>
        <v>368.69628434154333</v>
      </c>
      <c r="AO39" s="62">
        <f t="shared" si="36"/>
        <v>202.28197295839524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103.39999999999999</v>
      </c>
      <c r="BE39" s="14">
        <f>BD39*VLOOKUP('Données projet'!$B$11,Paramètres!$A$1:$I$89,3,0)*VLOOKUP('Données projet'!$B$11,Paramètres!$A$1:$I$89,5,0)</f>
        <v>93.556319999999999</v>
      </c>
      <c r="BF39" s="14">
        <f t="shared" si="37"/>
        <v>25.420979659258073</v>
      </c>
      <c r="BG39" s="22">
        <f t="shared" si="7"/>
        <v>207.21879690654114</v>
      </c>
      <c r="BH39" s="62">
        <f t="shared" si="8"/>
        <v>426.3443392995801</v>
      </c>
      <c r="BI39" s="62">
        <f ca="1">AVERAGE(OFFSET($BH$3,0,0,'Données projet'!$E$11+1,1))-AVERAGE(OFFSET($H$3,0,0,'Données projet'!$E$11+1,1))</f>
        <v>434.56763649859136</v>
      </c>
      <c r="BJ39" s="62">
        <f t="shared" si="38"/>
        <v>271.90302066766264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643.85402269606266</v>
      </c>
      <c r="S40" s="62">
        <f ca="1">AVERAGE(OFFSET($R$3,0,0,'Données projet'!$E$9+1,1))-AVERAGE(OFFSET($H$3,0,0,'Données projet'!$E$9+1,1))</f>
        <v>225.71928466161592</v>
      </c>
      <c r="T40" s="62">
        <f t="shared" si="34"/>
        <v>385.98818770742025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11.5</v>
      </c>
      <c r="AI40" s="14">
        <f>IF('Données projet'!$A$62&gt;35,AI39+AH40-AQ39,IF(A40&lt;'Données projet'!$A$62,$AF$205^A40,IF(A40='Données projet'!$A$62,'Données projet'!$B$62,AI39+AH40-AQ39)))</f>
        <v>201.5</v>
      </c>
      <c r="AJ40" s="14">
        <f>AI40*VLOOKUP('Données projet'!$B$10,Paramètres!$A$1:$I$89,3,0)*VLOOKUP('Données projet'!$B$10,Paramètres!$A$1:$I$89,5,0)</f>
        <v>94.301999999999992</v>
      </c>
      <c r="AK40" s="14">
        <f t="shared" si="35"/>
        <v>25.599927492506424</v>
      </c>
      <c r="AL40" s="22">
        <f t="shared" si="4"/>
        <v>208.829190382782</v>
      </c>
      <c r="AM40" s="62">
        <f t="shared" si="5"/>
        <v>429.24207204486879</v>
      </c>
      <c r="AN40" s="62">
        <f ca="1">AVERAGE(OFFSET($AM$3,0,0,'Données projet'!$E$10+1,1))-AVERAGE(OFFSET($H$3,0,0,'Données projet'!$E$10+1,1))</f>
        <v>368.69628434154333</v>
      </c>
      <c r="AO40" s="62">
        <f t="shared" si="36"/>
        <v>202.28197295839524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</v>
      </c>
      <c r="BE40" s="14">
        <f>BD40*VLOOKUP('Données projet'!$B$11,Paramètres!$A$1:$I$89,3,0)*VLOOKUP('Données projet'!$B$11,Paramètres!$A$1:$I$89,5,0)</f>
        <v>101.15664</v>
      </c>
      <c r="BF40" s="14">
        <f t="shared" si="37"/>
        <v>27.237366379381644</v>
      </c>
      <c r="BG40" s="22">
        <f t="shared" si="7"/>
        <v>223.61956111075634</v>
      </c>
      <c r="BH40" s="62">
        <f t="shared" si="8"/>
        <v>444.03244277284307</v>
      </c>
      <c r="BI40" s="62">
        <f ca="1">AVERAGE(OFFSET($BH$3,0,0,'Données projet'!$E$11+1,1))-AVERAGE(OFFSET($H$3,0,0,'Données projet'!$E$11+1,1))</f>
        <v>434.56763649859136</v>
      </c>
      <c r="BJ40" s="62">
        <f t="shared" si="38"/>
        <v>271.90302066766264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661.16077424403852</v>
      </c>
      <c r="S41" s="62">
        <f ca="1">AVERAGE(OFFSET($R$3,0,0,'Données projet'!$E$9+1,1))-AVERAGE(OFFSET($H$3,0,0,'Données projet'!$E$9+1,1))</f>
        <v>225.71928466161592</v>
      </c>
      <c r="T41" s="62">
        <f t="shared" si="34"/>
        <v>385.98818770742025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11.5</v>
      </c>
      <c r="AI41" s="14">
        <f>IF('Données projet'!$A$62&gt;35,AI40+AH41-AQ40,IF(A41&lt;'Données projet'!$A$62,$AF$205^A41,IF(A41='Données projet'!$A$62,'Données projet'!$B$62,AI40+AH41-AQ40)))</f>
        <v>213</v>
      </c>
      <c r="AJ41" s="14">
        <f>AI41*VLOOKUP('Données projet'!$B$10,Paramètres!$A$1:$I$89,3,0)*VLOOKUP('Données projet'!$B$10,Paramètres!$A$1:$I$89,5,0)</f>
        <v>99.683999999999997</v>
      </c>
      <c r="AK41" s="14">
        <f t="shared" si="35"/>
        <v>26.886701044194457</v>
      </c>
      <c r="AL41" s="22">
        <f t="shared" si="4"/>
        <v>220.44397098530533</v>
      </c>
      <c r="AM41" s="62">
        <f t="shared" si="5"/>
        <v>442.12185945818123</v>
      </c>
      <c r="AN41" s="62">
        <f ca="1">AVERAGE(OFFSET($AM$3,0,0,'Données projet'!$E$10+1,1))-AVERAGE(OFFSET($H$3,0,0,'Données projet'!$E$10+1,1))</f>
        <v>368.69628434154333</v>
      </c>
      <c r="AO41" s="62">
        <f t="shared" si="36"/>
        <v>202.28197295839524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</v>
      </c>
      <c r="BE41" s="14">
        <f>BD41*VLOOKUP('Données projet'!$B$11,Paramètres!$A$1:$I$89,3,0)*VLOOKUP('Données projet'!$B$11,Paramètres!$A$1:$I$89,5,0)</f>
        <v>108.75695999999999</v>
      </c>
      <c r="BF41" s="14">
        <f t="shared" si="37"/>
        <v>29.037921223305585</v>
      </c>
      <c r="BG41" s="22">
        <f t="shared" si="7"/>
        <v>239.99275146392384</v>
      </c>
      <c r="BH41" s="62">
        <f t="shared" si="8"/>
        <v>461.67063993679977</v>
      </c>
      <c r="BI41" s="62">
        <f ca="1">AVERAGE(OFFSET($BH$3,0,0,'Données projet'!$E$11+1,1))-AVERAGE(OFFSET($H$3,0,0,'Données projet'!$E$11+1,1))</f>
        <v>434.56763649859136</v>
      </c>
      <c r="BJ41" s="62">
        <f t="shared" si="38"/>
        <v>271.90302066766264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222.92095024363059</v>
      </c>
      <c r="S42" s="62">
        <f ca="1">AVERAGE(OFFSET($R$3,0,0,'Données projet'!$E$9+1,1))-AVERAGE(OFFSET($H$3,0,0,'Données projet'!$E$9+1,1))</f>
        <v>225.71928466161592</v>
      </c>
      <c r="T42" s="62">
        <f t="shared" si="34"/>
        <v>385.98818770742025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11.5</v>
      </c>
      <c r="AI42" s="14">
        <f>IF('Données projet'!$A$62&gt;35,AI41+AH42-AQ41,IF(A42&lt;'Données projet'!$A$62,$AF$205^A42,IF(A42='Données projet'!$A$62,'Données projet'!$B$62,AI41+AH42-AQ41)))</f>
        <v>224.5</v>
      </c>
      <c r="AJ42" s="14">
        <f>AI42*VLOOKUP('Données projet'!$B$10,Paramètres!$A$1:$I$89,3,0)*VLOOKUP('Données projet'!$B$10,Paramètres!$A$1:$I$89,5,0)</f>
        <v>105.06599999999999</v>
      </c>
      <c r="AK42" s="14">
        <f t="shared" si="35"/>
        <v>28.165409079424791</v>
      </c>
      <c r="AL42" s="22">
        <f t="shared" si="4"/>
        <v>232.04470414666483</v>
      </c>
      <c r="AM42" s="62">
        <f t="shared" si="5"/>
        <v>454.96565439029433</v>
      </c>
      <c r="AN42" s="62">
        <f ca="1">AVERAGE(OFFSET($AM$3,0,0,'Données projet'!$E$10+1,1))-AVERAGE(OFFSET($H$3,0,0,'Données projet'!$E$10+1,1))</f>
        <v>368.69628434154333</v>
      </c>
      <c r="AO42" s="62">
        <f t="shared" si="36"/>
        <v>202.28197295839524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116.35727999999999</v>
      </c>
      <c r="BF42" s="14">
        <f t="shared" si="37"/>
        <v>30.823876427820704</v>
      </c>
      <c r="BG42" s="22">
        <f t="shared" si="7"/>
        <v>256.34051411178768</v>
      </c>
      <c r="BH42" s="62">
        <f t="shared" si="8"/>
        <v>479.26146435541716</v>
      </c>
      <c r="BI42" s="62">
        <f ca="1">AVERAGE(OFFSET($BH$3,0,0,'Données projet'!$E$11+1,1))-AVERAGE(OFFSET($H$3,0,0,'Données projet'!$E$11+1,1))</f>
        <v>434.56763649859136</v>
      </c>
      <c r="BJ42" s="62">
        <f t="shared" si="38"/>
        <v>271.90302066766264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224.14244767173139</v>
      </c>
      <c r="S43" s="62">
        <f ca="1">AVERAGE(OFFSET($R$3,0,0,'Données projet'!$E$9+1,1))-AVERAGE(OFFSET($H$3,0,0,'Données projet'!$E$9+1,1))</f>
        <v>225.71928466161592</v>
      </c>
      <c r="T43" s="62">
        <f t="shared" si="34"/>
        <v>385.98818770742025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236</v>
      </c>
      <c r="AG43" s="13">
        <f>VLOOKUP(A43,'Données projet'!$A$61:$I$81,9,0)</f>
        <v>11.5</v>
      </c>
      <c r="AH43" s="13">
        <f t="array" ref="AH43">INDEX(AG:AG,MIN(IF(ISNUMBER(AG43:AG239),ROW(AG43:AG239),"")))</f>
        <v>11.5</v>
      </c>
      <c r="AI43" s="14">
        <f>IF('Données projet'!$A$62&gt;35,AI42+AH43-AQ42,IF(A43&lt;'Données projet'!$A$62,$AF$205^A43,IF(A43='Données projet'!$A$62,'Données projet'!$B$62,AI42+AH43-AQ42)))</f>
        <v>236</v>
      </c>
      <c r="AJ43" s="14">
        <f>AI43*VLOOKUP('Données projet'!$B$10,Paramètres!$A$1:$I$89,3,0)*VLOOKUP('Données projet'!$B$10,Paramètres!$A$1:$I$89,5,0)</f>
        <v>110.44799999999999</v>
      </c>
      <c r="AK43" s="14">
        <f t="shared" si="35"/>
        <v>29.436511885319565</v>
      </c>
      <c r="AL43" s="22">
        <f t="shared" si="4"/>
        <v>243.63219153359822</v>
      </c>
      <c r="AM43" s="62">
        <f t="shared" si="5"/>
        <v>467.77463920532853</v>
      </c>
      <c r="AN43" s="62">
        <f ca="1">AVERAGE(OFFSET($AM$3,0,0,'Données projet'!$E$10+1,1))-AVERAGE(OFFSET($H$3,0,0,'Données projet'!$E$10+1,1))</f>
        <v>368.69628434154333</v>
      </c>
      <c r="AO43" s="62">
        <f t="shared" si="36"/>
        <v>202.28197295839524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123.9576</v>
      </c>
      <c r="BF43" s="14">
        <f t="shared" si="37"/>
        <v>32.59629414926458</v>
      </c>
      <c r="BG43" s="22">
        <f t="shared" si="7"/>
        <v>272.6646989766358</v>
      </c>
      <c r="BH43" s="62">
        <f t="shared" si="8"/>
        <v>496.80714664836614</v>
      </c>
      <c r="BI43" s="62">
        <f ca="1">AVERAGE(OFFSET($BH$3,0,0,'Données projet'!$E$11+1,1))-AVERAGE(OFFSET($H$3,0,0,'Données projet'!$E$11+1,1))</f>
        <v>434.56763649859136</v>
      </c>
      <c r="BJ43" s="62">
        <f t="shared" si="38"/>
        <v>271.90302066766264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225.34275485031372</v>
      </c>
      <c r="S44" s="62">
        <f ca="1">AVERAGE(OFFSET($R$3,0,0,'Données projet'!$E$9+1,1))-AVERAGE(OFFSET($H$3,0,0,'Données projet'!$E$9+1,1))</f>
        <v>225.71928466161592</v>
      </c>
      <c r="T44" s="62">
        <f t="shared" si="34"/>
        <v>385.98818770742025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14.090909090909092</v>
      </c>
      <c r="AI44" s="14">
        <f>IF('Données projet'!$A$62&gt;35,AI43+AH44-AQ43,IF(A44&lt;'Données projet'!$A$62,$AF$205^A44,IF(A44='Données projet'!$A$62,'Données projet'!$B$62,AI43+AH44-AQ43)))</f>
        <v>250.09090909090909</v>
      </c>
      <c r="AJ44" s="14">
        <f>AI44*VLOOKUP('Données projet'!$B$10,Paramètres!$A$1:$I$89,3,0)*VLOOKUP('Données projet'!$B$10,Paramètres!$A$1:$I$89,5,0)</f>
        <v>117.04254545454546</v>
      </c>
      <c r="AK44" s="14">
        <f t="shared" si="35"/>
        <v>30.984223000708795</v>
      </c>
      <c r="AL44" s="22">
        <f t="shared" si="4"/>
        <v>257.81328839290114</v>
      </c>
      <c r="AM44" s="62">
        <f t="shared" si="5"/>
        <v>483.15604324321379</v>
      </c>
      <c r="AN44" s="62">
        <f ca="1">AVERAGE(OFFSET($AM$3,0,0,'Données projet'!$E$10+1,1))-AVERAGE(OFFSET($H$3,0,0,'Données projet'!$E$10+1,1))</f>
        <v>368.69628434154333</v>
      </c>
      <c r="AO44" s="62">
        <f t="shared" si="36"/>
        <v>202.28197295839524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112.55712000000001</v>
      </c>
      <c r="BF44" s="14">
        <f t="shared" si="37"/>
        <v>29.932653834140599</v>
      </c>
      <c r="BG44" s="22">
        <f t="shared" si="7"/>
        <v>248.16968942779488</v>
      </c>
      <c r="BH44" s="62">
        <f t="shared" si="8"/>
        <v>473.51244427810752</v>
      </c>
      <c r="BI44" s="62">
        <f ca="1">AVERAGE(OFFSET($BH$3,0,0,'Données projet'!$E$11+1,1))-AVERAGE(OFFSET($H$3,0,0,'Données projet'!$E$11+1,1))</f>
        <v>434.56763649859136</v>
      </c>
      <c r="BJ44" s="62">
        <f t="shared" si="38"/>
        <v>271.90302066766264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226.52223938283251</v>
      </c>
      <c r="S45" s="62">
        <f ca="1">AVERAGE(OFFSET($R$3,0,0,'Données projet'!$E$9+1,1))-AVERAGE(OFFSET($H$3,0,0,'Données projet'!$E$9+1,1))</f>
        <v>225.71928466161592</v>
      </c>
      <c r="T45" s="62">
        <f t="shared" si="34"/>
        <v>385.98818770742025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14.090909090909092</v>
      </c>
      <c r="AI45" s="14">
        <f>IF('Données projet'!$A$62&gt;35,AI44+AH45-AQ44,IF(A45&lt;'Données projet'!$A$62,$AF$205^A45,IF(A45='Données projet'!$A$62,'Données projet'!$B$62,AI44+AH45-AQ44)))</f>
        <v>264.18181818181819</v>
      </c>
      <c r="AJ45" s="14">
        <f>AI45*VLOOKUP('Données projet'!$B$10,Paramètres!$A$1:$I$89,3,0)*VLOOKUP('Données projet'!$B$10,Paramètres!$A$1:$I$89,5,0)</f>
        <v>123.63709090909092</v>
      </c>
      <c r="AK45" s="14">
        <f t="shared" si="35"/>
        <v>32.52181125552751</v>
      </c>
      <c r="AL45" s="22">
        <f t="shared" si="4"/>
        <v>271.97675460337706</v>
      </c>
      <c r="AM45" s="62">
        <f t="shared" si="5"/>
        <v>498.49899398620846</v>
      </c>
      <c r="AN45" s="62">
        <f ca="1">AVERAGE(OFFSET($AM$3,0,0,'Données projet'!$E$10+1,1))-AVERAGE(OFFSET($H$3,0,0,'Données projet'!$E$10+1,1))</f>
        <v>368.69628434154333</v>
      </c>
      <c r="AO45" s="62">
        <f t="shared" si="36"/>
        <v>202.28197295839524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120.15744000000001</v>
      </c>
      <c r="BF45" s="14">
        <f t="shared" si="37"/>
        <v>31.711716786129845</v>
      </c>
      <c r="BG45" s="22">
        <f t="shared" si="7"/>
        <v>264.50544806917611</v>
      </c>
      <c r="BH45" s="62">
        <f t="shared" si="8"/>
        <v>491.02768745200751</v>
      </c>
      <c r="BI45" s="62">
        <f ca="1">AVERAGE(OFFSET($BH$3,0,0,'Données projet'!$E$11+1,1))-AVERAGE(OFFSET($H$3,0,0,'Données projet'!$E$11+1,1))</f>
        <v>434.56763649859136</v>
      </c>
      <c r="BJ45" s="62">
        <f t="shared" si="38"/>
        <v>271.90302066766264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227.68126249564446</v>
      </c>
      <c r="S46" s="62">
        <f ca="1">AVERAGE(OFFSET($R$3,0,0,'Données projet'!$E$9+1,1))-AVERAGE(OFFSET($H$3,0,0,'Données projet'!$E$9+1,1))</f>
        <v>225.71928466161592</v>
      </c>
      <c r="T46" s="62">
        <f t="shared" si="34"/>
        <v>385.98818770742025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14.090909090909092</v>
      </c>
      <c r="AI46" s="14">
        <f>IF('Données projet'!$A$62&gt;35,AI45+AH46-AQ45,IF(A46&lt;'Données projet'!$A$62,$AF$205^A46,IF(A46='Données projet'!$A$62,'Données projet'!$B$62,AI45+AH46-AQ45)))</f>
        <v>278.27272727272725</v>
      </c>
      <c r="AJ46" s="14">
        <f>AI46*VLOOKUP('Données projet'!$B$10,Paramètres!$A$1:$I$89,3,0)*VLOOKUP('Données projet'!$B$10,Paramètres!$A$1:$I$89,5,0)</f>
        <v>130.23163636363637</v>
      </c>
      <c r="AK46" s="14">
        <f t="shared" si="35"/>
        <v>34.049878148078378</v>
      </c>
      <c r="AL46" s="22">
        <f t="shared" si="4"/>
        <v>286.12363777456983</v>
      </c>
      <c r="AM46" s="62">
        <f t="shared" si="5"/>
        <v>513.80490027021324</v>
      </c>
      <c r="AN46" s="62">
        <f ca="1">AVERAGE(OFFSET($AM$3,0,0,'Données projet'!$E$10+1,1))-AVERAGE(OFFSET($H$3,0,0,'Données projet'!$E$10+1,1))</f>
        <v>368.69628434154333</v>
      </c>
      <c r="AO46" s="62">
        <f t="shared" si="36"/>
        <v>202.28197295839524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127.75776</v>
      </c>
      <c r="BF46" s="14">
        <f t="shared" si="37"/>
        <v>33.477720030956604</v>
      </c>
      <c r="BG46" s="22">
        <f t="shared" si="7"/>
        <v>280.81846105391611</v>
      </c>
      <c r="BH46" s="62">
        <f t="shared" si="8"/>
        <v>508.49972354955946</v>
      </c>
      <c r="BI46" s="62">
        <f ca="1">AVERAGE(OFFSET($BH$3,0,0,'Données projet'!$E$11+1,1))-AVERAGE(OFFSET($H$3,0,0,'Données projet'!$E$11+1,1))</f>
        <v>434.56763649859136</v>
      </c>
      <c r="BJ46" s="62">
        <f t="shared" si="38"/>
        <v>271.90302066766264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228.82017914863664</v>
      </c>
      <c r="S47" s="62">
        <f ca="1">AVERAGE(OFFSET($R$3,0,0,'Données projet'!$E$9+1,1))-AVERAGE(OFFSET($H$3,0,0,'Données projet'!$E$9+1,1))</f>
        <v>225.71928466161592</v>
      </c>
      <c r="T47" s="62">
        <f t="shared" si="34"/>
        <v>385.98818770742025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14.090909090909092</v>
      </c>
      <c r="AI47" s="14">
        <f>IF('Données projet'!$A$62&gt;35,AI46+AH47-AQ46,IF(A47&lt;'Données projet'!$A$62,$AF$205^A47,IF(A47='Données projet'!$A$62,'Données projet'!$B$62,AI46+AH47-AQ46)))</f>
        <v>292.36363636363632</v>
      </c>
      <c r="AJ47" s="14">
        <f>AI47*VLOOKUP('Données projet'!$B$10,Paramètres!$A$1:$I$89,3,0)*VLOOKUP('Données projet'!$B$10,Paramètres!$A$1:$I$89,5,0)</f>
        <v>136.82618181818179</v>
      </c>
      <c r="AK47" s="14">
        <f t="shared" si="35"/>
        <v>35.568960819535086</v>
      </c>
      <c r="AL47" s="22">
        <f t="shared" si="4"/>
        <v>300.25487342735687</v>
      </c>
      <c r="AM47" s="62">
        <f t="shared" si="5"/>
        <v>529.07505257599246</v>
      </c>
      <c r="AN47" s="62">
        <f ca="1">AVERAGE(OFFSET($AM$3,0,0,'Données projet'!$E$10+1,1))-AVERAGE(OFFSET($H$3,0,0,'Données projet'!$E$10+1,1))</f>
        <v>368.69628434154333</v>
      </c>
      <c r="AO47" s="62">
        <f t="shared" si="36"/>
        <v>202.28197295839524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135.35808</v>
      </c>
      <c r="BF47" s="14">
        <f t="shared" si="37"/>
        <v>35.231528980112834</v>
      </c>
      <c r="BG47" s="22">
        <f t="shared" si="7"/>
        <v>297.11023564036316</v>
      </c>
      <c r="BH47" s="62">
        <f t="shared" si="8"/>
        <v>525.93041478899875</v>
      </c>
      <c r="BI47" s="62">
        <f ca="1">AVERAGE(OFFSET($BH$3,0,0,'Données projet'!$E$11+1,1))-AVERAGE(OFFSET($H$3,0,0,'Données projet'!$E$11+1,1))</f>
        <v>434.56763649859136</v>
      </c>
      <c r="BJ47" s="62">
        <f t="shared" si="38"/>
        <v>271.90302066766264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229.9393381439356</v>
      </c>
      <c r="S48" s="62">
        <f ca="1">AVERAGE(OFFSET($R$3,0,0,'Données projet'!$E$9+1,1))-AVERAGE(OFFSET($H$3,0,0,'Données projet'!$E$9+1,1))</f>
        <v>225.71928466161592</v>
      </c>
      <c r="T48" s="62">
        <f t="shared" si="34"/>
        <v>385.98818770742025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14.090909090909092</v>
      </c>
      <c r="AI48" s="14">
        <f>IF('Données projet'!$A$62&gt;35,AI47+AH48-AQ47,IF(A48&lt;'Données projet'!$A$62,$AF$205^A48,IF(A48='Données projet'!$A$62,'Données projet'!$B$62,AI47+AH48-AQ47)))</f>
        <v>306.45454545454538</v>
      </c>
      <c r="AJ48" s="14">
        <f>AI48*VLOOKUP('Données projet'!$B$10,Paramètres!$A$1:$I$89,3,0)*VLOOKUP('Données projet'!$B$10,Paramètres!$A$1:$I$89,5,0)</f>
        <v>143.42072727272725</v>
      </c>
      <c r="AK48" s="14">
        <f t="shared" si="35"/>
        <v>37.079541708965657</v>
      </c>
      <c r="AL48" s="22">
        <f t="shared" si="4"/>
        <v>314.37130180978181</v>
      </c>
      <c r="AM48" s="62">
        <f t="shared" si="5"/>
        <v>544.3106399537163</v>
      </c>
      <c r="AN48" s="62">
        <f ca="1">AVERAGE(OFFSET($AM$3,0,0,'Données projet'!$E$10+1,1))-AVERAGE(OFFSET($H$3,0,0,'Données projet'!$E$10+1,1))</f>
        <v>368.69628434154333</v>
      </c>
      <c r="AO48" s="62">
        <f t="shared" si="36"/>
        <v>202.28197295839524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142.95840000000004</v>
      </c>
      <c r="BF48" s="14">
        <f t="shared" si="37"/>
        <v>36.973906370811264</v>
      </c>
      <c r="BG48" s="22">
        <f t="shared" si="7"/>
        <v>313.38210026249641</v>
      </c>
      <c r="BH48" s="62">
        <f t="shared" si="8"/>
        <v>543.32143840643096</v>
      </c>
      <c r="BI48" s="62">
        <f ca="1">AVERAGE(OFFSET($BH$3,0,0,'Données projet'!$E$11+1,1))-AVERAGE(OFFSET($H$3,0,0,'Données projet'!$E$11+1,1))</f>
        <v>434.56763649859136</v>
      </c>
      <c r="BJ48" s="62">
        <f t="shared" si="38"/>
        <v>271.90302066766264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231.03908223273078</v>
      </c>
      <c r="S49" s="62">
        <f ca="1">AVERAGE(OFFSET($R$3,0,0,'Données projet'!$E$9+1,1))-AVERAGE(OFFSET($H$3,0,0,'Données projet'!$E$9+1,1))</f>
        <v>225.71928466161592</v>
      </c>
      <c r="T49" s="62">
        <f t="shared" si="34"/>
        <v>385.98818770742025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14.090909090909092</v>
      </c>
      <c r="AI49" s="14">
        <f>IF('Données projet'!$A$62&gt;35,AI48+AH49-AQ48,IF(A49&lt;'Données projet'!$A$62,$AF$205^A49,IF(A49='Données projet'!$A$62,'Données projet'!$B$62,AI48+AH49-AQ48)))</f>
        <v>320.54545454545445</v>
      </c>
      <c r="AJ49" s="14">
        <f>AI49*VLOOKUP('Données projet'!$B$10,Paramètres!$A$1:$I$89,3,0)*VLOOKUP('Données projet'!$B$10,Paramètres!$A$1:$I$89,5,0)</f>
        <v>150.0152727272727</v>
      </c>
      <c r="AK49" s="14">
        <f t="shared" si="35"/>
        <v>38.582056382364094</v>
      </c>
      <c r="AL49" s="22">
        <f t="shared" si="4"/>
        <v>328.47368153261738</v>
      </c>
      <c r="AM49" s="62">
        <f t="shared" si="5"/>
        <v>559.51276376534702</v>
      </c>
      <c r="AN49" s="62">
        <f ca="1">AVERAGE(OFFSET($AM$3,0,0,'Données projet'!$E$10+1,1))-AVERAGE(OFFSET($H$3,0,0,'Données projet'!$E$10+1,1))</f>
        <v>368.69628434154333</v>
      </c>
      <c r="AO49" s="62">
        <f t="shared" si="36"/>
        <v>202.28197295839524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131.55792000000002</v>
      </c>
      <c r="BF49" s="14">
        <f t="shared" si="37"/>
        <v>34.3560989338864</v>
      </c>
      <c r="BG49" s="22">
        <f t="shared" si="7"/>
        <v>288.96691630985219</v>
      </c>
      <c r="BH49" s="62">
        <f t="shared" si="8"/>
        <v>520.00599854258189</v>
      </c>
      <c r="BI49" s="62">
        <f ca="1">AVERAGE(OFFSET($BH$3,0,0,'Données projet'!$E$11+1,1))-AVERAGE(OFFSET($H$3,0,0,'Données projet'!$E$11+1,1))</f>
        <v>434.56763649859136</v>
      </c>
      <c r="BJ49" s="62">
        <f t="shared" si="38"/>
        <v>271.90302066766264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232.11974822024482</v>
      </c>
      <c r="S50" s="62">
        <f ca="1">AVERAGE(OFFSET($R$3,0,0,'Données projet'!$E$9+1,1))-AVERAGE(OFFSET($H$3,0,0,'Données projet'!$E$9+1,1))</f>
        <v>225.71928466161592</v>
      </c>
      <c r="T50" s="62">
        <f t="shared" si="34"/>
        <v>385.98818770742025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14.090909090909092</v>
      </c>
      <c r="AI50" s="14">
        <f>IF('Données projet'!$A$62&gt;35,AI49+AH50-AQ49,IF(A50&lt;'Données projet'!$A$62,$AF$205^A50,IF(A50='Données projet'!$A$62,'Données projet'!$B$62,AI49+AH50-AQ49)))</f>
        <v>334.63636363636351</v>
      </c>
      <c r="AJ50" s="14">
        <f>AI50*VLOOKUP('Données projet'!$B$10,Paramètres!$A$1:$I$89,3,0)*VLOOKUP('Données projet'!$B$10,Paramètres!$A$1:$I$89,5,0)</f>
        <v>156.60981818181813</v>
      </c>
      <c r="AK50" s="14">
        <f t="shared" si="35"/>
        <v>40.076899946190913</v>
      </c>
      <c r="AL50" s="22">
        <f t="shared" si="4"/>
        <v>342.56270073961565</v>
      </c>
      <c r="AM50" s="62">
        <f t="shared" si="5"/>
        <v>574.68244895985936</v>
      </c>
      <c r="AN50" s="62">
        <f ca="1">AVERAGE(OFFSET($AM$3,0,0,'Données projet'!$E$10+1,1))-AVERAGE(OFFSET($H$3,0,0,'Données projet'!$E$10+1,1))</f>
        <v>368.69628434154333</v>
      </c>
      <c r="AO50" s="62">
        <f t="shared" si="36"/>
        <v>202.28197295839524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139.15824000000003</v>
      </c>
      <c r="BF50" s="14">
        <f t="shared" si="37"/>
        <v>36.104102468715482</v>
      </c>
      <c r="BG50" s="22">
        <f t="shared" si="7"/>
        <v>305.24857979967953</v>
      </c>
      <c r="BH50" s="62">
        <f t="shared" si="8"/>
        <v>537.3683280199233</v>
      </c>
      <c r="BI50" s="62">
        <f ca="1">AVERAGE(OFFSET($BH$3,0,0,'Données projet'!$E$11+1,1))-AVERAGE(OFFSET($H$3,0,0,'Données projet'!$E$11+1,1))</f>
        <v>434.56763649859136</v>
      </c>
      <c r="BJ50" s="62">
        <f t="shared" si="38"/>
        <v>271.90302066766264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233.18166706888263</v>
      </c>
      <c r="S51" s="62">
        <f ca="1">AVERAGE(OFFSET($R$3,0,0,'Données projet'!$E$9+1,1))-AVERAGE(OFFSET($H$3,0,0,'Données projet'!$E$9+1,1))</f>
        <v>225.71928466161592</v>
      </c>
      <c r="T51" s="62">
        <f t="shared" si="34"/>
        <v>385.98818770742025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14.090909090909092</v>
      </c>
      <c r="AI51" s="14">
        <f>IF('Données projet'!$A$62&gt;35,AI50+AH51-AQ50,IF(A51&lt;'Données projet'!$A$62,$AF$205^A51,IF(A51='Données projet'!$A$62,'Données projet'!$B$62,AI50+AH51-AQ50)))</f>
        <v>348.72727272727258</v>
      </c>
      <c r="AJ51" s="14">
        <f>AI51*VLOOKUP('Données projet'!$B$10,Paramètres!$A$1:$I$89,3,0)*VLOOKUP('Données projet'!$B$10,Paramètres!$A$1:$I$89,5,0)</f>
        <v>163.20436363636358</v>
      </c>
      <c r="AK51" s="14">
        <f t="shared" si="35"/>
        <v>41.564432350216741</v>
      </c>
      <c r="AL51" s="22">
        <f t="shared" si="4"/>
        <v>356.63898634329399</v>
      </c>
      <c r="AM51" s="62">
        <f t="shared" si="5"/>
        <v>589.82065341217549</v>
      </c>
      <c r="AN51" s="62">
        <f ca="1">AVERAGE(OFFSET($AM$3,0,0,'Données projet'!$E$10+1,1))-AVERAGE(OFFSET($H$3,0,0,'Données projet'!$E$10+1,1))</f>
        <v>368.69628434154333</v>
      </c>
      <c r="AO51" s="62">
        <f t="shared" si="36"/>
        <v>202.28197295839524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146.75856000000005</v>
      </c>
      <c r="BF51" s="14">
        <f t="shared" si="37"/>
        <v>37.841022770456242</v>
      </c>
      <c r="BG51" s="22">
        <f t="shared" si="7"/>
        <v>321.51093999187805</v>
      </c>
      <c r="BH51" s="62">
        <f t="shared" si="8"/>
        <v>554.69260706075966</v>
      </c>
      <c r="BI51" s="62">
        <f ca="1">AVERAGE(OFFSET($BH$3,0,0,'Données projet'!$E$11+1,1))-AVERAGE(OFFSET($H$3,0,0,'Données projet'!$E$11+1,1))</f>
        <v>434.56763649859136</v>
      </c>
      <c r="BJ51" s="62">
        <f t="shared" si="38"/>
        <v>271.90302066766264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234.22516399959153</v>
      </c>
      <c r="S52" s="62">
        <f ca="1">AVERAGE(OFFSET($R$3,0,0,'Données projet'!$E$9+1,1))-AVERAGE(OFFSET($H$3,0,0,'Données projet'!$E$9+1,1))</f>
        <v>225.71928466161592</v>
      </c>
      <c r="T52" s="62">
        <f t="shared" si="34"/>
        <v>385.98818770742025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14.090909090909092</v>
      </c>
      <c r="AI52" s="14">
        <f>IF('Données projet'!$A$62&gt;35,AI51+AH52-AQ51,IF(A52&lt;'Données projet'!$A$62,$AF$205^A52,IF(A52='Données projet'!$A$62,'Données projet'!$B$62,AI51+AH52-AQ51)))</f>
        <v>362.81818181818164</v>
      </c>
      <c r="AJ52" s="14">
        <f>AI52*VLOOKUP('Données projet'!$B$10,Paramètres!$A$1:$I$89,3,0)*VLOOKUP('Données projet'!$B$10,Paramètres!$A$1:$I$89,5,0)</f>
        <v>169.79890909090901</v>
      </c>
      <c r="AK52" s="14">
        <f t="shared" si="35"/>
        <v>43.044982809152742</v>
      </c>
      <c r="AL52" s="22">
        <f t="shared" si="4"/>
        <v>370.7031117259408</v>
      </c>
      <c r="AM52" s="62">
        <f t="shared" si="5"/>
        <v>604.92827572553119</v>
      </c>
      <c r="AN52" s="62">
        <f ca="1">AVERAGE(OFFSET($AM$3,0,0,'Données projet'!$E$10+1,1))-AVERAGE(OFFSET($H$3,0,0,'Données projet'!$E$10+1,1))</f>
        <v>368.69628434154333</v>
      </c>
      <c r="AO52" s="62">
        <f t="shared" si="36"/>
        <v>202.28197295839524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154.35888000000003</v>
      </c>
      <c r="BF52" s="14">
        <f t="shared" si="37"/>
        <v>39.567499286120309</v>
      </c>
      <c r="BG52" s="22">
        <f t="shared" si="7"/>
        <v>337.75511058999291</v>
      </c>
      <c r="BH52" s="62">
        <f t="shared" si="8"/>
        <v>571.98027458958336</v>
      </c>
      <c r="BI52" s="62">
        <f ca="1">AVERAGE(OFFSET($BH$3,0,0,'Données projet'!$E$11+1,1))-AVERAGE(OFFSET($H$3,0,0,'Données projet'!$E$11+1,1))</f>
        <v>434.56763649859136</v>
      </c>
      <c r="BJ52" s="62">
        <f t="shared" si="38"/>
        <v>271.90302066766264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235.25055859146227</v>
      </c>
      <c r="S53" s="62">
        <f ca="1">AVERAGE(OFFSET($R$3,0,0,'Données projet'!$E$9+1,1))-AVERAGE(OFFSET($H$3,0,0,'Données projet'!$E$9+1,1))</f>
        <v>225.71928466161592</v>
      </c>
      <c r="T53" s="62">
        <f t="shared" si="34"/>
        <v>385.98818770742025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14.090909090909092</v>
      </c>
      <c r="AI53" s="14">
        <f>IF('Données projet'!$A$62&gt;35,AI52+AH53-AQ52,IF(A53&lt;'Données projet'!$A$62,$AF$205^A53,IF(A53='Données projet'!$A$62,'Données projet'!$B$62,AI52+AH53-AQ52)))</f>
        <v>376.90909090909071</v>
      </c>
      <c r="AJ53" s="14">
        <f>AI53*VLOOKUP('Données projet'!$B$10,Paramètres!$A$1:$I$89,3,0)*VLOOKUP('Données projet'!$B$10,Paramètres!$A$1:$I$89,5,0)</f>
        <v>176.39345454545443</v>
      </c>
      <c r="AK53" s="14">
        <f t="shared" si="35"/>
        <v>44.518853518059267</v>
      </c>
      <c r="AL53" s="22">
        <f t="shared" si="4"/>
        <v>384.75560321061965</v>
      </c>
      <c r="AM53" s="62">
        <f t="shared" si="5"/>
        <v>620.0061618020809</v>
      </c>
      <c r="AN53" s="62">
        <f ca="1">AVERAGE(OFFSET($AM$3,0,0,'Données projet'!$E$10+1,1))-AVERAGE(OFFSET($H$3,0,0,'Données projet'!$E$10+1,1))</f>
        <v>368.69628434154333</v>
      </c>
      <c r="AO53" s="62">
        <f t="shared" si="36"/>
        <v>202.28197295839524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161.95920000000004</v>
      </c>
      <c r="BF53" s="14">
        <f t="shared" si="37"/>
        <v>41.284104935125725</v>
      </c>
      <c r="BG53" s="22">
        <f t="shared" si="7"/>
        <v>353.9820894286774</v>
      </c>
      <c r="BH53" s="62">
        <f t="shared" si="8"/>
        <v>589.23264802013864</v>
      </c>
      <c r="BI53" s="62">
        <f ca="1">AVERAGE(OFFSET($BH$3,0,0,'Données projet'!$E$11+1,1))-AVERAGE(OFFSET($H$3,0,0,'Données projet'!$E$11+1,1))</f>
        <v>434.56763649859136</v>
      </c>
      <c r="BJ53" s="62">
        <f t="shared" si="38"/>
        <v>271.90302066766264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236.2581648796029</v>
      </c>
      <c r="S54" s="62">
        <f ca="1">AVERAGE(OFFSET($R$3,0,0,'Données projet'!$E$9+1,1))-AVERAGE(OFFSET($H$3,0,0,'Données projet'!$E$9+1,1))</f>
        <v>225.71928466161592</v>
      </c>
      <c r="T54" s="62">
        <f t="shared" si="34"/>
        <v>385.98818770742025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>
        <f>VLOOKUP(A54,'Données projet'!$A$61:$I$81,2,0)</f>
        <v>391</v>
      </c>
      <c r="AG54" s="13">
        <f>VLOOKUP(A54,'Données projet'!$A$61:$I$81,9,0)</f>
        <v>14.090909090909092</v>
      </c>
      <c r="AH54" s="13">
        <f t="array" ref="AH54">INDEX(AG:AG,MIN(IF(ISNUMBER(AG54:AG250),ROW(AG54:AG250),"")))</f>
        <v>14.090909090909092</v>
      </c>
      <c r="AI54" s="14">
        <f>IF('Données projet'!$A$62&gt;35,AI53+AH54-AQ53,IF(A54&lt;'Données projet'!$A$62,$AF$205^A54,IF(A54='Données projet'!$A$62,'Données projet'!$B$62,AI53+AH54-AQ53)))</f>
        <v>390.99999999999977</v>
      </c>
      <c r="AJ54" s="14">
        <f>AI54*VLOOKUP('Données projet'!$B$10,Paramètres!$A$1:$I$89,3,0)*VLOOKUP('Données projet'!$B$10,Paramètres!$A$1:$I$89,5,0)</f>
        <v>182.98799999999989</v>
      </c>
      <c r="AK54" s="14">
        <f t="shared" si="35"/>
        <v>45.986322796524831</v>
      </c>
      <c r="AL54" s="22">
        <f t="shared" si="4"/>
        <v>398.79694553728058</v>
      </c>
      <c r="AM54" s="62">
        <f t="shared" si="5"/>
        <v>635.05511041688237</v>
      </c>
      <c r="AN54" s="62">
        <f ca="1">AVERAGE(OFFSET($AM$3,0,0,'Données projet'!$E$10+1,1))-AVERAGE(OFFSET($H$3,0,0,'Données projet'!$E$10+1,1))</f>
        <v>368.69628434154333</v>
      </c>
      <c r="AO54" s="62">
        <f t="shared" si="36"/>
        <v>202.28197295839524</v>
      </c>
      <c r="AP54" s="16">
        <f>IF(ISNA(VLOOKUP(A54,'Données projet'!$A$61:$I$81,3,0)),0,VLOOKUP(A54,'Données projet'!$A$61:$I$81,3,0))</f>
        <v>3</v>
      </c>
      <c r="AQ54" s="16">
        <f>IF(ISNA(VLOOKUP(A54,'Données projet'!$A$61:$I$81,4,0)),0,VLOOKUP(A54,'Données projet'!$A$61:$I$81,4,0))</f>
        <v>171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150.19680000000005</v>
      </c>
      <c r="BF54" s="14">
        <f t="shared" si="37"/>
        <v>38.623305713694506</v>
      </c>
      <c r="BG54" s="22">
        <f t="shared" si="7"/>
        <v>328.86168411801799</v>
      </c>
      <c r="BH54" s="62">
        <f t="shared" si="8"/>
        <v>565.11984899761978</v>
      </c>
      <c r="BI54" s="62">
        <f ca="1">AVERAGE(OFFSET($BH$3,0,0,'Données projet'!$E$11+1,1))-AVERAGE(OFFSET($H$3,0,0,'Données projet'!$E$11+1,1))</f>
        <v>434.56763649859136</v>
      </c>
      <c r="BJ54" s="62">
        <f t="shared" si="38"/>
        <v>271.90302066766264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237.24829145131449</v>
      </c>
      <c r="S55" s="62">
        <f ca="1">AVERAGE(OFFSET($R$3,0,0,'Données projet'!$E$9+1,1))-AVERAGE(OFFSET($H$3,0,0,'Données projet'!$E$9+1,1))</f>
        <v>225.71928466161592</v>
      </c>
      <c r="T55" s="62">
        <f t="shared" si="34"/>
        <v>385.98818770742025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14</v>
      </c>
      <c r="AI55" s="14">
        <f>IF('Données projet'!$A$62&gt;35,AI54+AH55-AQ54,IF(A55&lt;'Données projet'!$A$62,$AF$205^A55,IF(A55='Données projet'!$A$62,'Données projet'!$B$62,AI54+AH55-AQ54)))</f>
        <v>233.99999999999977</v>
      </c>
      <c r="AJ55" s="14">
        <f>AI55*VLOOKUP('Données projet'!$B$10,Paramètres!$A$1:$I$89,3,0)*VLOOKUP('Données projet'!$B$10,Paramètres!$A$1:$I$89,5,0)</f>
        <v>109.51199999999989</v>
      </c>
      <c r="AK55" s="14">
        <f t="shared" si="35"/>
        <v>29.21597823063253</v>
      </c>
      <c r="AL55" s="22">
        <f t="shared" si="4"/>
        <v>241.61789541835142</v>
      </c>
      <c r="AM55" s="62">
        <f t="shared" si="5"/>
        <v>478.86618686966483</v>
      </c>
      <c r="AN55" s="62">
        <f ca="1">AVERAGE(OFFSET($AM$3,0,0,'Données projet'!$E$10+1,1))-AVERAGE(OFFSET($H$3,0,0,'Données projet'!$E$10+1,1))</f>
        <v>368.69628434154333</v>
      </c>
      <c r="AO55" s="62">
        <f t="shared" si="36"/>
        <v>202.28197295839524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157.43520000000007</v>
      </c>
      <c r="BF55" s="14">
        <f t="shared" si="37"/>
        <v>40.263474653179919</v>
      </c>
      <c r="BG55" s="22">
        <f t="shared" si="7"/>
        <v>344.32519168762178</v>
      </c>
      <c r="BH55" s="62">
        <f t="shared" si="8"/>
        <v>581.57348313893522</v>
      </c>
      <c r="BI55" s="62">
        <f ca="1">AVERAGE(OFFSET($BH$3,0,0,'Données projet'!$E$11+1,1))-AVERAGE(OFFSET($H$3,0,0,'Données projet'!$E$11+1,1))</f>
        <v>434.56763649859136</v>
      </c>
      <c r="BJ55" s="62">
        <f t="shared" si="38"/>
        <v>271.90302066766264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238.22124154059824</v>
      </c>
      <c r="S56" s="62">
        <f ca="1">AVERAGE(OFFSET($R$3,0,0,'Données projet'!$E$9+1,1))-AVERAGE(OFFSET($H$3,0,0,'Données projet'!$E$9+1,1))</f>
        <v>225.71928466161592</v>
      </c>
      <c r="T56" s="62">
        <f t="shared" si="34"/>
        <v>385.98818770742025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>
        <f>VLOOKUP(A56,'Données projet'!$A$61:$I$81,2,0)</f>
        <v>248</v>
      </c>
      <c r="AG56" s="13">
        <f>VLOOKUP(A56,'Données projet'!$A$61:$I$81,9,0)</f>
        <v>14</v>
      </c>
      <c r="AH56" s="13">
        <f t="array" ref="AH56">INDEX(AG:AG,MIN(IF(ISNUMBER(AG56:AG252),ROW(AG56:AG252),"")))</f>
        <v>14</v>
      </c>
      <c r="AI56" s="14">
        <f>IF('Données projet'!$A$62&gt;35,AI55+AH56-AQ55,IF(A56&lt;'Données projet'!$A$62,$AF$205^A56,IF(A56='Données projet'!$A$62,'Données projet'!$B$62,AI55+AH56-AQ55)))</f>
        <v>247.99999999999977</v>
      </c>
      <c r="AJ56" s="14">
        <f>AI56*VLOOKUP('Données projet'!$B$10,Paramètres!$A$1:$I$89,3,0)*VLOOKUP('Données projet'!$B$10,Paramètres!$A$1:$I$89,5,0)</f>
        <v>116.06399999999989</v>
      </c>
      <c r="AK56" s="14">
        <f t="shared" si="35"/>
        <v>30.75521772203604</v>
      </c>
      <c r="AL56" s="22">
        <f t="shared" si="4"/>
        <v>255.7101375325459</v>
      </c>
      <c r="AM56" s="62">
        <f t="shared" si="5"/>
        <v>493.93137907314303</v>
      </c>
      <c r="AN56" s="62">
        <f ca="1">AVERAGE(OFFSET($AM$3,0,0,'Données projet'!$E$10+1,1))-AVERAGE(OFFSET($H$3,0,0,'Données projet'!$E$10+1,1))</f>
        <v>368.69628434154333</v>
      </c>
      <c r="AO56" s="62">
        <f t="shared" si="36"/>
        <v>202.28197295839524</v>
      </c>
      <c r="AP56" s="16">
        <f>IF(ISNA(VLOOKUP(A56,'Données projet'!$A$61:$I$81,3,0)),0,VLOOKUP(A56,'Données projet'!$A$61:$I$81,3,0))</f>
        <v>4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164.67360000000005</v>
      </c>
      <c r="BF56" s="14">
        <f t="shared" si="37"/>
        <v>41.894886049197019</v>
      </c>
      <c r="BG56" s="22">
        <f t="shared" si="7"/>
        <v>359.77344653568485</v>
      </c>
      <c r="BH56" s="62">
        <f t="shared" si="8"/>
        <v>597.99468807628205</v>
      </c>
      <c r="BI56" s="62">
        <f ca="1">AVERAGE(OFFSET($BH$3,0,0,'Données projet'!$E$11+1,1))-AVERAGE(OFFSET($H$3,0,0,'Données projet'!$E$11+1,1))</f>
        <v>434.56763649859136</v>
      </c>
      <c r="BJ56" s="62">
        <f t="shared" si="38"/>
        <v>271.90302066766264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239.17731312102347</v>
      </c>
      <c r="S57" s="62">
        <f ca="1">AVERAGE(OFFSET($R$3,0,0,'Données projet'!$E$9+1,1))-AVERAGE(OFFSET($H$3,0,0,'Données projet'!$E$9+1,1))</f>
        <v>225.71928466161592</v>
      </c>
      <c r="T57" s="62">
        <f t="shared" si="34"/>
        <v>385.98818770742025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12.5</v>
      </c>
      <c r="AI57" s="14">
        <f>IF('Données projet'!$A$62&gt;35,AI56+AH57-AQ56,IF(A57&lt;'Données projet'!$A$62,$AF$205^A57,IF(A57='Données projet'!$A$62,'Données projet'!$B$62,AI56+AH57-AQ56)))</f>
        <v>260.49999999999977</v>
      </c>
      <c r="AJ57" s="14">
        <f>AI57*VLOOKUP('Données projet'!$B$10,Paramètres!$A$1:$I$89,3,0)*VLOOKUP('Données projet'!$B$10,Paramètres!$A$1:$I$89,5,0)</f>
        <v>121.91399999999989</v>
      </c>
      <c r="AK57" s="14">
        <f t="shared" si="35"/>
        <v>32.120996404712088</v>
      </c>
      <c r="AL57" s="22">
        <f t="shared" si="4"/>
        <v>268.27761873820668</v>
      </c>
      <c r="AM57" s="62">
        <f t="shared" si="5"/>
        <v>507.45493185922908</v>
      </c>
      <c r="AN57" s="62">
        <f ca="1">AVERAGE(OFFSET($AM$3,0,0,'Données projet'!$E$10+1,1))-AVERAGE(OFFSET($H$3,0,0,'Données projet'!$E$10+1,1))</f>
        <v>368.69628434154333</v>
      </c>
      <c r="AO57" s="62">
        <f t="shared" si="36"/>
        <v>202.28197295839524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171.91200000000006</v>
      </c>
      <c r="BF57" s="14">
        <f t="shared" si="37"/>
        <v>43.51796884103733</v>
      </c>
      <c r="BG57" s="22">
        <f t="shared" si="7"/>
        <v>375.2071957314734</v>
      </c>
      <c r="BH57" s="62">
        <f t="shared" si="8"/>
        <v>614.38450885249586</v>
      </c>
      <c r="BI57" s="62">
        <f ca="1">AVERAGE(OFFSET($BH$3,0,0,'Données projet'!$E$11+1,1))-AVERAGE(OFFSET($H$3,0,0,'Données projet'!$E$11+1,1))</f>
        <v>434.56763649859136</v>
      </c>
      <c r="BJ57" s="62">
        <f t="shared" si="38"/>
        <v>271.90302066766264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240.11679899698422</v>
      </c>
      <c r="S58" s="62">
        <f ca="1">AVERAGE(OFFSET($R$3,0,0,'Données projet'!$E$9+1,1))-AVERAGE(OFFSET($H$3,0,0,'Données projet'!$E$9+1,1))</f>
        <v>225.71928466161592</v>
      </c>
      <c r="T58" s="62">
        <f t="shared" si="34"/>
        <v>385.98818770742025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12.5</v>
      </c>
      <c r="AI58" s="14">
        <f>IF('Données projet'!$A$62&gt;35,AI57+AH58-AQ57,IF(A58&lt;'Données projet'!$A$62,$AF$205^A58,IF(A58='Données projet'!$A$62,'Données projet'!$B$62,AI57+AH58-AQ57)))</f>
        <v>272.99999999999977</v>
      </c>
      <c r="AJ58" s="14">
        <f>AI58*VLOOKUP('Données projet'!$B$10,Paramètres!$A$1:$I$89,3,0)*VLOOKUP('Données projet'!$B$10,Paramètres!$A$1:$I$89,5,0)</f>
        <v>127.7639999999999</v>
      </c>
      <c r="AK58" s="14">
        <f t="shared" si="35"/>
        <v>33.479164830670015</v>
      </c>
      <c r="AL58" s="22">
        <f t="shared" si="4"/>
        <v>280.83184541341677</v>
      </c>
      <c r="AM58" s="62">
        <f t="shared" si="5"/>
        <v>520.94864441039988</v>
      </c>
      <c r="AN58" s="62">
        <f ca="1">AVERAGE(OFFSET($AM$3,0,0,'Données projet'!$E$10+1,1))-AVERAGE(OFFSET($H$3,0,0,'Données projet'!$E$10+1,1))</f>
        <v>368.69628434154333</v>
      </c>
      <c r="AO58" s="62">
        <f t="shared" si="36"/>
        <v>202.28197295839524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179.15040000000005</v>
      </c>
      <c r="BF58" s="14">
        <f t="shared" si="37"/>
        <v>45.133113803437347</v>
      </c>
      <c r="BG58" s="22">
        <f t="shared" si="7"/>
        <v>390.62711987432004</v>
      </c>
      <c r="BH58" s="62">
        <f t="shared" si="8"/>
        <v>630.74391887130321</v>
      </c>
      <c r="BI58" s="62">
        <f ca="1">AVERAGE(OFFSET($BH$3,0,0,'Données projet'!$E$11+1,1))-AVERAGE(OFFSET($H$3,0,0,'Données projet'!$E$11+1,1))</f>
        <v>434.56763649859136</v>
      </c>
      <c r="BJ58" s="62">
        <f t="shared" si="38"/>
        <v>271.90302066766264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241.03998689337271</v>
      </c>
      <c r="S59" s="62">
        <f ca="1">AVERAGE(OFFSET($R$3,0,0,'Données projet'!$E$9+1,1))-AVERAGE(OFFSET($H$3,0,0,'Données projet'!$E$9+1,1))</f>
        <v>225.71928466161592</v>
      </c>
      <c r="T59" s="62">
        <f t="shared" si="34"/>
        <v>385.98818770742025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12.5</v>
      </c>
      <c r="AI59" s="14">
        <f>IF('Données projet'!$A$62&gt;35,AI58+AH59-AQ58,IF(A59&lt;'Données projet'!$A$62,$AF$205^A59,IF(A59='Données projet'!$A$62,'Données projet'!$B$62,AI58+AH59-AQ58)))</f>
        <v>285.49999999999977</v>
      </c>
      <c r="AJ59" s="14">
        <f>AI59*VLOOKUP('Données projet'!$B$10,Paramètres!$A$1:$I$89,3,0)*VLOOKUP('Données projet'!$B$10,Paramètres!$A$1:$I$89,5,0)</f>
        <v>133.61399999999989</v>
      </c>
      <c r="AK59" s="14">
        <f t="shared" si="35"/>
        <v>34.830111257493037</v>
      </c>
      <c r="AL59" s="22">
        <f t="shared" si="4"/>
        <v>293.37349377346681</v>
      </c>
      <c r="AM59" s="62">
        <f t="shared" si="5"/>
        <v>534.4134806668385</v>
      </c>
      <c r="AN59" s="62">
        <f ca="1">AVERAGE(OFFSET($AM$3,0,0,'Données projet'!$E$10+1,1))-AVERAGE(OFFSET($H$3,0,0,'Données projet'!$E$10+1,1))</f>
        <v>368.69628434154333</v>
      </c>
      <c r="AO59" s="62">
        <f t="shared" si="36"/>
        <v>202.28197295839524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184.40000000000006</v>
      </c>
      <c r="BE59" s="14">
        <f>BD59*VLOOKUP('Données projet'!$B$11,Paramètres!$A$1:$I$89,3,0)*VLOOKUP('Données projet'!$B$11,Paramètres!$A$1:$I$89,5,0)</f>
        <v>166.84512000000004</v>
      </c>
      <c r="BF59" s="14">
        <f t="shared" si="37"/>
        <v>42.382666918050084</v>
      </c>
      <c r="BG59" s="22">
        <f t="shared" si="7"/>
        <v>364.40506221560395</v>
      </c>
      <c r="BH59" s="62">
        <f t="shared" si="8"/>
        <v>605.44504910897558</v>
      </c>
      <c r="BI59" s="62">
        <f ca="1">AVERAGE(OFFSET($BH$3,0,0,'Données projet'!$E$11+1,1))-AVERAGE(OFFSET($H$3,0,0,'Données projet'!$E$11+1,1))</f>
        <v>434.56763649859136</v>
      </c>
      <c r="BJ59" s="62">
        <f t="shared" si="38"/>
        <v>271.90302066766264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241.94715954369786</v>
      </c>
      <c r="S60" s="62">
        <f ca="1">AVERAGE(OFFSET($R$3,0,0,'Données projet'!$E$9+1,1))-AVERAGE(OFFSET($H$3,0,0,'Données projet'!$E$9+1,1))</f>
        <v>225.71928466161592</v>
      </c>
      <c r="T60" s="62">
        <f t="shared" si="34"/>
        <v>385.98818770742025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12.5</v>
      </c>
      <c r="AI60" s="14">
        <f>IF('Données projet'!$A$62&gt;35,AI59+AH60-AQ59,IF(A60&lt;'Données projet'!$A$62,$AF$205^A60,IF(A60='Données projet'!$A$62,'Données projet'!$B$62,AI59+AH60-AQ59)))</f>
        <v>297.99999999999977</v>
      </c>
      <c r="AJ60" s="14">
        <f>AI60*VLOOKUP('Données projet'!$B$10,Paramètres!$A$1:$I$89,3,0)*VLOOKUP('Données projet'!$B$10,Paramètres!$A$1:$I$89,5,0)</f>
        <v>139.46399999999988</v>
      </c>
      <c r="AK60" s="14">
        <f t="shared" si="35"/>
        <v>36.174188022271757</v>
      </c>
      <c r="AL60" s="22">
        <f t="shared" si="4"/>
        <v>305.9031774721231</v>
      </c>
      <c r="AM60" s="62">
        <f t="shared" si="5"/>
        <v>547.85033701581983</v>
      </c>
      <c r="AN60" s="62">
        <f ca="1">AVERAGE(OFFSET($AM$3,0,0,'Données projet'!$E$10+1,1))-AVERAGE(OFFSET($H$3,0,0,'Données projet'!$E$10+1,1))</f>
        <v>368.69628434154333</v>
      </c>
      <c r="AO60" s="62">
        <f t="shared" si="36"/>
        <v>202.28197295839524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191.80000000000007</v>
      </c>
      <c r="BE60" s="14">
        <f>BD60*VLOOKUP('Données projet'!$B$11,Paramètres!$A$1:$I$89,3,0)*VLOOKUP('Données projet'!$B$11,Paramètres!$A$1:$I$89,5,0)</f>
        <v>173.54064000000005</v>
      </c>
      <c r="BF60" s="14">
        <f t="shared" si="37"/>
        <v>43.882055316228445</v>
      </c>
      <c r="BG60" s="22">
        <f t="shared" si="7"/>
        <v>378.67786100909797</v>
      </c>
      <c r="BH60" s="62">
        <f t="shared" si="8"/>
        <v>620.62502055279469</v>
      </c>
      <c r="BI60" s="62">
        <f ca="1">AVERAGE(OFFSET($BH$3,0,0,'Données projet'!$E$11+1,1))-AVERAGE(OFFSET($H$3,0,0,'Données projet'!$E$11+1,1))</f>
        <v>434.56763649859136</v>
      </c>
      <c r="BJ60" s="62">
        <f t="shared" si="38"/>
        <v>271.90302066766264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242.83859477667411</v>
      </c>
      <c r="S61" s="62">
        <f ca="1">AVERAGE(OFFSET($R$3,0,0,'Données projet'!$E$9+1,1))-AVERAGE(OFFSET($H$3,0,0,'Données projet'!$E$9+1,1))</f>
        <v>225.71928466161592</v>
      </c>
      <c r="T61" s="62">
        <f t="shared" si="34"/>
        <v>385.98818770742025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12.5</v>
      </c>
      <c r="AI61" s="14">
        <f>IF('Données projet'!$A$62&gt;35,AI60+AH61-AQ60,IF(A61&lt;'Données projet'!$A$62,$AF$205^A61,IF(A61='Données projet'!$A$62,'Données projet'!$B$62,AI60+AH61-AQ60)))</f>
        <v>310.49999999999977</v>
      </c>
      <c r="AJ61" s="14">
        <f>AI61*VLOOKUP('Données projet'!$B$10,Paramètres!$A$1:$I$89,3,0)*VLOOKUP('Données projet'!$B$10,Paramètres!$A$1:$I$89,5,0)</f>
        <v>145.31399999999991</v>
      </c>
      <c r="AK61" s="14">
        <f t="shared" si="35"/>
        <v>37.511716231443025</v>
      </c>
      <c r="AL61" s="22">
        <f t="shared" si="4"/>
        <v>318.4214557697631</v>
      </c>
      <c r="AM61" s="62">
        <f t="shared" si="5"/>
        <v>561.2600505464361</v>
      </c>
      <c r="AN61" s="62">
        <f ca="1">AVERAGE(OFFSET($AM$3,0,0,'Données projet'!$E$10+1,1))-AVERAGE(OFFSET($H$3,0,0,'Données projet'!$E$10+1,1))</f>
        <v>368.69628434154333</v>
      </c>
      <c r="AO61" s="62">
        <f t="shared" si="36"/>
        <v>202.28197295839524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199.20000000000007</v>
      </c>
      <c r="BE61" s="14">
        <f>BD61*VLOOKUP('Données projet'!$B$11,Paramètres!$A$1:$I$89,3,0)*VLOOKUP('Données projet'!$B$11,Paramètres!$A$1:$I$89,5,0)</f>
        <v>180.23616000000004</v>
      </c>
      <c r="BF61" s="14">
        <f t="shared" si="37"/>
        <v>45.374723405565959</v>
      </c>
      <c r="BG61" s="22">
        <f t="shared" si="7"/>
        <v>392.93895526469413</v>
      </c>
      <c r="BH61" s="62">
        <f t="shared" si="8"/>
        <v>635.77755004136714</v>
      </c>
      <c r="BI61" s="62">
        <f ca="1">AVERAGE(OFFSET($BH$3,0,0,'Données projet'!$E$11+1,1))-AVERAGE(OFFSET($H$3,0,0,'Données projet'!$E$11+1,1))</f>
        <v>434.56763649859136</v>
      </c>
      <c r="BJ61" s="62">
        <f t="shared" si="38"/>
        <v>271.90302066766264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243.71456560130875</v>
      </c>
      <c r="S62" s="62">
        <f ca="1">AVERAGE(OFFSET($R$3,0,0,'Données projet'!$E$9+1,1))-AVERAGE(OFFSET($H$3,0,0,'Données projet'!$E$9+1,1))</f>
        <v>225.71928466161592</v>
      </c>
      <c r="T62" s="62">
        <f t="shared" si="34"/>
        <v>385.98818770742025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12.5</v>
      </c>
      <c r="AI62" s="14">
        <f>IF('Données projet'!$A$62&gt;35,AI61+AH62-AQ61,IF(A62&lt;'Données projet'!$A$62,$AF$205^A62,IF(A62='Données projet'!$A$62,'Données projet'!$B$62,AI61+AH62-AQ61)))</f>
        <v>322.99999999999977</v>
      </c>
      <c r="AJ62" s="14">
        <f>AI62*VLOOKUP('Données projet'!$B$10,Paramètres!$A$1:$I$89,3,0)*VLOOKUP('Données projet'!$B$10,Paramètres!$A$1:$I$89,5,0)</f>
        <v>151.1639999999999</v>
      </c>
      <c r="AK62" s="14">
        <f t="shared" si="35"/>
        <v>38.842989674159945</v>
      </c>
      <c r="AL62" s="22">
        <f t="shared" si="4"/>
        <v>330.92884034916176</v>
      </c>
      <c r="AM62" s="62">
        <f t="shared" si="5"/>
        <v>574.6434059504694</v>
      </c>
      <c r="AN62" s="62">
        <f ca="1">AVERAGE(OFFSET($AM$3,0,0,'Données projet'!$E$10+1,1))-AVERAGE(OFFSET($H$3,0,0,'Données projet'!$E$10+1,1))</f>
        <v>368.69628434154333</v>
      </c>
      <c r="AO62" s="62">
        <f t="shared" si="36"/>
        <v>202.28197295839524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206.60000000000008</v>
      </c>
      <c r="BE62" s="14">
        <f>BD62*VLOOKUP('Données projet'!$B$11,Paramètres!$A$1:$I$89,3,0)*VLOOKUP('Données projet'!$B$11,Paramètres!$A$1:$I$89,5,0)</f>
        <v>186.93168000000006</v>
      </c>
      <c r="BF62" s="14">
        <f t="shared" si="37"/>
        <v>46.860949423866458</v>
      </c>
      <c r="BG62" s="22">
        <f t="shared" si="7"/>
        <v>407.18882957990081</v>
      </c>
      <c r="BH62" s="62">
        <f t="shared" si="8"/>
        <v>650.90339518120845</v>
      </c>
      <c r="BI62" s="62">
        <f ca="1">AVERAGE(OFFSET($BH$3,0,0,'Données projet'!$E$11+1,1))-AVERAGE(OFFSET($H$3,0,0,'Données projet'!$E$11+1,1))</f>
        <v>434.56763649859136</v>
      </c>
      <c r="BJ62" s="62">
        <f t="shared" si="38"/>
        <v>271.90302066766264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244.57534029051345</v>
      </c>
      <c r="S63" s="62">
        <f ca="1">AVERAGE(OFFSET($R$3,0,0,'Données projet'!$E$9+1,1))-AVERAGE(OFFSET($H$3,0,0,'Données projet'!$E$9+1,1))</f>
        <v>225.71928466161592</v>
      </c>
      <c r="T63" s="62">
        <f t="shared" si="34"/>
        <v>385.98818770742025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12.5</v>
      </c>
      <c r="AI63" s="14">
        <f>IF('Données projet'!$A$62&gt;35,AI62+AH63-AQ62,IF(A63&lt;'Données projet'!$A$62,$AF$205^A63,IF(A63='Données projet'!$A$62,'Données projet'!$B$62,AI62+AH63-AQ62)))</f>
        <v>335.49999999999977</v>
      </c>
      <c r="AJ63" s="14">
        <f>AI63*VLOOKUP('Données projet'!$B$10,Paramètres!$A$1:$I$89,3,0)*VLOOKUP('Données projet'!$B$10,Paramètres!$A$1:$I$89,5,0)</f>
        <v>157.0139999999999</v>
      </c>
      <c r="AK63" s="14">
        <f t="shared" si="35"/>
        <v>40.168278112836148</v>
      </c>
      <c r="AL63" s="22">
        <f t="shared" si="4"/>
        <v>343.42580104652279</v>
      </c>
      <c r="AM63" s="62">
        <f t="shared" si="5"/>
        <v>588.00114133703516</v>
      </c>
      <c r="AN63" s="62">
        <f ca="1">AVERAGE(OFFSET($AM$3,0,0,'Données projet'!$E$10+1,1))-AVERAGE(OFFSET($H$3,0,0,'Données projet'!$E$10+1,1))</f>
        <v>368.69628434154333</v>
      </c>
      <c r="AO63" s="62">
        <f t="shared" si="36"/>
        <v>202.28197295839524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214.00000000000009</v>
      </c>
      <c r="BE63" s="14">
        <f>BD63*VLOOKUP('Données projet'!$B$11,Paramètres!$A$1:$I$89,3,0)*VLOOKUP('Données projet'!$B$11,Paramètres!$A$1:$I$89,5,0)</f>
        <v>193.62720000000007</v>
      </c>
      <c r="BF63" s="14">
        <f t="shared" si="37"/>
        <v>48.340990547231236</v>
      </c>
      <c r="BG63" s="22">
        <f t="shared" si="7"/>
        <v>421.42793186976115</v>
      </c>
      <c r="BH63" s="62">
        <f t="shared" si="8"/>
        <v>666.00327216027358</v>
      </c>
      <c r="BI63" s="62">
        <f ca="1">AVERAGE(OFFSET($BH$3,0,0,'Données projet'!$E$11+1,1))-AVERAGE(OFFSET($H$3,0,0,'Données projet'!$E$11+1,1))</f>
        <v>434.56763649859136</v>
      </c>
      <c r="BJ63" s="62">
        <f t="shared" si="38"/>
        <v>271.90302066766264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245.4211824632643</v>
      </c>
      <c r="S64" s="62">
        <f ca="1">AVERAGE(OFFSET($R$3,0,0,'Données projet'!$E$9+1,1))-AVERAGE(OFFSET($H$3,0,0,'Données projet'!$E$9+1,1))</f>
        <v>225.71928466161592</v>
      </c>
      <c r="T64" s="62">
        <f t="shared" si="34"/>
        <v>385.98818770742025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>
        <f>VLOOKUP(A64,'Données projet'!$A$61:$I$81,2,0)</f>
        <v>348</v>
      </c>
      <c r="AG64" s="13">
        <f>VLOOKUP(A64,'Données projet'!$A$61:$I$81,9,0)</f>
        <v>12.5</v>
      </c>
      <c r="AH64" s="13">
        <f t="array" ref="AH64">INDEX(AG:AG,MIN(IF(ISNUMBER(AG64:AG260),ROW(AG64:AG260),"")))</f>
        <v>12.5</v>
      </c>
      <c r="AI64" s="14">
        <f>IF('Données projet'!$A$62&gt;35,AI63+AH64-AQ63,IF(A64&lt;'Données projet'!$A$62,$AF$205^A64,IF(A64='Données projet'!$A$62,'Données projet'!$B$62,AI63+AH64-AQ63)))</f>
        <v>347.99999999999977</v>
      </c>
      <c r="AJ64" s="14">
        <f>AI64*VLOOKUP('Données projet'!$B$10,Paramètres!$A$1:$I$89,3,0)*VLOOKUP('Données projet'!$B$10,Paramètres!$A$1:$I$89,5,0)</f>
        <v>162.86399999999989</v>
      </c>
      <c r="AK64" s="14">
        <f t="shared" si="35"/>
        <v>41.48783006950908</v>
      </c>
      <c r="AL64" s="22">
        <f t="shared" si="4"/>
        <v>355.91277070439475</v>
      </c>
      <c r="AM64" s="62">
        <f t="shared" si="5"/>
        <v>601.33395316765791</v>
      </c>
      <c r="AN64" s="62">
        <f ca="1">AVERAGE(OFFSET($AM$3,0,0,'Données projet'!$E$10+1,1))-AVERAGE(OFFSET($H$3,0,0,'Données projet'!$E$10+1,1))</f>
        <v>368.69628434154333</v>
      </c>
      <c r="AO64" s="62">
        <f t="shared" si="36"/>
        <v>202.28197295839524</v>
      </c>
      <c r="AP64" s="16">
        <f>IF(ISNA(VLOOKUP(A64,'Données projet'!$A$61:$I$81,3,0)),0,VLOOKUP(A64,'Données projet'!$A$61:$I$81,3,0))</f>
        <v>5</v>
      </c>
      <c r="AQ64" s="16">
        <f>IF(ISNA(VLOOKUP(A64,'Données projet'!$A$61:$I$81,4,0)),0,VLOOKUP(A64,'Données projet'!$A$61:$I$81,4,0))</f>
        <v>100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200.20000000000007</v>
      </c>
      <c r="BE64" s="14">
        <f>BD64*VLOOKUP('Données projet'!$B$11,Paramètres!$A$1:$I$89,3,0)*VLOOKUP('Données projet'!$B$11,Paramètres!$A$1:$I$89,5,0)</f>
        <v>181.14096000000006</v>
      </c>
      <c r="BF64" s="14">
        <f t="shared" si="37"/>
        <v>45.575935320610981</v>
      </c>
      <c r="BG64" s="22">
        <f t="shared" si="7"/>
        <v>394.86525935006421</v>
      </c>
      <c r="BH64" s="62">
        <f t="shared" si="8"/>
        <v>640.28644181332743</v>
      </c>
      <c r="BI64" s="62">
        <f ca="1">AVERAGE(OFFSET($BH$3,0,0,'Données projet'!$E$11+1,1))-AVERAGE(OFFSET($H$3,0,0,'Données projet'!$E$11+1,1))</f>
        <v>434.56763649859136</v>
      </c>
      <c r="BJ64" s="62">
        <f t="shared" si="38"/>
        <v>271.90302066766264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246.25235116533776</v>
      </c>
      <c r="S65" s="62">
        <f ca="1">AVERAGE(OFFSET($R$3,0,0,'Données projet'!$E$9+1,1))-AVERAGE(OFFSET($H$3,0,0,'Données projet'!$E$9+1,1))</f>
        <v>225.71928466161592</v>
      </c>
      <c r="T65" s="62">
        <f t="shared" si="34"/>
        <v>385.98818770742025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>
        <f>VLOOKUP(A65,'Données projet'!$A$61:$I$81,2,0)</f>
        <v>260</v>
      </c>
      <c r="AG65" s="13">
        <f>VLOOKUP(A65,'Données projet'!$A$61:$I$81,9,0)</f>
        <v>12</v>
      </c>
      <c r="AH65" s="13">
        <f t="array" ref="AH65">INDEX(AG:AG,MIN(IF(ISNUMBER(AG65:AG261),ROW(AG65:AG261),"")))</f>
        <v>12</v>
      </c>
      <c r="AI65" s="14">
        <f>IF('Données projet'!$A$62&gt;35,AI64+AH65-AQ64,IF(A65&lt;'Données projet'!$A$62,$AF$205^A65,IF(A65='Données projet'!$A$62,'Données projet'!$B$62,AI64+AH65-AQ64)))</f>
        <v>259.99999999999977</v>
      </c>
      <c r="AJ65" s="14">
        <f>AI65*VLOOKUP('Données projet'!$B$10,Paramètres!$A$1:$I$89,3,0)*VLOOKUP('Données projet'!$B$10,Paramètres!$A$1:$I$89,5,0)</f>
        <v>121.67999999999988</v>
      </c>
      <c r="AK65" s="14">
        <f t="shared" si="35"/>
        <v>32.066514091456227</v>
      </c>
      <c r="AL65" s="22">
        <f t="shared" si="4"/>
        <v>267.77517870928608</v>
      </c>
      <c r="AM65" s="62">
        <f t="shared" si="5"/>
        <v>514.02752987462281</v>
      </c>
      <c r="AN65" s="62">
        <f ca="1">AVERAGE(OFFSET($AM$3,0,0,'Données projet'!$E$10+1,1))-AVERAGE(OFFSET($H$3,0,0,'Données projet'!$E$10+1,1))</f>
        <v>368.69628434154333</v>
      </c>
      <c r="AO65" s="62">
        <f t="shared" si="36"/>
        <v>202.28197295839524</v>
      </c>
      <c r="AP65" s="16">
        <f>IF(ISNA(VLOOKUP(A65,'Données projet'!$A$61:$I$81,3,0)),0,VLOOKUP(A65,'Données projet'!$A$61:$I$81,3,0))</f>
        <v>6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207.40000000000006</v>
      </c>
      <c r="BE65" s="14">
        <f>BD65*VLOOKUP('Données projet'!$B$11,Paramètres!$A$1:$I$89,3,0)*VLOOKUP('Données projet'!$B$11,Paramètres!$A$1:$I$89,5,0)</f>
        <v>187.65552000000005</v>
      </c>
      <c r="BF65" s="14">
        <f t="shared" si="37"/>
        <v>47.021247649900147</v>
      </c>
      <c r="BG65" s="22">
        <f t="shared" si="7"/>
        <v>408.72870365690954</v>
      </c>
      <c r="BH65" s="62">
        <f t="shared" si="8"/>
        <v>654.98105482224628</v>
      </c>
      <c r="BI65" s="62">
        <f ca="1">AVERAGE(OFFSET($BH$3,0,0,'Données projet'!$E$11+1,1))-AVERAGE(OFFSET($H$3,0,0,'Données projet'!$E$11+1,1))</f>
        <v>434.56763649859136</v>
      </c>
      <c r="BJ65" s="62">
        <f t="shared" si="38"/>
        <v>271.90302066766264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247.06910094864506</v>
      </c>
      <c r="S66" s="62">
        <f ca="1">AVERAGE(OFFSET($R$3,0,0,'Données projet'!$E$9+1,1))-AVERAGE(OFFSET($H$3,0,0,'Données projet'!$E$9+1,1))</f>
        <v>225.71928466161592</v>
      </c>
      <c r="T66" s="62">
        <f t="shared" si="34"/>
        <v>385.98818770742025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11.818181818181818</v>
      </c>
      <c r="AI66" s="14">
        <f>IF('Données projet'!$A$62&gt;35,AI65+AH66-AQ65,IF(A66&lt;'Données projet'!$A$62,$AF$205^A66,IF(A66='Données projet'!$A$62,'Données projet'!$B$62,AI65+AH66-AQ65)))</f>
        <v>271.81818181818159</v>
      </c>
      <c r="AJ66" s="14">
        <f>AI66*VLOOKUP('Données projet'!$B$10,Paramètres!$A$1:$I$89,3,0)*VLOOKUP('Données projet'!$B$10,Paramètres!$A$1:$I$89,5,0)</f>
        <v>127.21090909090898</v>
      </c>
      <c r="AK66" s="14">
        <f t="shared" si="35"/>
        <v>33.351071084982053</v>
      </c>
      <c r="AL66" s="22">
        <f t="shared" si="4"/>
        <v>279.64544880634361</v>
      </c>
      <c r="AM66" s="62">
        <f t="shared" si="5"/>
        <v>526.71454975498762</v>
      </c>
      <c r="AN66" s="62">
        <f ca="1">AVERAGE(OFFSET($AM$3,0,0,'Données projet'!$E$10+1,1))-AVERAGE(OFFSET($H$3,0,0,'Données projet'!$E$10+1,1))</f>
        <v>368.69628434154333</v>
      </c>
      <c r="AO66" s="62">
        <f t="shared" si="36"/>
        <v>202.28197295839524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214.60000000000005</v>
      </c>
      <c r="BE66" s="14">
        <f>BD66*VLOOKUP('Données projet'!$B$11,Paramètres!$A$1:$I$89,3,0)*VLOOKUP('Données projet'!$B$11,Paramètres!$A$1:$I$89,5,0)</f>
        <v>194.17008000000004</v>
      </c>
      <c r="BF66" s="14">
        <f t="shared" si="37"/>
        <v>48.460730182351078</v>
      </c>
      <c r="BG66" s="22">
        <f t="shared" si="7"/>
        <v>422.58199440092818</v>
      </c>
      <c r="BH66" s="62">
        <f t="shared" si="8"/>
        <v>669.65109534957219</v>
      </c>
      <c r="BI66" s="62">
        <f ca="1">AVERAGE(OFFSET($BH$3,0,0,'Données projet'!$E$11+1,1))-AVERAGE(OFFSET($H$3,0,0,'Données projet'!$E$11+1,1))</f>
        <v>434.56763649859136</v>
      </c>
      <c r="BJ66" s="62">
        <f t="shared" si="38"/>
        <v>271.90302066766264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247.8716819491909</v>
      </c>
      <c r="S67" s="62">
        <f ca="1">AVERAGE(OFFSET($R$3,0,0,'Données projet'!$E$9+1,1))-AVERAGE(OFFSET($H$3,0,0,'Données projet'!$E$9+1,1))</f>
        <v>225.71928466161592</v>
      </c>
      <c r="T67" s="62">
        <f t="shared" si="34"/>
        <v>385.98818770742025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11.818181818181818</v>
      </c>
      <c r="AI67" s="14">
        <f>IF('Données projet'!$A$62&gt;35,AI66+AH67-AQ66,IF(A67&lt;'Données projet'!$A$62,$AF$205^A67,IF(A67='Données projet'!$A$62,'Données projet'!$B$62,AI66+AH67-AQ66)))</f>
        <v>283.6363636363634</v>
      </c>
      <c r="AJ67" s="14">
        <f>AI67*VLOOKUP('Données projet'!$B$10,Paramètres!$A$1:$I$89,3,0)*VLOOKUP('Données projet'!$B$10,Paramètres!$A$1:$I$89,5,0)</f>
        <v>132.74181818181808</v>
      </c>
      <c r="AK67" s="14">
        <f t="shared" si="35"/>
        <v>34.629141367525726</v>
      </c>
      <c r="AL67" s="22">
        <f t="shared" si="4"/>
        <v>291.50442121510713</v>
      </c>
      <c r="AM67" s="62">
        <f t="shared" si="5"/>
        <v>539.37610316429698</v>
      </c>
      <c r="AN67" s="62">
        <f ca="1">AVERAGE(OFFSET($AM$3,0,0,'Données projet'!$E$10+1,1))-AVERAGE(OFFSET($H$3,0,0,'Données projet'!$E$10+1,1))</f>
        <v>368.69628434154333</v>
      </c>
      <c r="AO67" s="62">
        <f t="shared" si="36"/>
        <v>202.28197295839524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221.80000000000004</v>
      </c>
      <c r="BE67" s="14">
        <f>BD67*VLOOKUP('Données projet'!$B$11,Paramètres!$A$1:$I$89,3,0)*VLOOKUP('Données projet'!$B$11,Paramètres!$A$1:$I$89,5,0)</f>
        <v>200.68464</v>
      </c>
      <c r="BF67" s="14">
        <f t="shared" si="37"/>
        <v>49.894600936700193</v>
      </c>
      <c r="BG67" s="22">
        <f t="shared" si="7"/>
        <v>436.42551129808612</v>
      </c>
      <c r="BH67" s="62">
        <f t="shared" si="8"/>
        <v>684.29719324727591</v>
      </c>
      <c r="BI67" s="62">
        <f ca="1">AVERAGE(OFFSET($BH$3,0,0,'Données projet'!$E$11+1,1))-AVERAGE(OFFSET($H$3,0,0,'Données projet'!$E$11+1,1))</f>
        <v>434.56763649859136</v>
      </c>
      <c r="BJ67" s="62">
        <f t="shared" si="38"/>
        <v>271.90302066766264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248.66033996367963</v>
      </c>
      <c r="S68" s="62">
        <f ca="1">AVERAGE(OFFSET($R$3,0,0,'Données projet'!$E$9+1,1))-AVERAGE(OFFSET($H$3,0,0,'Données projet'!$E$9+1,1))</f>
        <v>225.71928466161592</v>
      </c>
      <c r="T68" s="62">
        <f t="shared" si="34"/>
        <v>385.98818770742025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11.818181818181818</v>
      </c>
      <c r="AI68" s="14">
        <f>IF('Données projet'!$A$62&gt;35,AI67+AH68-AQ67,IF(A68&lt;'Données projet'!$A$62,$AF$205^A68,IF(A68='Données projet'!$A$62,'Données projet'!$B$62,AI67+AH68-AQ67)))</f>
        <v>295.45454545454521</v>
      </c>
      <c r="AJ68" s="14">
        <f>AI68*VLOOKUP('Données projet'!$B$10,Paramètres!$A$1:$I$89,3,0)*VLOOKUP('Données projet'!$B$10,Paramètres!$A$1:$I$89,5,0)</f>
        <v>138.27272727272717</v>
      </c>
      <c r="AK68" s="14">
        <f t="shared" si="35"/>
        <v>35.901026126466157</v>
      </c>
      <c r="AL68" s="22">
        <f t="shared" ref="AL68:AL131" si="58">(AJ68+AK68)*0.475*44/12</f>
        <v>303.35262050359501</v>
      </c>
      <c r="AM68" s="62">
        <f t="shared" ref="AM68:AM131" si="59">AL68+(AD68+AE68)*44/12</f>
        <v>552.01296046727361</v>
      </c>
      <c r="AN68" s="62">
        <f ca="1">AVERAGE(OFFSET($AM$3,0,0,'Données projet'!$E$10+1,1))-AVERAGE(OFFSET($H$3,0,0,'Données projet'!$E$10+1,1))</f>
        <v>368.69628434154333</v>
      </c>
      <c r="AO68" s="62">
        <f t="shared" si="36"/>
        <v>202.28197295839524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207.19919999999999</v>
      </c>
      <c r="BF68" s="14">
        <f t="shared" si="37"/>
        <v>51.32306297366555</v>
      </c>
      <c r="BG68" s="22">
        <f t="shared" ref="BG68:BG131" si="61">(BE68+BF68)*0.475*44/12</f>
        <v>450.25960801246742</v>
      </c>
      <c r="BH68" s="62">
        <f t="shared" ref="BH68:BH131" si="62">BG68+(AY68+AZ68)*44/12</f>
        <v>698.91994797614598</v>
      </c>
      <c r="BI68" s="62">
        <f ca="1">AVERAGE(OFFSET($BH$3,0,0,'Données projet'!$E$11+1,1))-AVERAGE(OFFSET($H$3,0,0,'Données projet'!$E$11+1,1))</f>
        <v>434.56763649859136</v>
      </c>
      <c r="BJ68" s="62">
        <f t="shared" si="38"/>
        <v>271.90302066766264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249.4353165247922</v>
      </c>
      <c r="S69" s="62">
        <f ca="1">AVERAGE(OFFSET($R$3,0,0,'Données projet'!$E$9+1,1))-AVERAGE(OFFSET($H$3,0,0,'Données projet'!$E$9+1,1))</f>
        <v>225.71928466161592</v>
      </c>
      <c r="T69" s="62">
        <f t="shared" ref="T69:T132" si="88">$T$3</f>
        <v>385.98818770742025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11.818181818181818</v>
      </c>
      <c r="AI69" s="14">
        <f>IF('Données projet'!$A$62&gt;35,AI68+AH69-AQ68,IF(A69&lt;'Données projet'!$A$62,$AF$205^A69,IF(A69='Données projet'!$A$62,'Données projet'!$B$62,AI68+AH69-AQ68)))</f>
        <v>307.27272727272702</v>
      </c>
      <c r="AJ69" s="14">
        <f>AI69*VLOOKUP('Données projet'!$B$10,Paramètres!$A$1:$I$89,3,0)*VLOOKUP('Données projet'!$B$10,Paramètres!$A$1:$I$89,5,0)</f>
        <v>143.80363636363626</v>
      </c>
      <c r="AK69" s="14">
        <f t="shared" ref="AK69:AK132" si="89">EXP(-1.0587+0.8836*LN(AJ69)+0.284)</f>
        <v>37.167001090338495</v>
      </c>
      <c r="AL69" s="22">
        <f t="shared" si="58"/>
        <v>315.19052689900604</v>
      </c>
      <c r="AM69" s="62">
        <f t="shared" si="59"/>
        <v>564.62584342379716</v>
      </c>
      <c r="AN69" s="62">
        <f ca="1">AVERAGE(OFFSET($AM$3,0,0,'Données projet'!$E$10+1,1))-AVERAGE(OFFSET($H$3,0,0,'Données projet'!$E$10+1,1))</f>
        <v>368.69628434154333</v>
      </c>
      <c r="AO69" s="62">
        <f t="shared" ref="AO69:AO132" si="90">$AO$3</f>
        <v>202.28197295839524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194.35104000000004</v>
      </c>
      <c r="BF69" s="14">
        <f t="shared" ref="BF69:BF132" si="91">EXP(-1.0587+0.8836*LN(BE69)+0.284)</f>
        <v>48.500634729810159</v>
      </c>
      <c r="BG69" s="22">
        <f t="shared" si="61"/>
        <v>422.96666682108616</v>
      </c>
      <c r="BH69" s="62">
        <f t="shared" si="62"/>
        <v>672.40198334587728</v>
      </c>
      <c r="BI69" s="62">
        <f ca="1">AVERAGE(OFFSET($BH$3,0,0,'Données projet'!$E$11+1,1))-AVERAGE(OFFSET($H$3,0,0,'Données projet'!$E$11+1,1))</f>
        <v>434.56763649859136</v>
      </c>
      <c r="BJ69" s="62">
        <f t="shared" ref="BJ69:BJ132" si="92">$BJ$3</f>
        <v>271.90302066766264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250.19684897515745</v>
      </c>
      <c r="S70" s="62">
        <f ca="1">AVERAGE(OFFSET($R$3,0,0,'Données projet'!$E$9+1,1))-AVERAGE(OFFSET($H$3,0,0,'Données projet'!$E$9+1,1))</f>
        <v>225.71928466161592</v>
      </c>
      <c r="T70" s="62">
        <f t="shared" si="88"/>
        <v>385.98818770742025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11.818181818181818</v>
      </c>
      <c r="AI70" s="14">
        <f>IF('Données projet'!$A$62&gt;35,AI69+AH70-AQ69,IF(A70&lt;'Données projet'!$A$62,$AF$205^A70,IF(A70='Données projet'!$A$62,'Données projet'!$B$62,AI69+AH70-AQ69)))</f>
        <v>319.09090909090884</v>
      </c>
      <c r="AJ70" s="14">
        <f>AI70*VLOOKUP('Données projet'!$B$10,Paramètres!$A$1:$I$89,3,0)*VLOOKUP('Données projet'!$B$10,Paramètres!$A$1:$I$89,5,0)</f>
        <v>149.33454545454532</v>
      </c>
      <c r="AK70" s="14">
        <f t="shared" si="89"/>
        <v>38.427319576647847</v>
      </c>
      <c r="AL70" s="22">
        <f t="shared" si="58"/>
        <v>327.01858159599476</v>
      </c>
      <c r="AM70" s="62">
        <f t="shared" si="59"/>
        <v>577.21543057115116</v>
      </c>
      <c r="AN70" s="62">
        <f ca="1">AVERAGE(OFFSET($AM$3,0,0,'Données projet'!$E$10+1,1))-AVERAGE(OFFSET($H$3,0,0,'Données projet'!$E$10+1,1))</f>
        <v>368.69628434154333</v>
      </c>
      <c r="AO70" s="62">
        <f t="shared" si="90"/>
        <v>202.28197295839524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200.50368000000003</v>
      </c>
      <c r="BF70" s="14">
        <f t="shared" si="91"/>
        <v>49.854845135229887</v>
      </c>
      <c r="BG70" s="22">
        <f t="shared" si="61"/>
        <v>436.04109794385869</v>
      </c>
      <c r="BH70" s="62">
        <f t="shared" si="62"/>
        <v>686.23794691901503</v>
      </c>
      <c r="BI70" s="62">
        <f ca="1">AVERAGE(OFFSET($BH$3,0,0,'Données projet'!$E$11+1,1))-AVERAGE(OFFSET($H$3,0,0,'Données projet'!$E$11+1,1))</f>
        <v>434.56763649859136</v>
      </c>
      <c r="BJ70" s="62">
        <f t="shared" si="92"/>
        <v>271.90302066766264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250.94517054004027</v>
      </c>
      <c r="S71" s="62">
        <f ca="1">AVERAGE(OFFSET($R$3,0,0,'Données projet'!$E$9+1,1))-AVERAGE(OFFSET($H$3,0,0,'Données projet'!$E$9+1,1))</f>
        <v>225.71928466161592</v>
      </c>
      <c r="T71" s="62">
        <f t="shared" si="88"/>
        <v>385.98818770742025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11.818181818181818</v>
      </c>
      <c r="AI71" s="14">
        <f>IF('Données projet'!$A$62&gt;35,AI70+AH71-AQ70,IF(A71&lt;'Données projet'!$A$62,$AF$205^A71,IF(A71='Données projet'!$A$62,'Données projet'!$B$62,AI70+AH71-AQ70)))</f>
        <v>330.90909090909065</v>
      </c>
      <c r="AJ71" s="14">
        <f>AI71*VLOOKUP('Données projet'!$B$10,Paramètres!$A$1:$I$89,3,0)*VLOOKUP('Données projet'!$B$10,Paramètres!$A$1:$I$89,5,0)</f>
        <v>154.86545454545441</v>
      </c>
      <c r="AK71" s="14">
        <f t="shared" si="89"/>
        <v>39.68221507546172</v>
      </c>
      <c r="AL71" s="22">
        <f t="shared" si="58"/>
        <v>338.83719125642892</v>
      </c>
      <c r="AM71" s="62">
        <f t="shared" si="59"/>
        <v>589.78236179646808</v>
      </c>
      <c r="AN71" s="62">
        <f ca="1">AVERAGE(OFFSET($AM$3,0,0,'Données projet'!$E$10+1,1))-AVERAGE(OFFSET($H$3,0,0,'Données projet'!$E$10+1,1))</f>
        <v>368.69628434154333</v>
      </c>
      <c r="AO71" s="62">
        <f t="shared" si="90"/>
        <v>202.28197295839524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206.65632000000005</v>
      </c>
      <c r="BF71" s="14">
        <f t="shared" si="91"/>
        <v>51.20422634371338</v>
      </c>
      <c r="BG71" s="22">
        <f t="shared" si="61"/>
        <v>449.10711821530089</v>
      </c>
      <c r="BH71" s="62">
        <f t="shared" si="62"/>
        <v>700.0522887553401</v>
      </c>
      <c r="BI71" s="62">
        <f ca="1">AVERAGE(OFFSET($BH$3,0,0,'Données projet'!$E$11+1,1))-AVERAGE(OFFSET($H$3,0,0,'Données projet'!$E$11+1,1))</f>
        <v>434.56763649859136</v>
      </c>
      <c r="BJ71" s="62">
        <f t="shared" si="92"/>
        <v>271.90302066766264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251.68051039876892</v>
      </c>
      <c r="S72" s="62">
        <f ca="1">AVERAGE(OFFSET($R$3,0,0,'Données projet'!$E$9+1,1))-AVERAGE(OFFSET($H$3,0,0,'Données projet'!$E$9+1,1))</f>
        <v>225.71928466161592</v>
      </c>
      <c r="T72" s="62">
        <f t="shared" si="88"/>
        <v>385.98818770742025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11.818181818181818</v>
      </c>
      <c r="AI72" s="14">
        <f>IF('Données projet'!$A$62&gt;35,AI71+AH72-AQ71,IF(A72&lt;'Données projet'!$A$62,$AF$205^A72,IF(A72='Données projet'!$A$62,'Données projet'!$B$62,AI71+AH72-AQ71)))</f>
        <v>342.72727272727246</v>
      </c>
      <c r="AJ72" s="14">
        <f>AI72*VLOOKUP('Données projet'!$B$10,Paramètres!$A$1:$I$89,3,0)*VLOOKUP('Données projet'!$B$10,Paramètres!$A$1:$I$89,5,0)</f>
        <v>160.3963636363635</v>
      </c>
      <c r="AK72" s="14">
        <f t="shared" si="89"/>
        <v>40.931903453546241</v>
      </c>
      <c r="AL72" s="22">
        <f t="shared" si="58"/>
        <v>350.64673184825944</v>
      </c>
      <c r="AM72" s="62">
        <f t="shared" si="59"/>
        <v>602.32724224702724</v>
      </c>
      <c r="AN72" s="62">
        <f ca="1">AVERAGE(OFFSET($AM$3,0,0,'Données projet'!$E$10+1,1))-AVERAGE(OFFSET($H$3,0,0,'Données projet'!$E$10+1,1))</f>
        <v>368.69628434154333</v>
      </c>
      <c r="AO72" s="62">
        <f t="shared" si="90"/>
        <v>202.28197295839524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212.80896000000004</v>
      </c>
      <c r="BF72" s="14">
        <f t="shared" si="91"/>
        <v>52.54893863748589</v>
      </c>
      <c r="BG72" s="22">
        <f t="shared" si="61"/>
        <v>462.16500679362139</v>
      </c>
      <c r="BH72" s="62">
        <f t="shared" si="62"/>
        <v>713.84551719238925</v>
      </c>
      <c r="BI72" s="62">
        <f ca="1">AVERAGE(OFFSET($BH$3,0,0,'Données projet'!$E$11+1,1))-AVERAGE(OFFSET($H$3,0,0,'Données projet'!$E$11+1,1))</f>
        <v>434.56763649859136</v>
      </c>
      <c r="BJ72" s="62">
        <f t="shared" si="92"/>
        <v>271.90302066766264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252.40309375492214</v>
      </c>
      <c r="S73" s="62">
        <f ca="1">AVERAGE(OFFSET($R$3,0,0,'Données projet'!$E$9+1,1))-AVERAGE(OFFSET($H$3,0,0,'Données projet'!$E$9+1,1))</f>
        <v>225.71928466161592</v>
      </c>
      <c r="T73" s="62">
        <f t="shared" si="88"/>
        <v>385.98818770742025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11.818181818181818</v>
      </c>
      <c r="AI73" s="14">
        <f>IF('Données projet'!$A$62&gt;35,AI72+AH73-AQ72,IF(A73&lt;'Données projet'!$A$62,$AF$205^A73,IF(A73='Données projet'!$A$62,'Données projet'!$B$62,AI72+AH73-AQ72)))</f>
        <v>354.54545454545428</v>
      </c>
      <c r="AJ73" s="14">
        <f>AI73*VLOOKUP('Données projet'!$B$10,Paramètres!$A$1:$I$89,3,0)*VLOOKUP('Données projet'!$B$10,Paramètres!$A$1:$I$89,5,0)</f>
        <v>165.92727272727259</v>
      </c>
      <c r="AK73" s="14">
        <f t="shared" si="89"/>
        <v>42.176584845942124</v>
      </c>
      <c r="AL73" s="22">
        <f t="shared" si="58"/>
        <v>362.44755194001556</v>
      </c>
      <c r="AM73" s="62">
        <f t="shared" si="59"/>
        <v>614.85064569493659</v>
      </c>
      <c r="AN73" s="62">
        <f ca="1">AVERAGE(OFFSET($AM$3,0,0,'Données projet'!$E$10+1,1))-AVERAGE(OFFSET($H$3,0,0,'Données projet'!$E$10+1,1))</f>
        <v>368.69628434154333</v>
      </c>
      <c r="AO73" s="62">
        <f t="shared" si="90"/>
        <v>202.28197295839524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218.96160000000006</v>
      </c>
      <c r="BF73" s="14">
        <f t="shared" si="91"/>
        <v>53.88913250370743</v>
      </c>
      <c r="BG73" s="22">
        <f t="shared" si="61"/>
        <v>475.21502577729046</v>
      </c>
      <c r="BH73" s="62">
        <f t="shared" si="62"/>
        <v>727.61811953221149</v>
      </c>
      <c r="BI73" s="62">
        <f ca="1">AVERAGE(OFFSET($BH$3,0,0,'Données projet'!$E$11+1,1))-AVERAGE(OFFSET($H$3,0,0,'Données projet'!$E$11+1,1))</f>
        <v>434.56763649859136</v>
      </c>
      <c r="BJ73" s="62">
        <f t="shared" si="92"/>
        <v>271.90302066766264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253.11314190530055</v>
      </c>
      <c r="S74" s="62">
        <f ca="1">AVERAGE(OFFSET($R$3,0,0,'Données projet'!$E$9+1,1))-AVERAGE(OFFSET($H$3,0,0,'Données projet'!$E$9+1,1))</f>
        <v>225.71928466161592</v>
      </c>
      <c r="T74" s="62">
        <f t="shared" si="88"/>
        <v>385.98818770742025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11.818181818181818</v>
      </c>
      <c r="AI74" s="14">
        <f>IF('Données projet'!$A$62&gt;35,AI73+AH74-AQ73,IF(A74&lt;'Données projet'!$A$62,$AF$205^A74,IF(A74='Données projet'!$A$62,'Données projet'!$B$62,AI73+AH74-AQ73)))</f>
        <v>366.36363636363609</v>
      </c>
      <c r="AJ74" s="14">
        <f>AI74*VLOOKUP('Données projet'!$B$10,Paramètres!$A$1:$I$89,3,0)*VLOOKUP('Données projet'!$B$10,Paramètres!$A$1:$I$89,5,0)</f>
        <v>171.45818181818169</v>
      </c>
      <c r="AK74" s="14">
        <f t="shared" si="89"/>
        <v>43.416445288245654</v>
      </c>
      <c r="AL74" s="22">
        <f t="shared" si="58"/>
        <v>374.23997554369424</v>
      </c>
      <c r="AM74" s="62">
        <f t="shared" si="59"/>
        <v>627.35311744899377</v>
      </c>
      <c r="AN74" s="62">
        <f ca="1">AVERAGE(OFFSET($AM$3,0,0,'Données projet'!$E$10+1,1))-AVERAGE(OFFSET($H$3,0,0,'Données projet'!$E$10+1,1))</f>
        <v>368.69628434154333</v>
      </c>
      <c r="AO74" s="62">
        <f t="shared" si="90"/>
        <v>202.28197295839524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205.75152000000008</v>
      </c>
      <c r="BF74" s="14">
        <f t="shared" si="91"/>
        <v>51.006084477955554</v>
      </c>
      <c r="BG74" s="22">
        <f t="shared" si="61"/>
        <v>447.18616113243934</v>
      </c>
      <c r="BH74" s="62">
        <f t="shared" si="62"/>
        <v>700.29930303773881</v>
      </c>
      <c r="BI74" s="62">
        <f ca="1">AVERAGE(OFFSET($BH$3,0,0,'Données projet'!$E$11+1,1))-AVERAGE(OFFSET($H$3,0,0,'Données projet'!$E$11+1,1))</f>
        <v>434.56763649859136</v>
      </c>
      <c r="BJ74" s="62">
        <f t="shared" si="92"/>
        <v>271.90302066766264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253.81087230769975</v>
      </c>
      <c r="S75" s="62">
        <f ca="1">AVERAGE(OFFSET($R$3,0,0,'Données projet'!$E$9+1,1))-AVERAGE(OFFSET($H$3,0,0,'Données projet'!$E$9+1,1))</f>
        <v>225.71928466161592</v>
      </c>
      <c r="T75" s="62">
        <f t="shared" si="88"/>
        <v>385.98818770742025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11.818181818181818</v>
      </c>
      <c r="AI75" s="14">
        <f>IF('Données projet'!$A$62&gt;35,AI74+AH75-AQ74,IF(A75&lt;'Données projet'!$A$62,$AF$205^A75,IF(A75='Données projet'!$A$62,'Données projet'!$B$62,AI74+AH75-AQ74)))</f>
        <v>378.1818181818179</v>
      </c>
      <c r="AJ75" s="14">
        <f>AI75*VLOOKUP('Données projet'!$B$10,Paramètres!$A$1:$I$89,3,0)*VLOOKUP('Données projet'!$B$10,Paramètres!$A$1:$I$89,5,0)</f>
        <v>176.98909090909078</v>
      </c>
      <c r="AK75" s="14">
        <f t="shared" si="89"/>
        <v>44.651658132356538</v>
      </c>
      <c r="AL75" s="22">
        <f t="shared" si="58"/>
        <v>386.02430458052072</v>
      </c>
      <c r="AM75" s="62">
        <f t="shared" si="59"/>
        <v>639.83517688821939</v>
      </c>
      <c r="AN75" s="62">
        <f ca="1">AVERAGE(OFFSET($AM$3,0,0,'Données projet'!$E$10+1,1))-AVERAGE(OFFSET($H$3,0,0,'Données projet'!$E$10+1,1))</f>
        <v>368.69628434154333</v>
      </c>
      <c r="AO75" s="62">
        <f t="shared" si="90"/>
        <v>202.28197295839524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211.54224000000008</v>
      </c>
      <c r="BF75" s="14">
        <f t="shared" si="91"/>
        <v>52.272460284041784</v>
      </c>
      <c r="BG75" s="22">
        <f t="shared" si="61"/>
        <v>459.47726966137287</v>
      </c>
      <c r="BH75" s="62">
        <f t="shared" si="62"/>
        <v>713.2881419690716</v>
      </c>
      <c r="BI75" s="62">
        <f ca="1">AVERAGE(OFFSET($BH$3,0,0,'Données projet'!$E$11+1,1))-AVERAGE(OFFSET($H$3,0,0,'Données projet'!$E$11+1,1))</f>
        <v>434.56763649859136</v>
      </c>
      <c r="BJ75" s="62">
        <f t="shared" si="92"/>
        <v>271.90302066766264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254.49649864750876</v>
      </c>
      <c r="S76" s="62">
        <f ca="1">AVERAGE(OFFSET($R$3,0,0,'Données projet'!$E$9+1,1))-AVERAGE(OFFSET($H$3,0,0,'Données projet'!$E$9+1,1))</f>
        <v>225.71928466161592</v>
      </c>
      <c r="T76" s="62">
        <f t="shared" si="88"/>
        <v>385.98818770742025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>
        <f>VLOOKUP(A76,'Données projet'!$A$61:$I$81,2,0)</f>
        <v>390</v>
      </c>
      <c r="AG76" s="13">
        <f>VLOOKUP(A76,'Données projet'!$A$61:$I$81,9,0)</f>
        <v>11.818181818181818</v>
      </c>
      <c r="AH76" s="13">
        <f t="array" ref="AH76">INDEX(AG:AG,MIN(IF(ISNUMBER(AG76:AG272),ROW(AG76:AG272),"")))</f>
        <v>11.818181818181818</v>
      </c>
      <c r="AI76" s="14">
        <f>IF('Données projet'!$A$62&gt;35,AI75+AH76-AQ75,IF(A76&lt;'Données projet'!$A$62,$AF$205^A76,IF(A76='Données projet'!$A$62,'Données projet'!$B$62,AI75+AH76-AQ75)))</f>
        <v>389.99999999999972</v>
      </c>
      <c r="AJ76" s="14">
        <f>AI76*VLOOKUP('Données projet'!$B$10,Paramètres!$A$1:$I$89,3,0)*VLOOKUP('Données projet'!$B$10,Paramètres!$A$1:$I$89,5,0)</f>
        <v>182.51999999999987</v>
      </c>
      <c r="AK76" s="14">
        <f t="shared" si="89"/>
        <v>45.88238528028559</v>
      </c>
      <c r="AL76" s="22">
        <f t="shared" si="58"/>
        <v>397.8008210298305</v>
      </c>
      <c r="AM76" s="62">
        <f t="shared" si="59"/>
        <v>652.29731967733824</v>
      </c>
      <c r="AN76" s="62">
        <f ca="1">AVERAGE(OFFSET($AM$3,0,0,'Données projet'!$E$10+1,1))-AVERAGE(OFFSET($H$3,0,0,'Données projet'!$E$10+1,1))</f>
        <v>368.69628434154333</v>
      </c>
      <c r="AO76" s="62">
        <f t="shared" si="90"/>
        <v>202.28197295839524</v>
      </c>
      <c r="AP76" s="16">
        <f>IF(ISNA(VLOOKUP(A76,'Données projet'!$A$61:$I$81,3,0)),0,VLOOKUP(A76,'Données projet'!$A$61:$I$81,3,0))</f>
        <v>7</v>
      </c>
      <c r="AQ76" s="16">
        <f>IF(ISNA(VLOOKUP(A76,'Données projet'!$A$61:$I$81,4,0)),0,VLOOKUP(A76,'Données projet'!$A$61:$I$81,4,0))</f>
        <v>102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217.3329600000001</v>
      </c>
      <c r="BF76" s="14">
        <f t="shared" si="91"/>
        <v>53.53480691026855</v>
      </c>
      <c r="BG76" s="22">
        <f t="shared" si="61"/>
        <v>471.76136070205121</v>
      </c>
      <c r="BH76" s="62">
        <f t="shared" si="62"/>
        <v>726.25785934955888</v>
      </c>
      <c r="BI76" s="62">
        <f ca="1">AVERAGE(OFFSET($BH$3,0,0,'Données projet'!$E$11+1,1))-AVERAGE(OFFSET($H$3,0,0,'Données projet'!$E$11+1,1))</f>
        <v>434.56763649859136</v>
      </c>
      <c r="BJ76" s="62">
        <f t="shared" si="92"/>
        <v>271.90302066766264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255.17023090315303</v>
      </c>
      <c r="S77" s="62">
        <f ca="1">AVERAGE(OFFSET($R$3,0,0,'Données projet'!$E$9+1,1))-AVERAGE(OFFSET($H$3,0,0,'Données projet'!$E$9+1,1))</f>
        <v>225.71928466161592</v>
      </c>
      <c r="T77" s="62">
        <f t="shared" si="88"/>
        <v>385.98818770742025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299</v>
      </c>
      <c r="AG77" s="13">
        <f>VLOOKUP(A77,'Données projet'!$A$61:$I$81,9,0)</f>
        <v>11</v>
      </c>
      <c r="AH77" s="13">
        <f t="array" ref="AH77">INDEX(AG:AG,MIN(IF(ISNUMBER(AG77:AG273),ROW(AG77:AG273),"")))</f>
        <v>11</v>
      </c>
      <c r="AI77" s="14">
        <f>IF('Données projet'!$A$62&gt;35,AI76+AH77-AQ76,IF(A77&lt;'Données projet'!$A$62,$AF$205^A77,IF(A77='Données projet'!$A$62,'Données projet'!$B$62,AI76+AH77-AQ76)))</f>
        <v>298.99999999999972</v>
      </c>
      <c r="AJ77" s="14">
        <f>AI77*VLOOKUP('Données projet'!$B$10,Paramètres!$A$1:$I$89,3,0)*VLOOKUP('Données projet'!$B$10,Paramètres!$A$1:$I$89,5,0)</f>
        <v>139.93199999999985</v>
      </c>
      <c r="AK77" s="14">
        <f t="shared" si="89"/>
        <v>36.281427209452325</v>
      </c>
      <c r="AL77" s="22">
        <f t="shared" si="58"/>
        <v>306.90505238979586</v>
      </c>
      <c r="AM77" s="62">
        <f t="shared" si="59"/>
        <v>562.0752832929478</v>
      </c>
      <c r="AN77" s="62">
        <f ca="1">AVERAGE(OFFSET($AM$3,0,0,'Données projet'!$E$10+1,1))-AVERAGE(OFFSET($H$3,0,0,'Données projet'!$E$10+1,1))</f>
        <v>368.69628434154333</v>
      </c>
      <c r="AO77" s="62">
        <f t="shared" si="90"/>
        <v>202.28197295839524</v>
      </c>
      <c r="AP77" s="16">
        <f>IF(ISNA(VLOOKUP(A77,'Données projet'!$A$61:$I$81,3,0)),0,VLOOKUP(A77,'Données projet'!$A$61:$I$81,3,0))</f>
        <v>8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223.12368000000009</v>
      </c>
      <c r="BF77" s="14">
        <f t="shared" si="91"/>
        <v>54.793244051140647</v>
      </c>
      <c r="BG77" s="22">
        <f t="shared" si="61"/>
        <v>484.03864272240349</v>
      </c>
      <c r="BH77" s="62">
        <f t="shared" si="62"/>
        <v>739.2088736255555</v>
      </c>
      <c r="BI77" s="62">
        <f ca="1">AVERAGE(OFFSET($BH$3,0,0,'Données projet'!$E$11+1,1))-AVERAGE(OFFSET($H$3,0,0,'Données projet'!$E$11+1,1))</f>
        <v>434.56763649859136</v>
      </c>
      <c r="BJ77" s="62">
        <f t="shared" si="92"/>
        <v>271.90302066766264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255.83227541040145</v>
      </c>
      <c r="S78" s="62">
        <f ca="1">AVERAGE(OFFSET($R$3,0,0,'Données projet'!$E$9+1,1))-AVERAGE(OFFSET($H$3,0,0,'Données projet'!$E$9+1,1))</f>
        <v>225.71928466161592</v>
      </c>
      <c r="T78" s="62">
        <f t="shared" si="88"/>
        <v>385.98818770742025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11</v>
      </c>
      <c r="AI78" s="14">
        <f>IF('Données projet'!$A$62&gt;35,AI77+AH78-AQ77,IF(A78&lt;'Données projet'!$A$62,$AF$205^A78,IF(A78='Données projet'!$A$62,'Données projet'!$B$62,AI77+AH78-AQ77)))</f>
        <v>309.99999999999972</v>
      </c>
      <c r="AJ78" s="14">
        <f>AI78*VLOOKUP('Données projet'!$B$10,Paramètres!$A$1:$I$89,3,0)*VLOOKUP('Données projet'!$B$10,Paramètres!$A$1:$I$89,5,0)</f>
        <v>145.07999999999987</v>
      </c>
      <c r="AK78" s="14">
        <f t="shared" si="89"/>
        <v>37.45833706767295</v>
      </c>
      <c r="AL78" s="22">
        <f t="shared" si="58"/>
        <v>317.9209370595301</v>
      </c>
      <c r="AM78" s="62">
        <f t="shared" si="59"/>
        <v>573.75321246993053</v>
      </c>
      <c r="AN78" s="62">
        <f ca="1">AVERAGE(OFFSET($AM$3,0,0,'Données projet'!$E$10+1,1))-AVERAGE(OFFSET($H$3,0,0,'Données projet'!$E$10+1,1))</f>
        <v>368.69628434154333</v>
      </c>
      <c r="AO78" s="62">
        <f t="shared" si="90"/>
        <v>202.28197295839524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228.91440000000011</v>
      </c>
      <c r="BF78" s="14">
        <f t="shared" si="91"/>
        <v>56.047884834417474</v>
      </c>
      <c r="BG78" s="22">
        <f t="shared" si="61"/>
        <v>496.30931275327725</v>
      </c>
      <c r="BH78" s="62">
        <f t="shared" si="62"/>
        <v>752.14158816367762</v>
      </c>
      <c r="BI78" s="62">
        <f ca="1">AVERAGE(OFFSET($BH$3,0,0,'Données projet'!$E$11+1,1))-AVERAGE(OFFSET($H$3,0,0,'Données projet'!$E$11+1,1))</f>
        <v>434.56763649859136</v>
      </c>
      <c r="BJ78" s="62">
        <f t="shared" si="92"/>
        <v>271.90302066766264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256.48283492555896</v>
      </c>
      <c r="S79" s="62">
        <f ca="1">AVERAGE(OFFSET($R$3,0,0,'Données projet'!$E$9+1,1))-AVERAGE(OFFSET($H$3,0,0,'Données projet'!$E$9+1,1))</f>
        <v>225.71928466161592</v>
      </c>
      <c r="T79" s="62">
        <f t="shared" si="88"/>
        <v>385.98818770742025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11</v>
      </c>
      <c r="AI79" s="14">
        <f>IF('Données projet'!$A$62&gt;35,AI78+AH79-AQ78,IF(A79&lt;'Données projet'!$A$62,$AF$205^A79,IF(A79='Données projet'!$A$62,'Données projet'!$B$62,AI78+AH79-AQ78)))</f>
        <v>320.99999999999972</v>
      </c>
      <c r="AJ79" s="14">
        <f>AI79*VLOOKUP('Données projet'!$B$10,Paramètres!$A$1:$I$89,3,0)*VLOOKUP('Données projet'!$B$10,Paramètres!$A$1:$I$89,5,0)</f>
        <v>150.22799999999987</v>
      </c>
      <c r="AK79" s="14">
        <f t="shared" si="89"/>
        <v>38.630394857933631</v>
      </c>
      <c r="AL79" s="22">
        <f t="shared" si="58"/>
        <v>328.9283710442341</v>
      </c>
      <c r="AM79" s="62">
        <f t="shared" si="59"/>
        <v>585.41120596979204</v>
      </c>
      <c r="AN79" s="62">
        <f ca="1">AVERAGE(OFFSET($AM$3,0,0,'Données projet'!$E$10+1,1))-AVERAGE(OFFSET($H$3,0,0,'Données projet'!$E$10+1,1))</f>
        <v>368.69628434154333</v>
      </c>
      <c r="AO79" s="62">
        <f t="shared" si="90"/>
        <v>202.28197295839524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238.00000000000011</v>
      </c>
      <c r="BE79" s="14">
        <f>BD79*VLOOKUP('Données projet'!$B$11,Paramètres!$A$1:$I$89,3,0)*VLOOKUP('Données projet'!$B$11,Paramètres!$A$1:$I$89,5,0)</f>
        <v>215.34240000000008</v>
      </c>
      <c r="BF79" s="14">
        <f t="shared" si="91"/>
        <v>53.101322124397257</v>
      </c>
      <c r="BG79" s="22">
        <f t="shared" si="61"/>
        <v>467.53948269999205</v>
      </c>
      <c r="BH79" s="62">
        <f t="shared" si="62"/>
        <v>724.02231762554993</v>
      </c>
      <c r="BI79" s="62">
        <f ca="1">AVERAGE(OFFSET($BH$3,0,0,'Données projet'!$E$11+1,1))-AVERAGE(OFFSET($H$3,0,0,'Données projet'!$E$11+1,1))</f>
        <v>434.56763649859136</v>
      </c>
      <c r="BJ79" s="62">
        <f t="shared" si="92"/>
        <v>271.90302066766264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257.12210868756165</v>
      </c>
      <c r="S80" s="62">
        <f ca="1">AVERAGE(OFFSET($R$3,0,0,'Données projet'!$E$9+1,1))-AVERAGE(OFFSET($H$3,0,0,'Données projet'!$E$9+1,1))</f>
        <v>225.71928466161592</v>
      </c>
      <c r="T80" s="62">
        <f t="shared" si="88"/>
        <v>385.98818770742025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11</v>
      </c>
      <c r="AI80" s="14">
        <f>IF('Données projet'!$A$62&gt;35,AI79+AH80-AQ79,IF(A80&lt;'Données projet'!$A$62,$AF$205^A80,IF(A80='Données projet'!$A$62,'Données projet'!$B$62,AI79+AH80-AQ79)))</f>
        <v>331.99999999999972</v>
      </c>
      <c r="AJ80" s="14">
        <f>AI80*VLOOKUP('Données projet'!$B$10,Paramètres!$A$1:$I$89,3,0)*VLOOKUP('Données projet'!$B$10,Paramètres!$A$1:$I$89,5,0)</f>
        <v>155.37599999999986</v>
      </c>
      <c r="AK80" s="14">
        <f t="shared" si="89"/>
        <v>39.797785908323384</v>
      </c>
      <c r="AL80" s="22">
        <f t="shared" si="58"/>
        <v>339.92767712366299</v>
      </c>
      <c r="AM80" s="62">
        <f t="shared" si="59"/>
        <v>597.0497858112235</v>
      </c>
      <c r="AN80" s="62">
        <f ca="1">AVERAGE(OFFSET($AM$3,0,0,'Données projet'!$E$10+1,1))-AVERAGE(OFFSET($H$3,0,0,'Données projet'!$E$10+1,1))</f>
        <v>368.69628434154333</v>
      </c>
      <c r="AO80" s="62">
        <f t="shared" si="90"/>
        <v>202.28197295839524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244.00000000000011</v>
      </c>
      <c r="BE80" s="14">
        <f>BD80*VLOOKUP('Données projet'!$B$11,Paramètres!$A$1:$I$89,3,0)*VLOOKUP('Données projet'!$B$11,Paramètres!$A$1:$I$89,5,0)</f>
        <v>220.77120000000011</v>
      </c>
      <c r="BF80" s="14">
        <f t="shared" si="91"/>
        <v>54.28246807807983</v>
      </c>
      <c r="BG80" s="22">
        <f t="shared" si="61"/>
        <v>479.05180523598909</v>
      </c>
      <c r="BH80" s="62">
        <f t="shared" si="62"/>
        <v>736.17391392354966</v>
      </c>
      <c r="BI80" s="62">
        <f ca="1">AVERAGE(OFFSET($BH$3,0,0,'Données projet'!$E$11+1,1))-AVERAGE(OFFSET($H$3,0,0,'Données projet'!$E$11+1,1))</f>
        <v>434.56763649859136</v>
      </c>
      <c r="BJ80" s="62">
        <f t="shared" si="92"/>
        <v>271.90302066766264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257.75029247899556</v>
      </c>
      <c r="S81" s="62">
        <f ca="1">AVERAGE(OFFSET($R$3,0,0,'Données projet'!$E$9+1,1))-AVERAGE(OFFSET($H$3,0,0,'Données projet'!$E$9+1,1))</f>
        <v>225.71928466161592</v>
      </c>
      <c r="T81" s="62">
        <f t="shared" si="88"/>
        <v>385.98818770742025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11</v>
      </c>
      <c r="AI81" s="14">
        <f>IF('Données projet'!$A$62&gt;35,AI80+AH81-AQ80,IF(A81&lt;'Données projet'!$A$62,$AF$205^A81,IF(A81='Données projet'!$A$62,'Données projet'!$B$62,AI80+AH81-AQ80)))</f>
        <v>342.99999999999972</v>
      </c>
      <c r="AJ81" s="14">
        <f>AI81*VLOOKUP('Données projet'!$B$10,Paramètres!$A$1:$I$89,3,0)*VLOOKUP('Données projet'!$B$10,Paramètres!$A$1:$I$89,5,0)</f>
        <v>160.52399999999986</v>
      </c>
      <c r="AK81" s="14">
        <f t="shared" si="89"/>
        <v>40.960682569221547</v>
      </c>
      <c r="AL81" s="22">
        <f t="shared" si="58"/>
        <v>350.91915547472723</v>
      </c>
      <c r="AM81" s="62">
        <f t="shared" si="59"/>
        <v>608.66944795372171</v>
      </c>
      <c r="AN81" s="62">
        <f ca="1">AVERAGE(OFFSET($AM$3,0,0,'Données projet'!$E$10+1,1))-AVERAGE(OFFSET($H$3,0,0,'Données projet'!$E$10+1,1))</f>
        <v>368.69628434154333</v>
      </c>
      <c r="AO81" s="62">
        <f t="shared" si="90"/>
        <v>202.28197295839524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250.00000000000011</v>
      </c>
      <c r="BE81" s="14">
        <f>BD81*VLOOKUP('Données projet'!$B$11,Paramètres!$A$1:$I$89,3,0)*VLOOKUP('Données projet'!$B$11,Paramètres!$A$1:$I$89,5,0)</f>
        <v>226.2000000000001</v>
      </c>
      <c r="BF81" s="14">
        <f t="shared" si="91"/>
        <v>55.460237717698156</v>
      </c>
      <c r="BG81" s="22">
        <f t="shared" si="61"/>
        <v>490.55824735832448</v>
      </c>
      <c r="BH81" s="62">
        <f t="shared" si="62"/>
        <v>748.3085398373189</v>
      </c>
      <c r="BI81" s="62">
        <f ca="1">AVERAGE(OFFSET($BH$3,0,0,'Données projet'!$E$11+1,1))-AVERAGE(OFFSET($H$3,0,0,'Données projet'!$E$11+1,1))</f>
        <v>434.56763649859136</v>
      </c>
      <c r="BJ81" s="62">
        <f t="shared" si="92"/>
        <v>271.90302066766264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258.36757868605673</v>
      </c>
      <c r="S82" s="62">
        <f ca="1">AVERAGE(OFFSET($R$3,0,0,'Données projet'!$E$9+1,1))-AVERAGE(OFFSET($H$3,0,0,'Données projet'!$E$9+1,1))</f>
        <v>225.71928466161592</v>
      </c>
      <c r="T82" s="62">
        <f t="shared" si="88"/>
        <v>385.98818770742025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11</v>
      </c>
      <c r="AI82" s="14">
        <f>IF('Données projet'!$A$62&gt;35,AI81+AH82-AQ81,IF(A82&lt;'Données projet'!$A$62,$AF$205^A82,IF(A82='Données projet'!$A$62,'Données projet'!$B$62,AI81+AH82-AQ81)))</f>
        <v>353.99999999999972</v>
      </c>
      <c r="AJ82" s="14">
        <f>AI82*VLOOKUP('Données projet'!$B$10,Paramètres!$A$1:$I$89,3,0)*VLOOKUP('Données projet'!$B$10,Paramètres!$A$1:$I$89,5,0)</f>
        <v>165.67199999999988</v>
      </c>
      <c r="AK82" s="14">
        <f t="shared" si="89"/>
        <v>42.119245508815517</v>
      </c>
      <c r="AL82" s="22">
        <f t="shared" si="58"/>
        <v>361.90308592785345</v>
      </c>
      <c r="AM82" s="62">
        <f t="shared" si="59"/>
        <v>620.27066461390905</v>
      </c>
      <c r="AN82" s="62">
        <f ca="1">AVERAGE(OFFSET($AM$3,0,0,'Données projet'!$E$10+1,1))-AVERAGE(OFFSET($H$3,0,0,'Données projet'!$E$10+1,1))</f>
        <v>368.69628434154333</v>
      </c>
      <c r="AO82" s="62">
        <f t="shared" si="90"/>
        <v>202.28197295839524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256.00000000000011</v>
      </c>
      <c r="BE82" s="14">
        <f>BD82*VLOOKUP('Données projet'!$B$11,Paramètres!$A$1:$I$89,3,0)*VLOOKUP('Données projet'!$B$11,Paramètres!$A$1:$I$89,5,0)</f>
        <v>231.62880000000007</v>
      </c>
      <c r="BF82" s="14">
        <f t="shared" si="91"/>
        <v>56.63472139815827</v>
      </c>
      <c r="BG82" s="22">
        <f t="shared" si="61"/>
        <v>502.05896643512574</v>
      </c>
      <c r="BH82" s="62">
        <f t="shared" si="62"/>
        <v>760.42654512118133</v>
      </c>
      <c r="BI82" s="62">
        <f ca="1">AVERAGE(OFFSET($BH$3,0,0,'Données projet'!$E$11+1,1))-AVERAGE(OFFSET($H$3,0,0,'Données projet'!$E$11+1,1))</f>
        <v>434.56763649859136</v>
      </c>
      <c r="BJ82" s="62">
        <f t="shared" si="92"/>
        <v>271.90302066766264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258.97415635747063</v>
      </c>
      <c r="S83" s="62">
        <f ca="1">AVERAGE(OFFSET($R$3,0,0,'Données projet'!$E$9+1,1))-AVERAGE(OFFSET($H$3,0,0,'Données projet'!$E$9+1,1))</f>
        <v>225.71928466161592</v>
      </c>
      <c r="T83" s="62">
        <f t="shared" si="88"/>
        <v>385.98818770742025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11</v>
      </c>
      <c r="AI83" s="14">
        <f>IF('Données projet'!$A$62&gt;35,AI82+AH83-AQ82,IF(A83&lt;'Données projet'!$A$62,$AF$205^A83,IF(A83='Données projet'!$A$62,'Données projet'!$B$62,AI82+AH83-AQ82)))</f>
        <v>364.99999999999972</v>
      </c>
      <c r="AJ83" s="14">
        <f>AI83*VLOOKUP('Données projet'!$B$10,Paramètres!$A$1:$I$89,3,0)*VLOOKUP('Données projet'!$B$10,Paramètres!$A$1:$I$89,5,0)</f>
        <v>170.81999999999988</v>
      </c>
      <c r="AK83" s="14">
        <f t="shared" si="89"/>
        <v>43.27362484306942</v>
      </c>
      <c r="AL83" s="22">
        <f t="shared" si="58"/>
        <v>372.87972993501239</v>
      </c>
      <c r="AM83" s="62">
        <f t="shared" si="59"/>
        <v>631.853886292482</v>
      </c>
      <c r="AN83" s="62">
        <f ca="1">AVERAGE(OFFSET($AM$3,0,0,'Données projet'!$E$10+1,1))-AVERAGE(OFFSET($H$3,0,0,'Données projet'!$E$10+1,1))</f>
        <v>368.69628434154333</v>
      </c>
      <c r="AO83" s="62">
        <f t="shared" si="90"/>
        <v>202.28197295839524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262.00000000000011</v>
      </c>
      <c r="BE83" s="14">
        <f>BD83*VLOOKUP('Données projet'!$B$11,Paramètres!$A$1:$I$89,3,0)*VLOOKUP('Données projet'!$B$11,Paramètres!$A$1:$I$89,5,0)</f>
        <v>237.05760000000012</v>
      </c>
      <c r="BF83" s="14">
        <f t="shared" si="91"/>
        <v>57.806004997354698</v>
      </c>
      <c r="BG83" s="22">
        <f t="shared" si="61"/>
        <v>513.55411203705955</v>
      </c>
      <c r="BH83" s="62">
        <f t="shared" si="62"/>
        <v>772.52826839452905</v>
      </c>
      <c r="BI83" s="62">
        <f ca="1">AVERAGE(OFFSET($BH$3,0,0,'Données projet'!$E$11+1,1))-AVERAGE(OFFSET($H$3,0,0,'Données projet'!$E$11+1,1))</f>
        <v>434.56763649859136</v>
      </c>
      <c r="BJ83" s="62">
        <f t="shared" si="92"/>
        <v>271.90302066766264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259.57021126238988</v>
      </c>
      <c r="S84" s="62">
        <f ca="1">AVERAGE(OFFSET($R$3,0,0,'Données projet'!$E$9+1,1))-AVERAGE(OFFSET($H$3,0,0,'Données projet'!$E$9+1,1))</f>
        <v>225.71928466161592</v>
      </c>
      <c r="T84" s="62">
        <f t="shared" si="88"/>
        <v>385.98818770742025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11</v>
      </c>
      <c r="AI84" s="14">
        <f>IF('Données projet'!$A$62&gt;35,AI83+AH84-AQ83,IF(A84&lt;'Données projet'!$A$62,$AF$205^A84,IF(A84='Données projet'!$A$62,'Données projet'!$B$62,AI83+AH84-AQ83)))</f>
        <v>375.99999999999972</v>
      </c>
      <c r="AJ84" s="14">
        <f>AI84*VLOOKUP('Données projet'!$B$10,Paramètres!$A$1:$I$89,3,0)*VLOOKUP('Données projet'!$B$10,Paramètres!$A$1:$I$89,5,0)</f>
        <v>175.96799999999988</v>
      </c>
      <c r="AK84" s="14">
        <f t="shared" si="89"/>
        <v>44.423961125650585</v>
      </c>
      <c r="AL84" s="22">
        <f t="shared" si="58"/>
        <v>383.8493322938412</v>
      </c>
      <c r="AM84" s="62">
        <f t="shared" si="59"/>
        <v>643.41954355623</v>
      </c>
      <c r="AN84" s="62">
        <f ca="1">AVERAGE(OFFSET($AM$3,0,0,'Données projet'!$E$10+1,1))-AVERAGE(OFFSET($H$3,0,0,'Données projet'!$E$10+1,1))</f>
        <v>368.69628434154333</v>
      </c>
      <c r="AO84" s="62">
        <f t="shared" si="90"/>
        <v>202.28197295839524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246.60000000000014</v>
      </c>
      <c r="BE84" s="14">
        <f>BD84*VLOOKUP('Données projet'!$B$11,Paramètres!$A$1:$I$89,3,0)*VLOOKUP('Données projet'!$B$11,Paramètres!$A$1:$I$89,5,0)</f>
        <v>223.12368000000012</v>
      </c>
      <c r="BF84" s="14">
        <f t="shared" si="91"/>
        <v>54.793244051140647</v>
      </c>
      <c r="BG84" s="22">
        <f t="shared" si="61"/>
        <v>484.03864272240349</v>
      </c>
      <c r="BH84" s="62">
        <f t="shared" si="62"/>
        <v>743.60885398479229</v>
      </c>
      <c r="BI84" s="62">
        <f ca="1">AVERAGE(OFFSET($BH$3,0,0,'Données projet'!$E$11+1,1))-AVERAGE(OFFSET($H$3,0,0,'Données projet'!$E$11+1,1))</f>
        <v>434.56763649859136</v>
      </c>
      <c r="BJ84" s="62">
        <f t="shared" si="92"/>
        <v>271.90302066766264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260.15592594728804</v>
      </c>
      <c r="S85" s="62">
        <f ca="1">AVERAGE(OFFSET($R$3,0,0,'Données projet'!$E$9+1,1))-AVERAGE(OFFSET($H$3,0,0,'Données projet'!$E$9+1,1))</f>
        <v>225.71928466161592</v>
      </c>
      <c r="T85" s="62">
        <f t="shared" si="88"/>
        <v>385.98818770742025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11</v>
      </c>
      <c r="AI85" s="14">
        <f>IF('Données projet'!$A$62&gt;35,AI84+AH85-AQ84,IF(A85&lt;'Données projet'!$A$62,$AF$205^A85,IF(A85='Données projet'!$A$62,'Données projet'!$B$62,AI84+AH85-AQ84)))</f>
        <v>386.99999999999972</v>
      </c>
      <c r="AJ85" s="14">
        <f>AI85*VLOOKUP('Données projet'!$B$10,Paramètres!$A$1:$I$89,3,0)*VLOOKUP('Données projet'!$B$10,Paramètres!$A$1:$I$89,5,0)</f>
        <v>181.11599999999984</v>
      </c>
      <c r="AK85" s="14">
        <f t="shared" si="89"/>
        <v>45.570386218758173</v>
      </c>
      <c r="AL85" s="22">
        <f t="shared" si="58"/>
        <v>394.81212266433687</v>
      </c>
      <c r="AM85" s="62">
        <f t="shared" si="59"/>
        <v>654.96804861162377</v>
      </c>
      <c r="AN85" s="62">
        <f ca="1">AVERAGE(OFFSET($AM$3,0,0,'Données projet'!$E$10+1,1))-AVERAGE(OFFSET($H$3,0,0,'Données projet'!$E$10+1,1))</f>
        <v>368.69628434154333</v>
      </c>
      <c r="AO85" s="62">
        <f t="shared" si="90"/>
        <v>202.28197295839524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252.20000000000013</v>
      </c>
      <c r="BE85" s="14">
        <f>BD85*VLOOKUP('Données projet'!$B$11,Paramètres!$A$1:$I$89,3,0)*VLOOKUP('Données projet'!$B$11,Paramètres!$A$1:$I$89,5,0)</f>
        <v>228.19056000000012</v>
      </c>
      <c r="BF85" s="14">
        <f t="shared" si="91"/>
        <v>55.891258634424609</v>
      </c>
      <c r="BG85" s="22">
        <f t="shared" si="61"/>
        <v>494.77583412162312</v>
      </c>
      <c r="BH85" s="62">
        <f t="shared" si="62"/>
        <v>754.93176006891008</v>
      </c>
      <c r="BI85" s="62">
        <f ca="1">AVERAGE(OFFSET($BH$3,0,0,'Données projet'!$E$11+1,1))-AVERAGE(OFFSET($H$3,0,0,'Données projet'!$E$11+1,1))</f>
        <v>434.56763649859136</v>
      </c>
      <c r="BJ85" s="62">
        <f t="shared" si="92"/>
        <v>271.90302066766264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260.73147979186501</v>
      </c>
      <c r="S86" s="62">
        <f ca="1">AVERAGE(OFFSET($R$3,0,0,'Données projet'!$E$9+1,1))-AVERAGE(OFFSET($H$3,0,0,'Données projet'!$E$9+1,1))</f>
        <v>225.71928466161592</v>
      </c>
      <c r="T86" s="62">
        <f t="shared" si="88"/>
        <v>385.98818770742025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11</v>
      </c>
      <c r="AI86" s="14">
        <f>IF('Données projet'!$A$62&gt;35,AI85+AH86-AQ85,IF(A86&lt;'Données projet'!$A$62,$AF$205^A86,IF(A86='Données projet'!$A$62,'Données projet'!$B$62,AI85+AH86-AQ85)))</f>
        <v>397.99999999999972</v>
      </c>
      <c r="AJ86" s="14">
        <f>AI86*VLOOKUP('Données projet'!$B$10,Paramètres!$A$1:$I$89,3,0)*VLOOKUP('Données projet'!$B$10,Paramètres!$A$1:$I$89,5,0)</f>
        <v>186.26399999999987</v>
      </c>
      <c r="AK86" s="14">
        <f t="shared" si="89"/>
        <v>46.713024062159668</v>
      </c>
      <c r="AL86" s="22">
        <f t="shared" si="58"/>
        <v>405.76831690826111</v>
      </c>
      <c r="AM86" s="62">
        <f t="shared" si="59"/>
        <v>666.49979670012499</v>
      </c>
      <c r="AN86" s="62">
        <f ca="1">AVERAGE(OFFSET($AM$3,0,0,'Données projet'!$E$10+1,1))-AVERAGE(OFFSET($H$3,0,0,'Données projet'!$E$10+1,1))</f>
        <v>368.69628434154333</v>
      </c>
      <c r="AO86" s="62">
        <f t="shared" si="90"/>
        <v>202.28197295839524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257.80000000000013</v>
      </c>
      <c r="BE86" s="14">
        <f>BD86*VLOOKUP('Données projet'!$B$11,Paramètres!$A$1:$I$89,3,0)*VLOOKUP('Données projet'!$B$11,Paramètres!$A$1:$I$89,5,0)</f>
        <v>233.25744000000009</v>
      </c>
      <c r="BF86" s="14">
        <f t="shared" si="91"/>
        <v>56.9864386904733</v>
      </c>
      <c r="BG86" s="22">
        <f t="shared" si="61"/>
        <v>505.50808871924113</v>
      </c>
      <c r="BH86" s="62">
        <f t="shared" si="62"/>
        <v>766.23956851110506</v>
      </c>
      <c r="BI86" s="62">
        <f ca="1">AVERAGE(OFFSET($BH$3,0,0,'Données projet'!$E$11+1,1))-AVERAGE(OFFSET($H$3,0,0,'Données projet'!$E$11+1,1))</f>
        <v>434.56763649859136</v>
      </c>
      <c r="BJ86" s="62">
        <f t="shared" si="92"/>
        <v>271.90302066766264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261.29704906398422</v>
      </c>
      <c r="S87" s="62">
        <f ca="1">AVERAGE(OFFSET($R$3,0,0,'Données projet'!$E$9+1,1))-AVERAGE(OFFSET($H$3,0,0,'Données projet'!$E$9+1,1))</f>
        <v>225.71928466161592</v>
      </c>
      <c r="T87" s="62">
        <f t="shared" si="88"/>
        <v>385.98818770742025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>
        <f>VLOOKUP(A87,'Données projet'!$A$61:$I$81,2,0)</f>
        <v>409</v>
      </c>
      <c r="AG87" s="13">
        <f>VLOOKUP(A87,'Données projet'!$A$61:$I$81,9,0)</f>
        <v>11</v>
      </c>
      <c r="AH87" s="13">
        <f t="array" ref="AH87">INDEX(AG:AG,MIN(IF(ISNUMBER(AG87:AG283),ROW(AG87:AG283),"")))</f>
        <v>11</v>
      </c>
      <c r="AI87" s="14">
        <f>IF('Données projet'!$A$62&gt;35,AI86+AH87-AQ86,IF(A87&lt;'Données projet'!$A$62,$AF$205^A87,IF(A87='Données projet'!$A$62,'Données projet'!$B$62,AI86+AH87-AQ86)))</f>
        <v>408.99999999999972</v>
      </c>
      <c r="AJ87" s="14">
        <f>AI87*VLOOKUP('Données projet'!$B$10,Paramètres!$A$1:$I$89,3,0)*VLOOKUP('Données projet'!$B$10,Paramètres!$A$1:$I$89,5,0)</f>
        <v>191.41199999999986</v>
      </c>
      <c r="AK87" s="14">
        <f t="shared" si="89"/>
        <v>47.851991354818139</v>
      </c>
      <c r="AL87" s="22">
        <f t="shared" si="58"/>
        <v>416.71811827630808</v>
      </c>
      <c r="AM87" s="62">
        <f t="shared" si="59"/>
        <v>678.01516734029121</v>
      </c>
      <c r="AN87" s="62">
        <f ca="1">AVERAGE(OFFSET($AM$3,0,0,'Données projet'!$E$10+1,1))-AVERAGE(OFFSET($H$3,0,0,'Données projet'!$E$10+1,1))</f>
        <v>368.69628434154333</v>
      </c>
      <c r="AO87" s="62">
        <f t="shared" si="90"/>
        <v>202.28197295839524</v>
      </c>
      <c r="AP87" s="16">
        <f>IF(ISNA(VLOOKUP(A87,'Données projet'!$A$61:$I$81,3,0)),0,VLOOKUP(A87,'Données projet'!$A$61:$I$81,3,0))</f>
        <v>9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263.40000000000015</v>
      </c>
      <c r="BE87" s="14">
        <f>BD87*VLOOKUP('Données projet'!$B$11,Paramètres!$A$1:$I$89,3,0)*VLOOKUP('Données projet'!$B$11,Paramètres!$A$1:$I$89,5,0)</f>
        <v>238.32432000000011</v>
      </c>
      <c r="BF87" s="14">
        <f t="shared" si="91"/>
        <v>58.078852882738808</v>
      </c>
      <c r="BG87" s="22">
        <f t="shared" si="61"/>
        <v>516.23552610410366</v>
      </c>
      <c r="BH87" s="62">
        <f t="shared" si="62"/>
        <v>777.53257516808685</v>
      </c>
      <c r="BI87" s="62">
        <f ca="1">AVERAGE(OFFSET($BH$3,0,0,'Données projet'!$E$11+1,1))-AVERAGE(OFFSET($H$3,0,0,'Données projet'!$E$11+1,1))</f>
        <v>434.56763649859136</v>
      </c>
      <c r="BJ87" s="62">
        <f t="shared" si="92"/>
        <v>271.90302066766264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261.85280697365567</v>
      </c>
      <c r="S88" s="62">
        <f ca="1">AVERAGE(OFFSET($R$3,0,0,'Données projet'!$E$9+1,1))-AVERAGE(OFFSET($H$3,0,0,'Données projet'!$E$9+1,1))</f>
        <v>225.71928466161592</v>
      </c>
      <c r="T88" s="62">
        <f t="shared" si="88"/>
        <v>385.98818770742025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420</v>
      </c>
      <c r="AG88" s="13">
        <f>VLOOKUP(A88,'Données projet'!$A$61:$I$81,9,0)</f>
        <v>11</v>
      </c>
      <c r="AH88" s="13">
        <f t="array" ref="AH88">INDEX(AG:AG,MIN(IF(ISNUMBER(AG88:AG284),ROW(AG88:AG284),"")))</f>
        <v>11</v>
      </c>
      <c r="AI88" s="14">
        <f>IF('Données projet'!$A$62&gt;35,AI87+AH88-AQ87,IF(A88&lt;'Données projet'!$A$62,$AF$205^A88,IF(A88='Données projet'!$A$62,'Données projet'!$B$62,AI87+AH88-AQ87)))</f>
        <v>419.99999999999972</v>
      </c>
      <c r="AJ88" s="14">
        <f>AI88*VLOOKUP('Données projet'!$B$10,Paramètres!$A$1:$I$89,3,0)*VLOOKUP('Données projet'!$B$10,Paramètres!$A$1:$I$89,5,0)</f>
        <v>196.55999999999989</v>
      </c>
      <c r="AK88" s="14">
        <f t="shared" si="89"/>
        <v>48.987398161128091</v>
      </c>
      <c r="AL88" s="22">
        <f t="shared" si="58"/>
        <v>427.66171846396452</v>
      </c>
      <c r="AM88" s="62">
        <f t="shared" si="59"/>
        <v>689.51452543761911</v>
      </c>
      <c r="AN88" s="62">
        <f ca="1">AVERAGE(OFFSET($AM$3,0,0,'Données projet'!$E$10+1,1))-AVERAGE(OFFSET($H$3,0,0,'Données projet'!$E$10+1,1))</f>
        <v>368.69628434154333</v>
      </c>
      <c r="AO88" s="62">
        <f t="shared" si="90"/>
        <v>202.28197295839524</v>
      </c>
      <c r="AP88" s="16">
        <f>IF(ISNA(VLOOKUP(A88,'Données projet'!$A$61:$I$81,3,0)),0,VLOOKUP(A88,'Données projet'!$A$61:$I$81,3,0))</f>
        <v>10</v>
      </c>
      <c r="AQ88" s="16">
        <f>IF(ISNA(VLOOKUP(A88,'Données projet'!$A$61:$I$81,4,0)),0,VLOOKUP(A88,'Données projet'!$A$61:$I$81,4,0))</f>
        <v>95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269.00000000000017</v>
      </c>
      <c r="BE88" s="14">
        <f>BD88*VLOOKUP('Données projet'!$B$11,Paramètres!$A$1:$I$89,3,0)*VLOOKUP('Données projet'!$B$11,Paramètres!$A$1:$I$89,5,0)</f>
        <v>243.39120000000017</v>
      </c>
      <c r="BF88" s="14">
        <f t="shared" si="91"/>
        <v>59.168566788241577</v>
      </c>
      <c r="BG88" s="22">
        <f t="shared" si="61"/>
        <v>526.95826048952097</v>
      </c>
      <c r="BH88" s="62">
        <f t="shared" si="62"/>
        <v>788.8110674631755</v>
      </c>
      <c r="BI88" s="62">
        <f ca="1">AVERAGE(OFFSET($BH$3,0,0,'Données projet'!$E$11+1,1))-AVERAGE(OFFSET($H$3,0,0,'Données projet'!$E$11+1,1))</f>
        <v>434.56763649859136</v>
      </c>
      <c r="BJ88" s="62">
        <f t="shared" si="92"/>
        <v>271.90302066766264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262.39892372608278</v>
      </c>
      <c r="S89" s="62">
        <f ca="1">AVERAGE(OFFSET($R$3,0,0,'Données projet'!$E$9+1,1))-AVERAGE(OFFSET($H$3,0,0,'Données projet'!$E$9+1,1))</f>
        <v>225.71928466161592</v>
      </c>
      <c r="T89" s="62">
        <f t="shared" si="88"/>
        <v>385.98818770742025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>
        <f>VLOOKUP(A89,'Données projet'!$A$61:$I$81,2,0)</f>
        <v>336</v>
      </c>
      <c r="AG89" s="13">
        <f>VLOOKUP(A89,'Données projet'!$A$61:$I$81,9,0)</f>
        <v>11</v>
      </c>
      <c r="AH89" s="13">
        <f t="array" ref="AH89">INDEX(AG:AG,MIN(IF(ISNUMBER(AG89:AG285),ROW(AG89:AG285),"")))</f>
        <v>11</v>
      </c>
      <c r="AI89" s="14">
        <f>IF('Données projet'!$A$62&gt;35,AI88+AH89-AQ88,IF(A89&lt;'Données projet'!$A$62,$AF$205^A89,IF(A89='Données projet'!$A$62,'Données projet'!$B$62,AI88+AH89-AQ88)))</f>
        <v>335.99999999999972</v>
      </c>
      <c r="AJ89" s="14">
        <f>AI89*VLOOKUP('Données projet'!$B$10,Paramètres!$A$1:$I$89,3,0)*VLOOKUP('Données projet'!$B$10,Paramètres!$A$1:$I$89,5,0)</f>
        <v>157.24799999999988</v>
      </c>
      <c r="AK89" s="14">
        <f t="shared" si="89"/>
        <v>40.22116874434861</v>
      </c>
      <c r="AL89" s="22">
        <f t="shared" si="58"/>
        <v>343.92546889640693</v>
      </c>
      <c r="AM89" s="62">
        <f t="shared" si="59"/>
        <v>606.32439262248863</v>
      </c>
      <c r="AN89" s="62">
        <f ca="1">AVERAGE(OFFSET($AM$3,0,0,'Données projet'!$E$10+1,1))-AVERAGE(OFFSET($H$3,0,0,'Données projet'!$E$10+1,1))</f>
        <v>368.69628434154333</v>
      </c>
      <c r="AO89" s="62">
        <f t="shared" si="90"/>
        <v>202.28197295839524</v>
      </c>
      <c r="AP89" s="16">
        <f>IF(ISNA(VLOOKUP(A89,'Données projet'!$A$61:$I$81,3,0)),0,VLOOKUP(A89,'Données projet'!$A$61:$I$81,3,0))</f>
        <v>11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253.40000000000015</v>
      </c>
      <c r="BE89" s="14">
        <f>BD89*VLOOKUP('Données projet'!$B$11,Paramètres!$A$1:$I$89,3,0)*VLOOKUP('Données projet'!$B$11,Paramètres!$A$1:$I$89,5,0)</f>
        <v>229.27632000000011</v>
      </c>
      <c r="BF89" s="14">
        <f t="shared" si="91"/>
        <v>56.126176307517476</v>
      </c>
      <c r="BG89" s="22">
        <f t="shared" si="61"/>
        <v>497.07601440225977</v>
      </c>
      <c r="BH89" s="62">
        <f t="shared" si="62"/>
        <v>759.47493812834148</v>
      </c>
      <c r="BI89" s="62">
        <f ca="1">AVERAGE(OFFSET($BH$3,0,0,'Données projet'!$E$11+1,1))-AVERAGE(OFFSET($H$3,0,0,'Données projet'!$E$11+1,1))</f>
        <v>434.56763649859136</v>
      </c>
      <c r="BJ89" s="62">
        <f t="shared" si="92"/>
        <v>271.90302066766264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262.93556657378952</v>
      </c>
      <c r="S90" s="62">
        <f ca="1">AVERAGE(OFFSET($R$3,0,0,'Données projet'!$E$9+1,1))-AVERAGE(OFFSET($H$3,0,0,'Données projet'!$E$9+1,1))</f>
        <v>225.71928466161592</v>
      </c>
      <c r="T90" s="62">
        <f t="shared" si="88"/>
        <v>385.98818770742025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10</v>
      </c>
      <c r="AI90" s="14">
        <f>IF('Données projet'!$A$62&gt;35,AI89+AH90-AQ89,IF(A90&lt;'Données projet'!$A$62,$AF$205^A90,IF(A90='Données projet'!$A$62,'Données projet'!$B$62,AI89+AH90-AQ89)))</f>
        <v>345.99999999999972</v>
      </c>
      <c r="AJ90" s="14">
        <f>AI90*VLOOKUP('Données projet'!$B$10,Paramètres!$A$1:$I$89,3,0)*VLOOKUP('Données projet'!$B$10,Paramètres!$A$1:$I$89,5,0)</f>
        <v>161.92799999999986</v>
      </c>
      <c r="AK90" s="14">
        <f t="shared" si="89"/>
        <v>41.277077571585316</v>
      </c>
      <c r="AL90" s="22">
        <f t="shared" si="58"/>
        <v>353.91551010384416</v>
      </c>
      <c r="AM90" s="62">
        <f t="shared" si="59"/>
        <v>616.85107667763259</v>
      </c>
      <c r="AN90" s="62">
        <f ca="1">AVERAGE(OFFSET($AM$3,0,0,'Données projet'!$E$10+1,1))-AVERAGE(OFFSET($H$3,0,0,'Données projet'!$E$10+1,1))</f>
        <v>368.69628434154333</v>
      </c>
      <c r="AO90" s="62">
        <f t="shared" si="90"/>
        <v>202.28197295839524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258.80000000000013</v>
      </c>
      <c r="BE90" s="14">
        <f>BD90*VLOOKUP('Données projet'!$B$11,Paramètres!$A$1:$I$89,3,0)*VLOOKUP('Données projet'!$B$11,Paramètres!$A$1:$I$89,5,0)</f>
        <v>234.16224000000011</v>
      </c>
      <c r="BF90" s="14">
        <f t="shared" si="91"/>
        <v>57.181713578143096</v>
      </c>
      <c r="BG90" s="22">
        <f t="shared" si="61"/>
        <v>507.42405248193273</v>
      </c>
      <c r="BH90" s="62">
        <f t="shared" si="62"/>
        <v>770.35961905572117</v>
      </c>
      <c r="BI90" s="62">
        <f ca="1">AVERAGE(OFFSET($BH$3,0,0,'Données projet'!$E$11+1,1))-AVERAGE(OFFSET($H$3,0,0,'Données projet'!$E$11+1,1))</f>
        <v>434.56763649859136</v>
      </c>
      <c r="BJ90" s="62">
        <f t="shared" si="92"/>
        <v>271.90302066766264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263.46289986784217</v>
      </c>
      <c r="S91" s="62">
        <f ca="1">AVERAGE(OFFSET($R$3,0,0,'Données projet'!$E$9+1,1))-AVERAGE(OFFSET($H$3,0,0,'Données projet'!$E$9+1,1))</f>
        <v>225.71928466161592</v>
      </c>
      <c r="T91" s="62">
        <f t="shared" si="88"/>
        <v>385.98818770742025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10</v>
      </c>
      <c r="AI91" s="14">
        <f>IF('Données projet'!$A$62&gt;35,AI90+AH91-AQ90,IF(A91&lt;'Données projet'!$A$62,$AF$205^A91,IF(A91='Données projet'!$A$62,'Données projet'!$B$62,AI90+AH91-AQ90)))</f>
        <v>355.99999999999972</v>
      </c>
      <c r="AJ91" s="14">
        <f>AI91*VLOOKUP('Données projet'!$B$10,Paramètres!$A$1:$I$89,3,0)*VLOOKUP('Données projet'!$B$10,Paramètres!$A$1:$I$89,5,0)</f>
        <v>166.60799999999986</v>
      </c>
      <c r="AK91" s="14">
        <f t="shared" si="89"/>
        <v>42.329439597357599</v>
      </c>
      <c r="AL91" s="22">
        <f t="shared" si="58"/>
        <v>363.8993739653975</v>
      </c>
      <c r="AM91" s="62">
        <f t="shared" si="59"/>
        <v>627.36227383323853</v>
      </c>
      <c r="AN91" s="62">
        <f ca="1">AVERAGE(OFFSET($AM$3,0,0,'Données projet'!$E$10+1,1))-AVERAGE(OFFSET($H$3,0,0,'Données projet'!$E$10+1,1))</f>
        <v>368.69628434154333</v>
      </c>
      <c r="AO91" s="62">
        <f t="shared" si="90"/>
        <v>202.28197295839524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264.2000000000001</v>
      </c>
      <c r="BE91" s="14">
        <f>BD91*VLOOKUP('Données projet'!$B$11,Paramètres!$A$1:$I$89,3,0)*VLOOKUP('Données projet'!$B$11,Paramètres!$A$1:$I$89,5,0)</f>
        <v>239.04816000000008</v>
      </c>
      <c r="BF91" s="14">
        <f t="shared" si="91"/>
        <v>58.234690128947342</v>
      </c>
      <c r="BG91" s="22">
        <f t="shared" si="61"/>
        <v>517.76763064125009</v>
      </c>
      <c r="BH91" s="62">
        <f t="shared" si="62"/>
        <v>781.23053050909118</v>
      </c>
      <c r="BI91" s="62">
        <f ca="1">AVERAGE(OFFSET($BH$3,0,0,'Données projet'!$E$11+1,1))-AVERAGE(OFFSET($H$3,0,0,'Données projet'!$E$11+1,1))</f>
        <v>434.56763649859136</v>
      </c>
      <c r="BJ91" s="62">
        <f t="shared" si="92"/>
        <v>271.90302066766264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263.98108510818361</v>
      </c>
      <c r="S92" s="62">
        <f ca="1">AVERAGE(OFFSET($R$3,0,0,'Données projet'!$E$9+1,1))-AVERAGE(OFFSET($H$3,0,0,'Données projet'!$E$9+1,1))</f>
        <v>225.71928466161592</v>
      </c>
      <c r="T92" s="62">
        <f t="shared" si="88"/>
        <v>385.98818770742025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10</v>
      </c>
      <c r="AI92" s="14">
        <f>IF('Données projet'!$A$62&gt;35,AI91+AH92-AQ91,IF(A92&lt;'Données projet'!$A$62,$AF$205^A92,IF(A92='Données projet'!$A$62,'Données projet'!$B$62,AI91+AH92-AQ91)))</f>
        <v>365.99999999999972</v>
      </c>
      <c r="AJ92" s="14">
        <f>AI92*VLOOKUP('Données projet'!$B$10,Paramètres!$A$1:$I$89,3,0)*VLOOKUP('Données projet'!$B$10,Paramètres!$A$1:$I$89,5,0)</f>
        <v>171.2879999999999</v>
      </c>
      <c r="AK92" s="14">
        <f t="shared" si="89"/>
        <v>43.378365895721338</v>
      </c>
      <c r="AL92" s="22">
        <f t="shared" si="58"/>
        <v>373.8772539350478</v>
      </c>
      <c r="AM92" s="62">
        <f t="shared" si="59"/>
        <v>637.85833904323033</v>
      </c>
      <c r="AN92" s="62">
        <f ca="1">AVERAGE(OFFSET($AM$3,0,0,'Données projet'!$E$10+1,1))-AVERAGE(OFFSET($H$3,0,0,'Données projet'!$E$10+1,1))</f>
        <v>368.69628434154333</v>
      </c>
      <c r="AO92" s="62">
        <f t="shared" si="90"/>
        <v>202.28197295839524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269.60000000000008</v>
      </c>
      <c r="BE92" s="14">
        <f>BD92*VLOOKUP('Données projet'!$B$11,Paramètres!$A$1:$I$89,3,0)*VLOOKUP('Données projet'!$B$11,Paramètres!$A$1:$I$89,5,0)</f>
        <v>243.93408000000005</v>
      </c>
      <c r="BF92" s="14">
        <f t="shared" si="91"/>
        <v>59.28516432961765</v>
      </c>
      <c r="BG92" s="22">
        <f t="shared" si="61"/>
        <v>528.10685054075077</v>
      </c>
      <c r="BH92" s="62">
        <f t="shared" si="62"/>
        <v>792.08793564893335</v>
      </c>
      <c r="BI92" s="62">
        <f ca="1">AVERAGE(OFFSET($BH$3,0,0,'Données projet'!$E$11+1,1))-AVERAGE(OFFSET($H$3,0,0,'Données projet'!$E$11+1,1))</f>
        <v>434.56763649859136</v>
      </c>
      <c r="BJ92" s="62">
        <f t="shared" si="92"/>
        <v>271.90302066766264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264.49028099309385</v>
      </c>
      <c r="S93" s="62">
        <f ca="1">AVERAGE(OFFSET($R$3,0,0,'Données projet'!$E$9+1,1))-AVERAGE(OFFSET($H$3,0,0,'Données projet'!$E$9+1,1))</f>
        <v>225.71928466161592</v>
      </c>
      <c r="T93" s="62">
        <f t="shared" si="88"/>
        <v>385.98818770742025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10</v>
      </c>
      <c r="AI93" s="14">
        <f>IF('Données projet'!$A$62&gt;35,AI92+AH93-AQ92,IF(A93&lt;'Données projet'!$A$62,$AF$205^A93,IF(A93='Données projet'!$A$62,'Données projet'!$B$62,AI92+AH93-AQ92)))</f>
        <v>375.99999999999972</v>
      </c>
      <c r="AJ93" s="14">
        <f>AI93*VLOOKUP('Données projet'!$B$10,Paramètres!$A$1:$I$89,3,0)*VLOOKUP('Données projet'!$B$10,Paramètres!$A$1:$I$89,5,0)</f>
        <v>175.96799999999988</v>
      </c>
      <c r="AK93" s="14">
        <f t="shared" si="89"/>
        <v>44.423961125650585</v>
      </c>
      <c r="AL93" s="22">
        <f t="shared" si="58"/>
        <v>383.8493322938412</v>
      </c>
      <c r="AM93" s="62">
        <f t="shared" si="59"/>
        <v>648.33961328693397</v>
      </c>
      <c r="AN93" s="62">
        <f ca="1">AVERAGE(OFFSET($AM$3,0,0,'Données projet'!$E$10+1,1))-AVERAGE(OFFSET($H$3,0,0,'Données projet'!$E$10+1,1))</f>
        <v>368.69628434154333</v>
      </c>
      <c r="AO93" s="62">
        <f t="shared" si="90"/>
        <v>202.28197295839524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275.00000000000006</v>
      </c>
      <c r="BE93" s="14">
        <f>BD93*VLOOKUP('Données projet'!$B$11,Paramètres!$A$1:$I$89,3,0)*VLOOKUP('Données projet'!$B$11,Paramètres!$A$1:$I$89,5,0)</f>
        <v>248.82000000000005</v>
      </c>
      <c r="BF93" s="14">
        <f t="shared" si="91"/>
        <v>60.333192077890068</v>
      </c>
      <c r="BG93" s="22">
        <f t="shared" si="61"/>
        <v>538.44180953565865</v>
      </c>
      <c r="BH93" s="62">
        <f t="shared" si="62"/>
        <v>802.93209052875136</v>
      </c>
      <c r="BI93" s="62">
        <f ca="1">AVERAGE(OFFSET($BH$3,0,0,'Données projet'!$E$11+1,1))-AVERAGE(OFFSET($H$3,0,0,'Données projet'!$E$11+1,1))</f>
        <v>434.56763649859136</v>
      </c>
      <c r="BJ93" s="62">
        <f t="shared" si="92"/>
        <v>271.90302066766264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264.99064346779227</v>
      </c>
      <c r="S94" s="62">
        <f ca="1">AVERAGE(OFFSET($R$3,0,0,'Données projet'!$E$9+1,1))-AVERAGE(OFFSET($H$3,0,0,'Données projet'!$E$9+1,1))</f>
        <v>225.71928466161592</v>
      </c>
      <c r="T94" s="62">
        <f t="shared" si="88"/>
        <v>385.98818770742025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10</v>
      </c>
      <c r="AI94" s="14">
        <f>IF('Données projet'!$A$62&gt;35,AI93+AH94-AQ93,IF(A94&lt;'Données projet'!$A$62,$AF$205^A94,IF(A94='Données projet'!$A$62,'Données projet'!$B$62,AI93+AH94-AQ93)))</f>
        <v>385.99999999999972</v>
      </c>
      <c r="AJ94" s="14">
        <f>AI94*VLOOKUP('Données projet'!$B$10,Paramètres!$A$1:$I$89,3,0)*VLOOKUP('Données projet'!$B$10,Paramètres!$A$1:$I$89,5,0)</f>
        <v>180.64799999999988</v>
      </c>
      <c r="AK94" s="14">
        <f t="shared" si="89"/>
        <v>45.466324062169747</v>
      </c>
      <c r="AL94" s="22">
        <f t="shared" si="58"/>
        <v>393.81578107494539</v>
      </c>
      <c r="AM94" s="62">
        <f t="shared" si="59"/>
        <v>658.80642454273652</v>
      </c>
      <c r="AN94" s="62">
        <f ca="1">AVERAGE(OFFSET($AM$3,0,0,'Données projet'!$E$10+1,1))-AVERAGE(OFFSET($H$3,0,0,'Données projet'!$E$10+1,1))</f>
        <v>368.69628434154333</v>
      </c>
      <c r="AO94" s="62">
        <f t="shared" si="90"/>
        <v>202.28197295839524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259.00000000000006</v>
      </c>
      <c r="BE94" s="14">
        <f>BD94*VLOOKUP('Données projet'!$B$11,Paramètres!$A$1:$I$89,3,0)*VLOOKUP('Données projet'!$B$11,Paramètres!$A$1:$I$89,5,0)</f>
        <v>234.34320000000005</v>
      </c>
      <c r="BF94" s="14">
        <f t="shared" si="91"/>
        <v>57.220758006491664</v>
      </c>
      <c r="BG94" s="22">
        <f t="shared" si="61"/>
        <v>507.80722686130639</v>
      </c>
      <c r="BH94" s="62">
        <f t="shared" si="62"/>
        <v>772.79787032909758</v>
      </c>
      <c r="BI94" s="62">
        <f ca="1">AVERAGE(OFFSET($BH$3,0,0,'Données projet'!$E$11+1,1))-AVERAGE(OFFSET($H$3,0,0,'Données projet'!$E$11+1,1))</f>
        <v>434.56763649859136</v>
      </c>
      <c r="BJ94" s="62">
        <f t="shared" si="92"/>
        <v>271.90302066766264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265.48232577219761</v>
      </c>
      <c r="S95" s="62">
        <f ca="1">AVERAGE(OFFSET($R$3,0,0,'Données projet'!$E$9+1,1))-AVERAGE(OFFSET($H$3,0,0,'Données projet'!$E$9+1,1))</f>
        <v>225.71928466161592</v>
      </c>
      <c r="T95" s="62">
        <f t="shared" si="88"/>
        <v>385.98818770742025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10</v>
      </c>
      <c r="AI95" s="14">
        <f>IF('Données projet'!$A$62&gt;35,AI94+AH95-AQ94,IF(A95&lt;'Données projet'!$A$62,$AF$205^A95,IF(A95='Données projet'!$A$62,'Données projet'!$B$62,AI94+AH95-AQ94)))</f>
        <v>395.99999999999972</v>
      </c>
      <c r="AJ95" s="14">
        <f>AI95*VLOOKUP('Données projet'!$B$10,Paramètres!$A$1:$I$89,3,0)*VLOOKUP('Données projet'!$B$10,Paramètres!$A$1:$I$89,5,0)</f>
        <v>185.32799999999986</v>
      </c>
      <c r="AK95" s="14">
        <f t="shared" si="89"/>
        <v>46.505548070897582</v>
      </c>
      <c r="AL95" s="22">
        <f t="shared" si="58"/>
        <v>403.77676289014636</v>
      </c>
      <c r="AM95" s="62">
        <f t="shared" si="59"/>
        <v>669.25908866234295</v>
      </c>
      <c r="AN95" s="62">
        <f ca="1">AVERAGE(OFFSET($AM$3,0,0,'Données projet'!$E$10+1,1))-AVERAGE(OFFSET($H$3,0,0,'Données projet'!$E$10+1,1))</f>
        <v>368.69628434154333</v>
      </c>
      <c r="AO95" s="62">
        <f t="shared" si="90"/>
        <v>202.28197295839524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264.00000000000006</v>
      </c>
      <c r="BE95" s="14">
        <f>BD95*VLOOKUP('Données projet'!$B$11,Paramètres!$A$1:$I$89,3,0)*VLOOKUP('Données projet'!$B$11,Paramètres!$A$1:$I$89,5,0)</f>
        <v>238.86720000000005</v>
      </c>
      <c r="BF95" s="14">
        <f t="shared" si="91"/>
        <v>58.195735973104156</v>
      </c>
      <c r="BG95" s="22">
        <f t="shared" si="61"/>
        <v>517.3846134864898</v>
      </c>
      <c r="BH95" s="62">
        <f t="shared" si="62"/>
        <v>782.86693925868633</v>
      </c>
      <c r="BI95" s="62">
        <f ca="1">AVERAGE(OFFSET($BH$3,0,0,'Données projet'!$E$11+1,1))-AVERAGE(OFFSET($H$3,0,0,'Données projet'!$E$11+1,1))</f>
        <v>434.56763649859136</v>
      </c>
      <c r="BJ95" s="62">
        <f t="shared" si="92"/>
        <v>271.90302066766264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265.96547848785849</v>
      </c>
      <c r="S96" s="62">
        <f ca="1">AVERAGE(OFFSET($R$3,0,0,'Données projet'!$E$9+1,1))-AVERAGE(OFFSET($H$3,0,0,'Données projet'!$E$9+1,1))</f>
        <v>225.71928466161592</v>
      </c>
      <c r="T96" s="62">
        <f t="shared" si="88"/>
        <v>385.98818770742025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10</v>
      </c>
      <c r="AI96" s="14">
        <f>IF('Données projet'!$A$62&gt;35,AI95+AH96-AQ95,IF(A96&lt;'Données projet'!$A$62,$AF$205^A96,IF(A96='Données projet'!$A$62,'Données projet'!$B$62,AI95+AH96-AQ95)))</f>
        <v>405.99999999999972</v>
      </c>
      <c r="AJ96" s="14">
        <f>AI96*VLOOKUP('Données projet'!$B$10,Paramètres!$A$1:$I$89,3,0)*VLOOKUP('Données projet'!$B$10,Paramètres!$A$1:$I$89,5,0)</f>
        <v>190.00799999999987</v>
      </c>
      <c r="AK96" s="14">
        <f t="shared" si="89"/>
        <v>47.541721533308163</v>
      </c>
      <c r="AL96" s="22">
        <f t="shared" si="58"/>
        <v>413.73243167051146</v>
      </c>
      <c r="AM96" s="62">
        <f t="shared" si="59"/>
        <v>679.69791015836881</v>
      </c>
      <c r="AN96" s="62">
        <f ca="1">AVERAGE(OFFSET($AM$3,0,0,'Données projet'!$E$10+1,1))-AVERAGE(OFFSET($H$3,0,0,'Données projet'!$E$10+1,1))</f>
        <v>368.69628434154333</v>
      </c>
      <c r="AO96" s="62">
        <f t="shared" si="90"/>
        <v>202.28197295839524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269.00000000000006</v>
      </c>
      <c r="BE96" s="14">
        <f>BD96*VLOOKUP('Données projet'!$B$11,Paramètres!$A$1:$I$89,3,0)*VLOOKUP('Données projet'!$B$11,Paramètres!$A$1:$I$89,5,0)</f>
        <v>243.39120000000003</v>
      </c>
      <c r="BF96" s="14">
        <f t="shared" si="91"/>
        <v>59.168566788241527</v>
      </c>
      <c r="BG96" s="22">
        <f t="shared" si="61"/>
        <v>526.95826048952074</v>
      </c>
      <c r="BH96" s="62">
        <f t="shared" si="62"/>
        <v>792.92373897737821</v>
      </c>
      <c r="BI96" s="62">
        <f ca="1">AVERAGE(OFFSET($BH$3,0,0,'Données projet'!$E$11+1,1))-AVERAGE(OFFSET($H$3,0,0,'Données projet'!$E$11+1,1))</f>
        <v>434.56763649859136</v>
      </c>
      <c r="BJ96" s="62">
        <f t="shared" si="92"/>
        <v>271.90302066766264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266.44024958407027</v>
      </c>
      <c r="S97" s="62">
        <f ca="1">AVERAGE(OFFSET($R$3,0,0,'Données projet'!$E$9+1,1))-AVERAGE(OFFSET($H$3,0,0,'Données projet'!$E$9+1,1))</f>
        <v>225.71928466161592</v>
      </c>
      <c r="T97" s="62">
        <f t="shared" si="88"/>
        <v>385.98818770742025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10</v>
      </c>
      <c r="AI97" s="14">
        <f>IF('Données projet'!$A$62&gt;35,AI96+AH97-AQ96,IF(A97&lt;'Données projet'!$A$62,$AF$205^A97,IF(A97='Données projet'!$A$62,'Données projet'!$B$62,AI96+AH97-AQ96)))</f>
        <v>415.99999999999972</v>
      </c>
      <c r="AJ97" s="14">
        <f>AI97*VLOOKUP('Données projet'!$B$10,Paramètres!$A$1:$I$89,3,0)*VLOOKUP('Données projet'!$B$10,Paramètres!$A$1:$I$89,5,0)</f>
        <v>194.68799999999987</v>
      </c>
      <c r="AK97" s="14">
        <f t="shared" si="89"/>
        <v>48.574928228914978</v>
      </c>
      <c r="AL97" s="22">
        <f t="shared" si="58"/>
        <v>423.68293333202672</v>
      </c>
      <c r="AM97" s="62">
        <f t="shared" si="59"/>
        <v>690.12318291609586</v>
      </c>
      <c r="AN97" s="62">
        <f ca="1">AVERAGE(OFFSET($AM$3,0,0,'Données projet'!$E$10+1,1))-AVERAGE(OFFSET($H$3,0,0,'Données projet'!$E$10+1,1))</f>
        <v>368.69628434154333</v>
      </c>
      <c r="AO97" s="62">
        <f t="shared" si="90"/>
        <v>202.28197295839524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274.00000000000006</v>
      </c>
      <c r="BE97" s="14">
        <f>BD97*VLOOKUP('Données projet'!$B$11,Paramètres!$A$1:$I$89,3,0)*VLOOKUP('Données projet'!$B$11,Paramètres!$A$1:$I$89,5,0)</f>
        <v>247.91520000000003</v>
      </c>
      <c r="BF97" s="14">
        <f t="shared" si="91"/>
        <v>60.139294964297406</v>
      </c>
      <c r="BG97" s="22">
        <f t="shared" si="61"/>
        <v>536.52824539615131</v>
      </c>
      <c r="BH97" s="62">
        <f t="shared" si="62"/>
        <v>802.9684949802205</v>
      </c>
      <c r="BI97" s="62">
        <f ca="1">AVERAGE(OFFSET($BH$3,0,0,'Données projet'!$E$11+1,1))-AVERAGE(OFFSET($H$3,0,0,'Données projet'!$E$11+1,1))</f>
        <v>434.56763649859136</v>
      </c>
      <c r="BJ97" s="62">
        <f t="shared" si="92"/>
        <v>271.90302066766264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266.90678446319197</v>
      </c>
      <c r="S98" s="62">
        <f ca="1">AVERAGE(OFFSET($R$3,0,0,'Données projet'!$E$9+1,1))-AVERAGE(OFFSET($H$3,0,0,'Données projet'!$E$9+1,1))</f>
        <v>225.71928466161592</v>
      </c>
      <c r="T98" s="62">
        <f t="shared" si="88"/>
        <v>385.98818770742025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10</v>
      </c>
      <c r="AI98" s="14">
        <f>IF('Données projet'!$A$62&gt;35,AI97+AH98-AQ97,IF(A98&lt;'Données projet'!$A$62,$AF$205^A98,IF(A98='Données projet'!$A$62,'Données projet'!$B$62,AI97+AH98-AQ97)))</f>
        <v>425.99999999999972</v>
      </c>
      <c r="AJ98" s="14">
        <f>AI98*VLOOKUP('Données projet'!$B$10,Paramètres!$A$1:$I$89,3,0)*VLOOKUP('Données projet'!$B$10,Paramètres!$A$1:$I$89,5,0)</f>
        <v>199.36799999999988</v>
      </c>
      <c r="AK98" s="14">
        <f t="shared" si="89"/>
        <v>49.605247679671365</v>
      </c>
      <c r="AL98" s="22">
        <f t="shared" si="58"/>
        <v>433.62840637542746</v>
      </c>
      <c r="AM98" s="62">
        <f t="shared" si="59"/>
        <v>700.53519083861829</v>
      </c>
      <c r="AN98" s="62">
        <f ca="1">AVERAGE(OFFSET($AM$3,0,0,'Données projet'!$E$10+1,1))-AVERAGE(OFFSET($H$3,0,0,'Données projet'!$E$10+1,1))</f>
        <v>368.69628434154333</v>
      </c>
      <c r="AO98" s="62">
        <f t="shared" si="90"/>
        <v>202.28197295839524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279.00000000000006</v>
      </c>
      <c r="BE98" s="14">
        <f>BD98*VLOOKUP('Données projet'!$B$11,Paramètres!$A$1:$I$89,3,0)*VLOOKUP('Données projet'!$B$11,Paramètres!$A$1:$I$89,5,0)</f>
        <v>252.43920000000006</v>
      </c>
      <c r="BF98" s="14">
        <f t="shared" si="91"/>
        <v>61.107963296116274</v>
      </c>
      <c r="BG98" s="22">
        <f t="shared" si="61"/>
        <v>546.09464274073594</v>
      </c>
      <c r="BH98" s="62">
        <f t="shared" si="62"/>
        <v>813.00142720392682</v>
      </c>
      <c r="BI98" s="62">
        <f ca="1">AVERAGE(OFFSET($BH$3,0,0,'Données projet'!$E$11+1,1))-AVERAGE(OFFSET($H$3,0,0,'Données projet'!$E$11+1,1))</f>
        <v>434.56763649859136</v>
      </c>
      <c r="BJ98" s="62">
        <f t="shared" si="92"/>
        <v>271.90302066766264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267.36522600517662</v>
      </c>
      <c r="S99" s="62">
        <f ca="1">AVERAGE(OFFSET($R$3,0,0,'Données projet'!$E$9+1,1))-AVERAGE(OFFSET($H$3,0,0,'Données projet'!$E$9+1,1))</f>
        <v>225.71928466161592</v>
      </c>
      <c r="T99" s="62">
        <f t="shared" si="88"/>
        <v>385.98818770742025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10</v>
      </c>
      <c r="AI99" s="14">
        <f>IF('Données projet'!$A$62&gt;35,AI98+AH99-AQ98,IF(A99&lt;'Données projet'!$A$62,$AF$205^A99,IF(A99='Données projet'!$A$62,'Données projet'!$B$62,AI98+AH99-AQ98)))</f>
        <v>435.99999999999972</v>
      </c>
      <c r="AJ99" s="14">
        <f>AI99*VLOOKUP('Données projet'!$B$10,Paramètres!$A$1:$I$89,3,0)*VLOOKUP('Données projet'!$B$10,Paramètres!$A$1:$I$89,5,0)</f>
        <v>204.04799999999986</v>
      </c>
      <c r="AK99" s="14">
        <f t="shared" si="89"/>
        <v>50.632755461121967</v>
      </c>
      <c r="AL99" s="22">
        <f t="shared" si="58"/>
        <v>443.56898242812048</v>
      </c>
      <c r="AM99" s="62">
        <f t="shared" si="59"/>
        <v>710.93420843329602</v>
      </c>
      <c r="AN99" s="62">
        <f ca="1">AVERAGE(OFFSET($AM$3,0,0,'Données projet'!$E$10+1,1))-AVERAGE(OFFSET($H$3,0,0,'Données projet'!$E$10+1,1))</f>
        <v>368.69628434154333</v>
      </c>
      <c r="AO99" s="62">
        <f t="shared" si="90"/>
        <v>202.28197295839524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262.80000000000007</v>
      </c>
      <c r="BE99" s="14">
        <f>BD99*VLOOKUP('Données projet'!$B$11,Paramètres!$A$1:$I$89,3,0)*VLOOKUP('Données projet'!$B$11,Paramètres!$A$1:$I$89,5,0)</f>
        <v>237.78144000000006</v>
      </c>
      <c r="BF99" s="14">
        <f t="shared" si="91"/>
        <v>57.96193879691095</v>
      </c>
      <c r="BG99" s="22">
        <f t="shared" si="61"/>
        <v>515.08638473795338</v>
      </c>
      <c r="BH99" s="62">
        <f t="shared" si="62"/>
        <v>782.45161074312887</v>
      </c>
      <c r="BI99" s="62">
        <f ca="1">AVERAGE(OFFSET($BH$3,0,0,'Données projet'!$E$11+1,1))-AVERAGE(OFFSET($H$3,0,0,'Données projet'!$E$11+1,1))</f>
        <v>434.56763649859136</v>
      </c>
      <c r="BJ99" s="62">
        <f t="shared" si="92"/>
        <v>271.90302066766264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267.81571461132961</v>
      </c>
      <c r="S100" s="62">
        <f ca="1">AVERAGE(OFFSET($R$3,0,0,'Données projet'!$E$9+1,1))-AVERAGE(OFFSET($H$3,0,0,'Données projet'!$E$9+1,1))</f>
        <v>225.71928466161592</v>
      </c>
      <c r="T100" s="62">
        <f t="shared" si="88"/>
        <v>385.98818770742025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>
        <f>VLOOKUP(A100,'Données projet'!$A$61:$I$81,2,0)</f>
        <v>446</v>
      </c>
      <c r="AG100" s="13">
        <f>VLOOKUP(A100,'Données projet'!$A$61:$I$81,9,0)</f>
        <v>10</v>
      </c>
      <c r="AH100" s="13">
        <f t="array" ref="AH100">INDEX(AG:AG,MIN(IF(ISNUMBER(AG100:AG296),ROW(AG100:AG296),"")))</f>
        <v>10</v>
      </c>
      <c r="AI100" s="14">
        <f>IF('Données projet'!$A$62&gt;35,AI99+AH100-AQ99,IF(A100&lt;'Données projet'!$A$62,$AF$205^A100,IF(A100='Données projet'!$A$62,'Données projet'!$B$62,AI99+AH100-AQ99)))</f>
        <v>445.99999999999972</v>
      </c>
      <c r="AJ100" s="14">
        <f>AI100*VLOOKUP('Données projet'!$B$10,Paramètres!$A$1:$I$89,3,0)*VLOOKUP('Données projet'!$B$10,Paramètres!$A$1:$I$89,5,0)</f>
        <v>208.72799999999987</v>
      </c>
      <c r="AK100" s="14">
        <f t="shared" si="89"/>
        <v>51.657523484203345</v>
      </c>
      <c r="AL100" s="22">
        <f t="shared" si="58"/>
        <v>453.50478673498719</v>
      </c>
      <c r="AM100" s="62">
        <f t="shared" si="59"/>
        <v>721.32050134631572</v>
      </c>
      <c r="AN100" s="62">
        <f ca="1">AVERAGE(OFFSET($AM$3,0,0,'Données projet'!$E$10+1,1))-AVERAGE(OFFSET($H$3,0,0,'Données projet'!$E$10+1,1))</f>
        <v>368.69628434154333</v>
      </c>
      <c r="AO100" s="62">
        <f t="shared" si="90"/>
        <v>202.28197295839524</v>
      </c>
      <c r="AP100" s="16">
        <f>IF(ISNA(VLOOKUP(A100,'Données projet'!$A$61:$I$81,3,0)),0,VLOOKUP(A100,'Données projet'!$A$61:$I$81,3,0))</f>
        <v>12</v>
      </c>
      <c r="AQ100" s="16">
        <f>IF(ISNA(VLOOKUP(A100,'Données projet'!$A$61:$I$81,4,0)),0,VLOOKUP(A100,'Données projet'!$A$61:$I$81,4,0))</f>
        <v>90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267.60000000000008</v>
      </c>
      <c r="BE100" s="14">
        <f>BD100*VLOOKUP('Données projet'!$B$11,Paramètres!$A$1:$I$89,3,0)*VLOOKUP('Données projet'!$B$11,Paramètres!$A$1:$I$89,5,0)</f>
        <v>242.12448000000006</v>
      </c>
      <c r="BF100" s="14">
        <f t="shared" si="91"/>
        <v>58.896387987806008</v>
      </c>
      <c r="BG100" s="22">
        <f t="shared" si="61"/>
        <v>524.2780117454289</v>
      </c>
      <c r="BH100" s="62">
        <f t="shared" si="62"/>
        <v>792.09372635675743</v>
      </c>
      <c r="BI100" s="62">
        <f ca="1">AVERAGE(OFFSET($BH$3,0,0,'Données projet'!$E$11+1,1))-AVERAGE(OFFSET($H$3,0,0,'Données projet'!$E$11+1,1))</f>
        <v>434.56763649859136</v>
      </c>
      <c r="BJ100" s="62">
        <f t="shared" si="92"/>
        <v>271.90302066766264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268.25838824730744</v>
      </c>
      <c r="S101" s="62">
        <f ca="1">AVERAGE(OFFSET($R$3,0,0,'Données projet'!$E$9+1,1))-AVERAGE(OFFSET($H$3,0,0,'Données projet'!$E$9+1,1))</f>
        <v>225.71928466161592</v>
      </c>
      <c r="T101" s="62">
        <f t="shared" si="88"/>
        <v>385.98818770742025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>
        <f>VLOOKUP(A101,'Données projet'!$A$61:$I$81,2,0)</f>
        <v>366</v>
      </c>
      <c r="AG101" s="13">
        <f>VLOOKUP(A101,'Données projet'!$A$61:$I$81,9,0)</f>
        <v>10</v>
      </c>
      <c r="AH101" s="13">
        <f t="array" ref="AH101">INDEX(AG:AG,MIN(IF(ISNUMBER(AG101:AG297),ROW(AG101:AG297),"")))</f>
        <v>10</v>
      </c>
      <c r="AI101" s="14">
        <f>IF('Données projet'!$A$62&gt;35,AI100+AH101-AQ100,IF(A101&lt;'Données projet'!$A$62,$AF$205^A101,IF(A101='Données projet'!$A$62,'Données projet'!$B$62,AI100+AH101-AQ100)))</f>
        <v>365.99999999999972</v>
      </c>
      <c r="AJ101" s="14">
        <f>AI101*VLOOKUP('Données projet'!$B$10,Paramètres!$A$1:$I$89,3,0)*VLOOKUP('Données projet'!$B$10,Paramètres!$A$1:$I$89,5,0)</f>
        <v>171.2879999999999</v>
      </c>
      <c r="AK101" s="14">
        <f t="shared" si="89"/>
        <v>43.378365895721338</v>
      </c>
      <c r="AL101" s="22">
        <f t="shared" si="58"/>
        <v>373.8772539350478</v>
      </c>
      <c r="AM101" s="62">
        <f t="shared" si="59"/>
        <v>642.1356421823541</v>
      </c>
      <c r="AN101" s="62">
        <f ca="1">AVERAGE(OFFSET($AM$3,0,0,'Données projet'!$E$10+1,1))-AVERAGE(OFFSET($H$3,0,0,'Données projet'!$E$10+1,1))</f>
        <v>368.69628434154333</v>
      </c>
      <c r="AO101" s="62">
        <f t="shared" si="90"/>
        <v>202.28197295839524</v>
      </c>
      <c r="AP101" s="16">
        <f>IF(ISNA(VLOOKUP(A101,'Données projet'!$A$61:$I$81,3,0)),0,VLOOKUP(A101,'Données projet'!$A$61:$I$81,3,0))</f>
        <v>13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272.40000000000009</v>
      </c>
      <c r="BE101" s="14">
        <f>BD101*VLOOKUP('Données projet'!$B$11,Paramètres!$A$1:$I$89,3,0)*VLOOKUP('Données projet'!$B$11,Paramètres!$A$1:$I$89,5,0)</f>
        <v>246.46752000000009</v>
      </c>
      <c r="BF101" s="14">
        <f t="shared" si="91"/>
        <v>59.828888074217033</v>
      </c>
      <c r="BG101" s="22">
        <f t="shared" si="61"/>
        <v>533.4662440625948</v>
      </c>
      <c r="BH101" s="62">
        <f t="shared" si="62"/>
        <v>801.72463230990115</v>
      </c>
      <c r="BI101" s="62">
        <f ca="1">AVERAGE(OFFSET($BH$3,0,0,'Données projet'!$E$11+1,1))-AVERAGE(OFFSET($H$3,0,0,'Données projet'!$E$11+1,1))</f>
        <v>434.56763649859136</v>
      </c>
      <c r="BJ101" s="62">
        <f t="shared" si="92"/>
        <v>271.90302066766264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268.69338248537105</v>
      </c>
      <c r="S102" s="62">
        <f ca="1">AVERAGE(OFFSET($R$3,0,0,'Données projet'!$E$9+1,1))-AVERAGE(OFFSET($H$3,0,0,'Données projet'!$E$9+1,1))</f>
        <v>225.71928466161592</v>
      </c>
      <c r="T102" s="62">
        <f t="shared" si="88"/>
        <v>385.98818770742025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9</v>
      </c>
      <c r="AI102" s="14">
        <f>IF('Données projet'!$A$62&gt;35,AI101+AH102-AQ101,IF(A102&lt;'Données projet'!$A$62,$AF$205^A102,IF(A102='Données projet'!$A$62,'Données projet'!$B$62,AI101+AH102-AQ101)))</f>
        <v>374.99999999999972</v>
      </c>
      <c r="AJ102" s="14">
        <f>AI102*VLOOKUP('Données projet'!$B$10,Paramètres!$A$1:$I$89,3,0)*VLOOKUP('Données projet'!$B$10,Paramètres!$A$1:$I$89,5,0)</f>
        <v>175.49999999999986</v>
      </c>
      <c r="AK102" s="14">
        <f t="shared" si="89"/>
        <v>44.319548641773864</v>
      </c>
      <c r="AL102" s="22">
        <f t="shared" si="58"/>
        <v>382.85238055108925</v>
      </c>
      <c r="AM102" s="62">
        <f t="shared" si="59"/>
        <v>651.54576303645922</v>
      </c>
      <c r="AN102" s="62">
        <f ca="1">AVERAGE(OFFSET($AM$3,0,0,'Données projet'!$E$10+1,1))-AVERAGE(OFFSET($H$3,0,0,'Données projet'!$E$10+1,1))</f>
        <v>368.69628434154333</v>
      </c>
      <c r="AO102" s="62">
        <f t="shared" si="90"/>
        <v>202.28197295839524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277.2000000000001</v>
      </c>
      <c r="BE102" s="14">
        <f>BD102*VLOOKUP('Données projet'!$B$11,Paramètres!$A$1:$I$89,3,0)*VLOOKUP('Données projet'!$B$11,Paramètres!$A$1:$I$89,5,0)</f>
        <v>250.81056000000007</v>
      </c>
      <c r="BF102" s="14">
        <f t="shared" si="91"/>
        <v>60.75947736410874</v>
      </c>
      <c r="BG102" s="22">
        <f t="shared" si="61"/>
        <v>542.65114840915612</v>
      </c>
      <c r="BH102" s="62">
        <f t="shared" si="62"/>
        <v>811.34453089452609</v>
      </c>
      <c r="BI102" s="62">
        <f ca="1">AVERAGE(OFFSET($BH$3,0,0,'Données projet'!$E$11+1,1))-AVERAGE(OFFSET($H$3,0,0,'Données projet'!$E$11+1,1))</f>
        <v>434.56763649859136</v>
      </c>
      <c r="BJ102" s="62">
        <f t="shared" si="92"/>
        <v>271.90302066766264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269.12083054590573</v>
      </c>
      <c r="S103" s="62">
        <f ca="1">AVERAGE(OFFSET($R$3,0,0,'Données projet'!$E$9+1,1))-AVERAGE(OFFSET($H$3,0,0,'Données projet'!$E$9+1,1))</f>
        <v>225.71928466161592</v>
      </c>
      <c r="T103" s="62">
        <f t="shared" si="88"/>
        <v>385.98818770742025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9</v>
      </c>
      <c r="AI103" s="14">
        <f>IF('Données projet'!$A$62&gt;35,AI102+AH103-AQ102,IF(A103&lt;'Données projet'!$A$62,$AF$205^A103,IF(A103='Données projet'!$A$62,'Données projet'!$B$62,AI102+AH103-AQ102)))</f>
        <v>383.99999999999972</v>
      </c>
      <c r="AJ103" s="14">
        <f>AI103*VLOOKUP('Données projet'!$B$10,Paramètres!$A$1:$I$89,3,0)*VLOOKUP('Données projet'!$B$10,Paramètres!$A$1:$I$89,5,0)</f>
        <v>179.71199999999988</v>
      </c>
      <c r="AK103" s="14">
        <f t="shared" si="89"/>
        <v>45.258105502458051</v>
      </c>
      <c r="AL103" s="22">
        <f t="shared" si="58"/>
        <v>391.82293375011415</v>
      </c>
      <c r="AM103" s="62">
        <f t="shared" si="59"/>
        <v>660.9437642960188</v>
      </c>
      <c r="AN103" s="62">
        <f ca="1">AVERAGE(OFFSET($AM$3,0,0,'Données projet'!$E$10+1,1))-AVERAGE(OFFSET($H$3,0,0,'Données projet'!$E$10+1,1))</f>
        <v>368.69628434154333</v>
      </c>
      <c r="AO103" s="62">
        <f t="shared" si="90"/>
        <v>202.28197295839524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282.00000000000011</v>
      </c>
      <c r="BE103" s="14">
        <f>BD103*VLOOKUP('Données projet'!$B$11,Paramètres!$A$1:$I$89,3,0)*VLOOKUP('Données projet'!$B$11,Paramètres!$A$1:$I$89,5,0)</f>
        <v>255.1536000000001</v>
      </c>
      <c r="BF103" s="14">
        <f t="shared" si="91"/>
        <v>61.688192762754426</v>
      </c>
      <c r="BG103" s="22">
        <f t="shared" si="61"/>
        <v>551.83278906179737</v>
      </c>
      <c r="BH103" s="62">
        <f t="shared" si="62"/>
        <v>820.95361960770197</v>
      </c>
      <c r="BI103" s="62">
        <f ca="1">AVERAGE(OFFSET($BH$3,0,0,'Données projet'!$E$11+1,1))-AVERAGE(OFFSET($H$3,0,0,'Données projet'!$E$11+1,1))</f>
        <v>434.56763649859136</v>
      </c>
      <c r="BJ103" s="62">
        <f t="shared" si="92"/>
        <v>271.90302066766264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269.54086333822079</v>
      </c>
      <c r="S104" s="62">
        <f ca="1">AVERAGE(OFFSET($R$3,0,0,'Données projet'!$E$9+1,1))-AVERAGE(OFFSET($H$3,0,0,'Données projet'!$E$9+1,1))</f>
        <v>225.71928466161592</v>
      </c>
      <c r="T104" s="62">
        <f t="shared" si="88"/>
        <v>385.98818770742025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9</v>
      </c>
      <c r="AI104" s="14">
        <f>IF('Données projet'!$A$62&gt;35,AI103+AH104-AQ103,IF(A104&lt;'Données projet'!$A$62,$AF$205^A104,IF(A104='Données projet'!$A$62,'Données projet'!$B$62,AI103+AH104-AQ103)))</f>
        <v>392.99999999999972</v>
      </c>
      <c r="AJ104" s="14">
        <f>AI104*VLOOKUP('Données projet'!$B$10,Paramètres!$A$1:$I$89,3,0)*VLOOKUP('Données projet'!$B$10,Paramètres!$A$1:$I$89,5,0)</f>
        <v>183.92399999999989</v>
      </c>
      <c r="AK104" s="14">
        <f t="shared" si="89"/>
        <v>46.194105104770117</v>
      </c>
      <c r="AL104" s="22">
        <f t="shared" si="58"/>
        <v>400.7890330574744</v>
      </c>
      <c r="AM104" s="62">
        <f t="shared" si="59"/>
        <v>670.32989639569405</v>
      </c>
      <c r="AN104" s="62">
        <f ca="1">AVERAGE(OFFSET($AM$3,0,0,'Données projet'!$E$10+1,1))-AVERAGE(OFFSET($H$3,0,0,'Données projet'!$E$10+1,1))</f>
        <v>368.69628434154333</v>
      </c>
      <c r="AO104" s="62">
        <f t="shared" si="90"/>
        <v>202.28197295839524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265.40000000000009</v>
      </c>
      <c r="BE104" s="14">
        <f>BD104*VLOOKUP('Données projet'!$B$11,Paramètres!$A$1:$I$89,3,0)*VLOOKUP('Données projet'!$B$11,Paramètres!$A$1:$I$89,5,0)</f>
        <v>240.13392000000007</v>
      </c>
      <c r="BF104" s="14">
        <f t="shared" si="91"/>
        <v>58.468343087048616</v>
      </c>
      <c r="BG104" s="22">
        <f t="shared" si="61"/>
        <v>520.06560820994309</v>
      </c>
      <c r="BH104" s="62">
        <f t="shared" si="62"/>
        <v>789.60647154816274</v>
      </c>
      <c r="BI104" s="62">
        <f ca="1">AVERAGE(OFFSET($BH$3,0,0,'Données projet'!$E$11+1,1))-AVERAGE(OFFSET($H$3,0,0,'Données projet'!$E$11+1,1))</f>
        <v>434.56763649859136</v>
      </c>
      <c r="BJ104" s="62">
        <f t="shared" si="92"/>
        <v>271.90302066766264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269.95360950064185</v>
      </c>
      <c r="S105" s="62">
        <f ca="1">AVERAGE(OFFSET($R$3,0,0,'Données projet'!$E$9+1,1))-AVERAGE(OFFSET($H$3,0,0,'Données projet'!$E$9+1,1))</f>
        <v>225.71928466161592</v>
      </c>
      <c r="T105" s="62">
        <f t="shared" si="88"/>
        <v>385.98818770742025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9</v>
      </c>
      <c r="AI105" s="14">
        <f>IF('Données projet'!$A$62&gt;35,AI104+AH105-AQ104,IF(A105&lt;'Données projet'!$A$62,$AF$205^A105,IF(A105='Données projet'!$A$62,'Données projet'!$B$62,AI104+AH105-AQ104)))</f>
        <v>401.99999999999972</v>
      </c>
      <c r="AJ105" s="14">
        <f>AI105*VLOOKUP('Données projet'!$B$10,Paramètres!$A$1:$I$89,3,0)*VLOOKUP('Données projet'!$B$10,Paramètres!$A$1:$I$89,5,0)</f>
        <v>188.13599999999985</v>
      </c>
      <c r="AK105" s="14">
        <f t="shared" si="89"/>
        <v>47.127612753105247</v>
      </c>
      <c r="AL105" s="22">
        <f t="shared" si="58"/>
        <v>409.75079221165805</v>
      </c>
      <c r="AM105" s="62">
        <f t="shared" si="59"/>
        <v>679.70440171229882</v>
      </c>
      <c r="AN105" s="62">
        <f ca="1">AVERAGE(OFFSET($AM$3,0,0,'Données projet'!$E$10+1,1))-AVERAGE(OFFSET($H$3,0,0,'Données projet'!$E$10+1,1))</f>
        <v>368.69628434154333</v>
      </c>
      <c r="AO105" s="62">
        <f t="shared" si="90"/>
        <v>202.28197295839524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269.80000000000007</v>
      </c>
      <c r="BE105" s="14">
        <f>BD105*VLOOKUP('Données projet'!$B$11,Paramètres!$A$1:$I$89,3,0)*VLOOKUP('Données projet'!$B$11,Paramètres!$A$1:$I$89,5,0)</f>
        <v>244.11504000000008</v>
      </c>
      <c r="BF105" s="14">
        <f t="shared" si="91"/>
        <v>59.324023461759062</v>
      </c>
      <c r="BG105" s="22">
        <f t="shared" si="61"/>
        <v>528.48970219589717</v>
      </c>
      <c r="BH105" s="62">
        <f t="shared" si="62"/>
        <v>798.44331169653788</v>
      </c>
      <c r="BI105" s="62">
        <f ca="1">AVERAGE(OFFSET($BH$3,0,0,'Données projet'!$E$11+1,1))-AVERAGE(OFFSET($H$3,0,0,'Données projet'!$E$11+1,1))</f>
        <v>434.56763649859136</v>
      </c>
      <c r="BJ105" s="62">
        <f t="shared" si="92"/>
        <v>271.90302066766264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270.35919543990707</v>
      </c>
      <c r="S106" s="62">
        <f ca="1">AVERAGE(OFFSET($R$3,0,0,'Données projet'!$E$9+1,1))-AVERAGE(OFFSET($H$3,0,0,'Données projet'!$E$9+1,1))</f>
        <v>225.71928466161592</v>
      </c>
      <c r="T106" s="62">
        <f t="shared" si="88"/>
        <v>385.98818770742025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9</v>
      </c>
      <c r="AI106" s="14">
        <f>IF('Données projet'!$A$62&gt;35,AI105+AH106-AQ105,IF(A106&lt;'Données projet'!$A$62,$AF$205^A106,IF(A106='Données projet'!$A$62,'Données projet'!$B$62,AI105+AH106-AQ105)))</f>
        <v>410.99999999999972</v>
      </c>
      <c r="AJ106" s="14">
        <f>AI106*VLOOKUP('Données projet'!$B$10,Paramètres!$A$1:$I$89,3,0)*VLOOKUP('Données projet'!$B$10,Paramètres!$A$1:$I$89,5,0)</f>
        <v>192.34799999999987</v>
      </c>
      <c r="AK106" s="14">
        <f t="shared" si="89"/>
        <v>48.058690660851866</v>
      </c>
      <c r="AL106" s="22">
        <f t="shared" si="58"/>
        <v>418.70831956765005</v>
      </c>
      <c r="AM106" s="62">
        <f t="shared" si="59"/>
        <v>689.06751500755604</v>
      </c>
      <c r="AN106" s="62">
        <f ca="1">AVERAGE(OFFSET($AM$3,0,0,'Données projet'!$E$10+1,1))-AVERAGE(OFFSET($H$3,0,0,'Données projet'!$E$10+1,1))</f>
        <v>368.69628434154333</v>
      </c>
      <c r="AO106" s="62">
        <f t="shared" si="90"/>
        <v>202.28197295839524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274.20000000000005</v>
      </c>
      <c r="BE106" s="14">
        <f>BD106*VLOOKUP('Données projet'!$B$11,Paramètres!$A$1:$I$89,3,0)*VLOOKUP('Données projet'!$B$11,Paramètres!$A$1:$I$89,5,0)</f>
        <v>248.09616</v>
      </c>
      <c r="BF106" s="14">
        <f t="shared" si="91"/>
        <v>60.178080967364686</v>
      </c>
      <c r="BG106" s="22">
        <f t="shared" si="61"/>
        <v>536.91096968482668</v>
      </c>
      <c r="BH106" s="62">
        <f t="shared" si="62"/>
        <v>807.27016512473267</v>
      </c>
      <c r="BI106" s="62">
        <f ca="1">AVERAGE(OFFSET($BH$3,0,0,'Données projet'!$E$11+1,1))-AVERAGE(OFFSET($H$3,0,0,'Données projet'!$E$11+1,1))</f>
        <v>434.56763649859136</v>
      </c>
      <c r="BJ106" s="62">
        <f t="shared" si="92"/>
        <v>271.90302066766264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270.75774536988035</v>
      </c>
      <c r="S107" s="62">
        <f ca="1">AVERAGE(OFFSET($R$3,0,0,'Données projet'!$E$9+1,1))-AVERAGE(OFFSET($H$3,0,0,'Données projet'!$E$9+1,1))</f>
        <v>225.71928466161592</v>
      </c>
      <c r="T107" s="62">
        <f t="shared" si="88"/>
        <v>385.98818770742025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9</v>
      </c>
      <c r="AI107" s="14">
        <f>IF('Données projet'!$A$62&gt;35,AI106+AH107-AQ106,IF(A107&lt;'Données projet'!$A$62,$AF$205^A107,IF(A107='Données projet'!$A$62,'Données projet'!$B$62,AI106+AH107-AQ106)))</f>
        <v>419.99999999999972</v>
      </c>
      <c r="AJ107" s="14">
        <f>AI107*VLOOKUP('Données projet'!$B$10,Paramètres!$A$1:$I$89,3,0)*VLOOKUP('Données projet'!$B$10,Paramètres!$A$1:$I$89,5,0)</f>
        <v>196.55999999999989</v>
      </c>
      <c r="AK107" s="14">
        <f t="shared" si="89"/>
        <v>48.987398161128091</v>
      </c>
      <c r="AL107" s="22">
        <f t="shared" si="58"/>
        <v>427.66171846396452</v>
      </c>
      <c r="AM107" s="62">
        <f t="shared" si="59"/>
        <v>698.41946383384379</v>
      </c>
      <c r="AN107" s="62">
        <f ca="1">AVERAGE(OFFSET($AM$3,0,0,'Données projet'!$E$10+1,1))-AVERAGE(OFFSET($H$3,0,0,'Données projet'!$E$10+1,1))</f>
        <v>368.69628434154333</v>
      </c>
      <c r="AO107" s="62">
        <f t="shared" si="90"/>
        <v>202.28197295839524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278.60000000000002</v>
      </c>
      <c r="BE107" s="14">
        <f>BD107*VLOOKUP('Données projet'!$B$11,Paramètres!$A$1:$I$89,3,0)*VLOOKUP('Données projet'!$B$11,Paramètres!$A$1:$I$89,5,0)</f>
        <v>252.07728</v>
      </c>
      <c r="BF107" s="14">
        <f t="shared" si="91"/>
        <v>61.030544652154987</v>
      </c>
      <c r="BG107" s="22">
        <f t="shared" si="61"/>
        <v>545.32946126916988</v>
      </c>
      <c r="BH107" s="62">
        <f t="shared" si="62"/>
        <v>816.0872066390491</v>
      </c>
      <c r="BI107" s="62">
        <f ca="1">AVERAGE(OFFSET($BH$3,0,0,'Données projet'!$E$11+1,1))-AVERAGE(OFFSET($H$3,0,0,'Données projet'!$E$11+1,1))</f>
        <v>434.56763649859136</v>
      </c>
      <c r="BJ107" s="62">
        <f t="shared" si="92"/>
        <v>271.90302066766264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271.14938134959277</v>
      </c>
      <c r="S108" s="62">
        <f ca="1">AVERAGE(OFFSET($R$3,0,0,'Données projet'!$E$9+1,1))-AVERAGE(OFFSET($H$3,0,0,'Données projet'!$E$9+1,1))</f>
        <v>225.71928466161592</v>
      </c>
      <c r="T108" s="62">
        <f t="shared" si="88"/>
        <v>385.98818770742025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9</v>
      </c>
      <c r="AI108" s="14">
        <f>IF('Données projet'!$A$62&gt;35,AI107+AH108-AQ107,IF(A108&lt;'Données projet'!$A$62,$AF$205^A108,IF(A108='Données projet'!$A$62,'Données projet'!$B$62,AI107+AH108-AQ107)))</f>
        <v>428.99999999999972</v>
      </c>
      <c r="AJ108" s="14">
        <f>AI108*VLOOKUP('Données projet'!$B$10,Paramètres!$A$1:$I$89,3,0)*VLOOKUP('Données projet'!$B$10,Paramètres!$A$1:$I$89,5,0)</f>
        <v>200.77199999999985</v>
      </c>
      <c r="AK108" s="14">
        <f t="shared" si="89"/>
        <v>49.913791898945362</v>
      </c>
      <c r="AL108" s="22">
        <f t="shared" si="58"/>
        <v>436.61108755732954</v>
      </c>
      <c r="AM108" s="62">
        <f t="shared" si="59"/>
        <v>707.76046890692123</v>
      </c>
      <c r="AN108" s="62">
        <f ca="1">AVERAGE(OFFSET($AM$3,0,0,'Données projet'!$E$10+1,1))-AVERAGE(OFFSET($H$3,0,0,'Données projet'!$E$10+1,1))</f>
        <v>368.69628434154333</v>
      </c>
      <c r="AO108" s="62">
        <f t="shared" si="90"/>
        <v>202.28197295839524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283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283</v>
      </c>
      <c r="BE108" s="14">
        <f>BD108*VLOOKUP('Données projet'!$B$11,Paramètres!$A$1:$I$89,3,0)*VLOOKUP('Données projet'!$B$11,Paramètres!$A$1:$I$89,5,0)</f>
        <v>256.05840000000001</v>
      </c>
      <c r="BF108" s="14">
        <f t="shared" si="91"/>
        <v>61.881442594256484</v>
      </c>
      <c r="BG108" s="22">
        <f t="shared" si="61"/>
        <v>553.74522585166335</v>
      </c>
      <c r="BH108" s="62">
        <f t="shared" si="62"/>
        <v>824.89460720125498</v>
      </c>
      <c r="BI108" s="62">
        <f ca="1">AVERAGE(OFFSET($BH$3,0,0,'Données projet'!$E$11+1,1))-AVERAGE(OFFSET($H$3,0,0,'Données projet'!$E$11+1,1))</f>
        <v>434.56763649859136</v>
      </c>
      <c r="BJ108" s="62">
        <f t="shared" si="92"/>
        <v>271.90302066766264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271.53422332062405</v>
      </c>
      <c r="S109" s="62">
        <f ca="1">AVERAGE(OFFSET($R$3,0,0,'Données projet'!$E$9+1,1))-AVERAGE(OFFSET($H$3,0,0,'Données projet'!$E$9+1,1))</f>
        <v>225.71928466161592</v>
      </c>
      <c r="T109" s="62">
        <f t="shared" si="88"/>
        <v>385.98818770742025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9</v>
      </c>
      <c r="AI109" s="14">
        <f>IF('Données projet'!$A$62&gt;35,AI108+AH109-AQ108,IF(A109&lt;'Données projet'!$A$62,$AF$205^A109,IF(A109='Données projet'!$A$62,'Données projet'!$B$62,AI108+AH109-AQ108)))</f>
        <v>437.99999999999972</v>
      </c>
      <c r="AJ109" s="14">
        <f>AI109*VLOOKUP('Données projet'!$B$10,Paramètres!$A$1:$I$89,3,0)*VLOOKUP('Données projet'!$B$10,Paramètres!$A$1:$I$89,5,0)</f>
        <v>204.98399999999987</v>
      </c>
      <c r="AK109" s="14">
        <f t="shared" si="89"/>
        <v>50.837926006791776</v>
      </c>
      <c r="AL109" s="22">
        <f t="shared" si="58"/>
        <v>445.55652112849543</v>
      </c>
      <c r="AM109" s="62">
        <f t="shared" si="59"/>
        <v>717.09074444911835</v>
      </c>
      <c r="AN109" s="62">
        <f ca="1">AVERAGE(OFFSET($AM$3,0,0,'Données projet'!$E$10+1,1))-AVERAGE(OFFSET($H$3,0,0,'Données projet'!$E$10+1,1))</f>
        <v>368.69628434154333</v>
      </c>
      <c r="AO109" s="62">
        <f t="shared" si="90"/>
        <v>202.28197295839524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267.2</v>
      </c>
      <c r="BE109" s="14">
        <f>BD109*VLOOKUP('Données projet'!$B$11,Paramètres!$A$1:$I$89,3,0)*VLOOKUP('Données projet'!$B$11,Paramètres!$A$1:$I$89,5,0)</f>
        <v>241.76255999999995</v>
      </c>
      <c r="BF109" s="14">
        <f t="shared" si="91"/>
        <v>58.818592205643363</v>
      </c>
      <c r="BG109" s="22">
        <f t="shared" si="61"/>
        <v>523.5121734248288</v>
      </c>
      <c r="BH109" s="62">
        <f t="shared" si="62"/>
        <v>795.04639674545183</v>
      </c>
      <c r="BI109" s="62">
        <f ca="1">AVERAGE(OFFSET($BH$3,0,0,'Données projet'!$E$11+1,1))-AVERAGE(OFFSET($H$3,0,0,'Données projet'!$E$11+1,1))</f>
        <v>434.56763649859136</v>
      </c>
      <c r="BJ109" s="62">
        <f t="shared" si="92"/>
        <v>271.90302066766264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271.9123891438357</v>
      </c>
      <c r="S110" s="62">
        <f ca="1">AVERAGE(OFFSET($R$3,0,0,'Données projet'!$E$9+1,1))-AVERAGE(OFFSET($H$3,0,0,'Données projet'!$E$9+1,1))</f>
        <v>225.71928466161592</v>
      </c>
      <c r="T110" s="62">
        <f t="shared" si="88"/>
        <v>385.98818770742025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9</v>
      </c>
      <c r="AI110" s="14">
        <f>IF('Données projet'!$A$62&gt;35,AI109+AH110-AQ109,IF(A110&lt;'Données projet'!$A$62,$AF$205^A110,IF(A110='Données projet'!$A$62,'Données projet'!$B$62,AI109+AH110-AQ109)))</f>
        <v>446.99999999999972</v>
      </c>
      <c r="AJ110" s="14">
        <f>AI110*VLOOKUP('Données projet'!$B$10,Paramètres!$A$1:$I$89,3,0)*VLOOKUP('Données projet'!$B$10,Paramètres!$A$1:$I$89,5,0)</f>
        <v>209.19599999999988</v>
      </c>
      <c r="AK110" s="14">
        <f t="shared" si="89"/>
        <v>51.759852265375784</v>
      </c>
      <c r="AL110" s="22">
        <f t="shared" si="58"/>
        <v>454.49810936219592</v>
      </c>
      <c r="AM110" s="62">
        <f t="shared" si="59"/>
        <v>726.41049850603054</v>
      </c>
      <c r="AN110" s="62">
        <f ca="1">AVERAGE(OFFSET($AM$3,0,0,'Données projet'!$E$10+1,1))-AVERAGE(OFFSET($H$3,0,0,'Données projet'!$E$10+1,1))</f>
        <v>368.69628434154333</v>
      </c>
      <c r="AO110" s="62">
        <f t="shared" si="90"/>
        <v>202.28197295839524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271.39999999999998</v>
      </c>
      <c r="BE110" s="14">
        <f>BD110*VLOOKUP('Données projet'!$B$11,Paramètres!$A$1:$I$89,3,0)*VLOOKUP('Données projet'!$B$11,Paramètres!$A$1:$I$89,5,0)</f>
        <v>245.56271999999998</v>
      </c>
      <c r="BF110" s="14">
        <f t="shared" si="91"/>
        <v>59.634776048276898</v>
      </c>
      <c r="BG110" s="22">
        <f t="shared" si="61"/>
        <v>531.55230561741564</v>
      </c>
      <c r="BH110" s="62">
        <f t="shared" si="62"/>
        <v>803.46469476125026</v>
      </c>
      <c r="BI110" s="62">
        <f ca="1">AVERAGE(OFFSET($BH$3,0,0,'Données projet'!$E$11+1,1))-AVERAGE(OFFSET($H$3,0,0,'Données projet'!$E$11+1,1))</f>
        <v>434.56763649859136</v>
      </c>
      <c r="BJ110" s="62">
        <f t="shared" si="92"/>
        <v>271.90302066766264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272.2839946354668</v>
      </c>
      <c r="S111" s="62">
        <f ca="1">AVERAGE(OFFSET($R$3,0,0,'Données projet'!$E$9+1,1))-AVERAGE(OFFSET($H$3,0,0,'Données projet'!$E$9+1,1))</f>
        <v>225.71928466161592</v>
      </c>
      <c r="T111" s="62">
        <f t="shared" si="88"/>
        <v>385.98818770742025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>
        <f>VLOOKUP(A111,'Données projet'!$A$61:$I$81,2,0)</f>
        <v>456</v>
      </c>
      <c r="AG111" s="13">
        <f>VLOOKUP(A111,'Données projet'!$A$61:$I$81,9,0)</f>
        <v>9</v>
      </c>
      <c r="AH111" s="13">
        <f t="array" ref="AH111">INDEX(AG:AG,MIN(IF(ISNUMBER(AG111:AG307),ROW(AG111:AG307),"")))</f>
        <v>9</v>
      </c>
      <c r="AI111" s="14">
        <f>IF('Données projet'!$A$62&gt;35,AI110+AH111-AQ110,IF(A111&lt;'Données projet'!$A$62,$AF$205^A111,IF(A111='Données projet'!$A$62,'Données projet'!$B$62,AI110+AH111-AQ110)))</f>
        <v>455.99999999999972</v>
      </c>
      <c r="AJ111" s="14">
        <f>AI111*VLOOKUP('Données projet'!$B$10,Paramètres!$A$1:$I$89,3,0)*VLOOKUP('Données projet'!$B$10,Paramètres!$A$1:$I$89,5,0)</f>
        <v>213.40799999999984</v>
      </c>
      <c r="AK111" s="14">
        <f t="shared" si="89"/>
        <v>52.679620251058907</v>
      </c>
      <c r="AL111" s="22">
        <f t="shared" si="58"/>
        <v>463.4359386039273</v>
      </c>
      <c r="AM111" s="62">
        <f t="shared" si="59"/>
        <v>735.71993323939296</v>
      </c>
      <c r="AN111" s="62">
        <f ca="1">AVERAGE(OFFSET($AM$3,0,0,'Données projet'!$E$10+1,1))-AVERAGE(OFFSET($H$3,0,0,'Données projet'!$E$10+1,1))</f>
        <v>368.69628434154333</v>
      </c>
      <c r="AO111" s="62">
        <f t="shared" si="90"/>
        <v>202.28197295839524</v>
      </c>
      <c r="AP111" s="16">
        <f>IF(ISNA(VLOOKUP(A111,'Données projet'!$A$61:$I$81,3,0)),0,VLOOKUP(A111,'Données projet'!$A$61:$I$81,3,0))</f>
        <v>14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275.59999999999997</v>
      </c>
      <c r="BE111" s="14">
        <f>BD111*VLOOKUP('Données projet'!$B$11,Paramètres!$A$1:$I$89,3,0)*VLOOKUP('Données projet'!$B$11,Paramètres!$A$1:$I$89,5,0)</f>
        <v>249.36287999999993</v>
      </c>
      <c r="BF111" s="14">
        <f t="shared" si="91"/>
        <v>60.449490938742557</v>
      </c>
      <c r="BG111" s="22">
        <f t="shared" si="61"/>
        <v>539.58987938497648</v>
      </c>
      <c r="BH111" s="62">
        <f t="shared" si="62"/>
        <v>811.87387402044214</v>
      </c>
      <c r="BI111" s="62">
        <f ca="1">AVERAGE(OFFSET($BH$3,0,0,'Données projet'!$E$11+1,1))-AVERAGE(OFFSET($H$3,0,0,'Données projet'!$E$11+1,1))</f>
        <v>434.56763649859136</v>
      </c>
      <c r="BJ111" s="62">
        <f t="shared" si="92"/>
        <v>271.90302066766264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272.64915360260341</v>
      </c>
      <c r="S112" s="62">
        <f ca="1">AVERAGE(OFFSET($R$3,0,0,'Données projet'!$E$9+1,1))-AVERAGE(OFFSET($H$3,0,0,'Données projet'!$E$9+1,1))</f>
        <v>225.71928466161592</v>
      </c>
      <c r="T112" s="62">
        <f t="shared" si="88"/>
        <v>385.98818770742025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>
        <f>VLOOKUP(A112,'Données projet'!$A$61:$I$81,2,0)</f>
        <v>465</v>
      </c>
      <c r="AG112" s="13">
        <f>VLOOKUP(A112,'Données projet'!$A$61:$I$81,9,0)</f>
        <v>9</v>
      </c>
      <c r="AH112" s="13">
        <f t="array" ref="AH112">INDEX(AG:AG,MIN(IF(ISNUMBER(AG112:AG308),ROW(AG112:AG308),"")))</f>
        <v>9</v>
      </c>
      <c r="AI112" s="14">
        <f>IF('Données projet'!$A$62&gt;35,AI111+AH112-AQ111,IF(A112&lt;'Données projet'!$A$62,$AF$205^A112,IF(A112='Données projet'!$A$62,'Données projet'!$B$62,AI111+AH112-AQ111)))</f>
        <v>464.99999999999972</v>
      </c>
      <c r="AJ112" s="14">
        <f>AI112*VLOOKUP('Données projet'!$B$10,Paramètres!$A$1:$I$89,3,0)*VLOOKUP('Données projet'!$B$10,Paramètres!$A$1:$I$89,5,0)</f>
        <v>217.61999999999986</v>
      </c>
      <c r="AK112" s="14">
        <f t="shared" si="89"/>
        <v>53.597277471320048</v>
      </c>
      <c r="AL112" s="22">
        <f t="shared" si="58"/>
        <v>472.37009159588212</v>
      </c>
      <c r="AM112" s="62">
        <f t="shared" si="59"/>
        <v>745.01924519848444</v>
      </c>
      <c r="AN112" s="62">
        <f ca="1">AVERAGE(OFFSET($AM$3,0,0,'Données projet'!$E$10+1,1))-AVERAGE(OFFSET($H$3,0,0,'Données projet'!$E$10+1,1))</f>
        <v>368.69628434154333</v>
      </c>
      <c r="AO112" s="62">
        <f t="shared" si="90"/>
        <v>202.28197295839524</v>
      </c>
      <c r="AP112" s="16">
        <f>IF(ISNA(VLOOKUP(A112,'Données projet'!$A$61:$I$81,3,0)),0,VLOOKUP(A112,'Données projet'!$A$61:$I$81,3,0))</f>
        <v>15</v>
      </c>
      <c r="AQ112" s="16">
        <f>IF(ISNA(VLOOKUP(A112,'Données projet'!$A$61:$I$81,4,0)),0,VLOOKUP(A112,'Données projet'!$A$61:$I$81,4,0))</f>
        <v>91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279.79999999999995</v>
      </c>
      <c r="BE112" s="14">
        <f>BD112*VLOOKUP('Données projet'!$B$11,Paramètres!$A$1:$I$89,3,0)*VLOOKUP('Données projet'!$B$11,Paramètres!$A$1:$I$89,5,0)</f>
        <v>253.16303999999994</v>
      </c>
      <c r="BF112" s="14">
        <f t="shared" si="91"/>
        <v>61.262761848635037</v>
      </c>
      <c r="BG112" s="22">
        <f t="shared" si="61"/>
        <v>547.62493821970588</v>
      </c>
      <c r="BH112" s="62">
        <f t="shared" si="62"/>
        <v>820.27409182230826</v>
      </c>
      <c r="BI112" s="62">
        <f ca="1">AVERAGE(OFFSET($BH$3,0,0,'Données projet'!$E$11+1,1))-AVERAGE(OFFSET($H$3,0,0,'Données projet'!$E$11+1,1))</f>
        <v>434.56763649859136</v>
      </c>
      <c r="BJ112" s="62">
        <f t="shared" si="92"/>
        <v>271.90302066766264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273.00797787803344</v>
      </c>
      <c r="S113" s="62">
        <f ca="1">AVERAGE(OFFSET($R$3,0,0,'Données projet'!$E$9+1,1))-AVERAGE(OFFSET($H$3,0,0,'Données projet'!$E$9+1,1))</f>
        <v>225.71928466161592</v>
      </c>
      <c r="T113" s="62">
        <f t="shared" si="88"/>
        <v>385.98818770742025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383</v>
      </c>
      <c r="AG113" s="13">
        <f>VLOOKUP(A113,'Données projet'!$A$61:$I$81,9,0)</f>
        <v>9</v>
      </c>
      <c r="AH113" s="13">
        <f t="array" ref="AH113">INDEX(AG:AG,MIN(IF(ISNUMBER(AG113:AG309),ROW(AG113:AG309),"")))</f>
        <v>9</v>
      </c>
      <c r="AI113" s="14">
        <f>IF('Données projet'!$A$62&gt;35,AI112+AH113-AQ112,IF(A113&lt;'Données projet'!$A$62,$AF$205^A113,IF(A113='Données projet'!$A$62,'Données projet'!$B$62,AI112+AH113-AQ112)))</f>
        <v>382.99999999999972</v>
      </c>
      <c r="AJ113" s="14">
        <f>AI113*VLOOKUP('Données projet'!$B$10,Paramètres!$A$1:$I$89,3,0)*VLOOKUP('Données projet'!$B$10,Paramètres!$A$1:$I$89,5,0)</f>
        <v>179.24399999999986</v>
      </c>
      <c r="AK113" s="14">
        <f t="shared" si="89"/>
        <v>45.153948916787321</v>
      </c>
      <c r="AL113" s="22">
        <f t="shared" si="58"/>
        <v>390.82642769673765</v>
      </c>
      <c r="AM113" s="62">
        <f t="shared" si="59"/>
        <v>663.83440557477002</v>
      </c>
      <c r="AN113" s="62">
        <f ca="1">AVERAGE(OFFSET($AM$3,0,0,'Données projet'!$E$10+1,1))-AVERAGE(OFFSET($H$3,0,0,'Données projet'!$E$10+1,1))</f>
        <v>368.69628434154333</v>
      </c>
      <c r="AO113" s="62">
        <f t="shared" si="90"/>
        <v>202.28197295839524</v>
      </c>
      <c r="AP113" s="16">
        <f>IF(ISNA(VLOOKUP(A113,'Données projet'!$A$61:$I$81,3,0)),0,VLOOKUP(A113,'Données projet'!$A$61:$I$81,3,0))</f>
        <v>16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284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283.99999999999994</v>
      </c>
      <c r="BE113" s="14">
        <f>BD113*VLOOKUP('Données projet'!$B$11,Paramètres!$A$1:$I$89,3,0)*VLOOKUP('Données projet'!$B$11,Paramètres!$A$1:$I$89,5,0)</f>
        <v>256.96319999999992</v>
      </c>
      <c r="BF113" s="14">
        <f t="shared" si="91"/>
        <v>62.074612956838024</v>
      </c>
      <c r="BG113" s="22">
        <f t="shared" si="61"/>
        <v>555.65752423315928</v>
      </c>
      <c r="BH113" s="62">
        <f t="shared" si="62"/>
        <v>828.6655021111917</v>
      </c>
      <c r="BI113" s="62">
        <f ca="1">AVERAGE(OFFSET($BH$3,0,0,'Données projet'!$E$11+1,1))-AVERAGE(OFFSET($H$3,0,0,'Données projet'!$E$11+1,1))</f>
        <v>434.56763649859136</v>
      </c>
      <c r="BJ113" s="62">
        <f t="shared" si="92"/>
        <v>271.90302066766264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273.3605773544956</v>
      </c>
      <c r="S114" s="62">
        <f ca="1">AVERAGE(OFFSET($R$3,0,0,'Données projet'!$E$9+1,1))-AVERAGE(OFFSET($H$3,0,0,'Données projet'!$E$9+1,1))</f>
        <v>225.71928466161592</v>
      </c>
      <c r="T114" s="62">
        <f t="shared" si="88"/>
        <v>385.98818770742025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8</v>
      </c>
      <c r="AI114" s="14">
        <f>IF('Données projet'!$A$62&gt;35,AI113+AH114-AQ113,IF(A114&lt;'Données projet'!$A$62,$AF$205^A114,IF(A114='Données projet'!$A$62,'Données projet'!$B$62,AI113+AH114-AQ113)))</f>
        <v>390.99999999999972</v>
      </c>
      <c r="AJ114" s="14">
        <f>AI114*VLOOKUP('Données projet'!$B$10,Paramètres!$A$1:$I$89,3,0)*VLOOKUP('Données projet'!$B$10,Paramètres!$A$1:$I$89,5,0)</f>
        <v>182.98799999999989</v>
      </c>
      <c r="AK114" s="14">
        <f t="shared" si="89"/>
        <v>45.986322796524831</v>
      </c>
      <c r="AL114" s="22">
        <f t="shared" si="58"/>
        <v>398.79694553728058</v>
      </c>
      <c r="AM114" s="62">
        <f t="shared" si="59"/>
        <v>672.1575228917751</v>
      </c>
      <c r="AN114" s="62">
        <f ca="1">AVERAGE(OFFSET($AM$3,0,0,'Données projet'!$E$10+1,1))-AVERAGE(OFFSET($H$3,0,0,'Données projet'!$E$10+1,1))</f>
        <v>368.69628434154333</v>
      </c>
      <c r="AO114" s="62">
        <f t="shared" si="90"/>
        <v>202.28197295839524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268.79999999999995</v>
      </c>
      <c r="BE114" s="14">
        <f>BD114*VLOOKUP('Données projet'!$B$11,Paramètres!$A$1:$I$89,3,0)*VLOOKUP('Données projet'!$B$11,Paramètres!$A$1:$I$89,5,0)</f>
        <v>243.21023999999997</v>
      </c>
      <c r="BF114" s="14">
        <f t="shared" si="91"/>
        <v>59.129694216846737</v>
      </c>
      <c r="BG114" s="22">
        <f t="shared" si="61"/>
        <v>526.57538542767463</v>
      </c>
      <c r="BH114" s="62">
        <f t="shared" si="62"/>
        <v>799.9359627821691</v>
      </c>
      <c r="BI114" s="62">
        <f ca="1">AVERAGE(OFFSET($BH$3,0,0,'Données projet'!$E$11+1,1))-AVERAGE(OFFSET($H$3,0,0,'Données projet'!$E$11+1,1))</f>
        <v>434.56763649859136</v>
      </c>
      <c r="BJ114" s="62">
        <f t="shared" si="92"/>
        <v>271.90302066766264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273.70706001833548</v>
      </c>
      <c r="S115" s="62">
        <f ca="1">AVERAGE(OFFSET($R$3,0,0,'Données projet'!$E$9+1,1))-AVERAGE(OFFSET($H$3,0,0,'Données projet'!$E$9+1,1))</f>
        <v>225.71928466161592</v>
      </c>
      <c r="T115" s="62">
        <f t="shared" si="88"/>
        <v>385.98818770742025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8</v>
      </c>
      <c r="AI115" s="14">
        <f>IF('Données projet'!$A$62&gt;35,AI114+AH115-AQ114,IF(A115&lt;'Données projet'!$A$62,$AF$205^A115,IF(A115='Données projet'!$A$62,'Données projet'!$B$62,AI114+AH115-AQ114)))</f>
        <v>398.99999999999972</v>
      </c>
      <c r="AJ115" s="14">
        <f>AI115*VLOOKUP('Données projet'!$B$10,Paramètres!$A$1:$I$89,3,0)*VLOOKUP('Données projet'!$B$10,Paramètres!$A$1:$I$89,5,0)</f>
        <v>186.73199999999989</v>
      </c>
      <c r="AK115" s="14">
        <f t="shared" si="89"/>
        <v>46.816716519231377</v>
      </c>
      <c r="AL115" s="22">
        <f t="shared" si="58"/>
        <v>406.76401460432777</v>
      </c>
      <c r="AM115" s="62">
        <f t="shared" si="59"/>
        <v>680.47107462266217</v>
      </c>
      <c r="AN115" s="62">
        <f ca="1">AVERAGE(OFFSET($AM$3,0,0,'Données projet'!$E$10+1,1))-AVERAGE(OFFSET($H$3,0,0,'Données projet'!$E$10+1,1))</f>
        <v>368.69628434154333</v>
      </c>
      <c r="AO115" s="62">
        <f t="shared" si="90"/>
        <v>202.28197295839524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272.59999999999997</v>
      </c>
      <c r="BE115" s="14">
        <f>BD115*VLOOKUP('Données projet'!$B$11,Paramètres!$A$1:$I$89,3,0)*VLOOKUP('Données projet'!$B$11,Paramètres!$A$1:$I$89,5,0)</f>
        <v>246.64847999999998</v>
      </c>
      <c r="BF115" s="14">
        <f t="shared" si="91"/>
        <v>59.867700517050096</v>
      </c>
      <c r="BG115" s="22">
        <f t="shared" si="61"/>
        <v>533.84901440052897</v>
      </c>
      <c r="BH115" s="62">
        <f t="shared" si="62"/>
        <v>807.55607441886332</v>
      </c>
      <c r="BI115" s="62">
        <f ca="1">AVERAGE(OFFSET($BH$3,0,0,'Données projet'!$E$11+1,1))-AVERAGE(OFFSET($H$3,0,0,'Données projet'!$E$11+1,1))</f>
        <v>434.56763649859136</v>
      </c>
      <c r="BJ115" s="62">
        <f t="shared" si="92"/>
        <v>271.90302066766264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274.04753198257691</v>
      </c>
      <c r="S116" s="62">
        <f ca="1">AVERAGE(OFFSET($R$3,0,0,'Données projet'!$E$9+1,1))-AVERAGE(OFFSET($H$3,0,0,'Données projet'!$E$9+1,1))</f>
        <v>225.71928466161592</v>
      </c>
      <c r="T116" s="62">
        <f t="shared" si="88"/>
        <v>385.98818770742025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8</v>
      </c>
      <c r="AI116" s="14">
        <f>IF('Données projet'!$A$62&gt;35,AI115+AH116-AQ115,IF(A116&lt;'Données projet'!$A$62,$AF$205^A116,IF(A116='Données projet'!$A$62,'Données projet'!$B$62,AI115+AH116-AQ115)))</f>
        <v>406.99999999999972</v>
      </c>
      <c r="AJ116" s="14">
        <f>AI116*VLOOKUP('Données projet'!$B$10,Paramètres!$A$1:$I$89,3,0)*VLOOKUP('Données projet'!$B$10,Paramètres!$A$1:$I$89,5,0)</f>
        <v>190.47599999999989</v>
      </c>
      <c r="AK116" s="14">
        <f t="shared" si="89"/>
        <v>47.645174362968312</v>
      </c>
      <c r="AL116" s="22">
        <f t="shared" si="58"/>
        <v>414.7277120155029</v>
      </c>
      <c r="AM116" s="62">
        <f t="shared" si="59"/>
        <v>688.77524399807874</v>
      </c>
      <c r="AN116" s="62">
        <f ca="1">AVERAGE(OFFSET($AM$3,0,0,'Données projet'!$E$10+1,1))-AVERAGE(OFFSET($H$3,0,0,'Données projet'!$E$10+1,1))</f>
        <v>368.69628434154333</v>
      </c>
      <c r="AO116" s="62">
        <f t="shared" si="90"/>
        <v>202.28197295839524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276.39999999999998</v>
      </c>
      <c r="BE116" s="14">
        <f>BD116*VLOOKUP('Données projet'!$B$11,Paramètres!$A$1:$I$89,3,0)*VLOOKUP('Données projet'!$B$11,Paramètres!$A$1:$I$89,5,0)</f>
        <v>250.08671999999999</v>
      </c>
      <c r="BF116" s="14">
        <f t="shared" si="91"/>
        <v>60.604510260306157</v>
      </c>
      <c r="BG116" s="22">
        <f t="shared" si="61"/>
        <v>541.12055937003322</v>
      </c>
      <c r="BH116" s="62">
        <f t="shared" si="62"/>
        <v>815.16809135260905</v>
      </c>
      <c r="BI116" s="62">
        <f ca="1">AVERAGE(OFFSET($BH$3,0,0,'Données projet'!$E$11+1,1))-AVERAGE(OFFSET($H$3,0,0,'Données projet'!$E$11+1,1))</f>
        <v>434.56763649859136</v>
      </c>
      <c r="BJ116" s="62">
        <f t="shared" si="92"/>
        <v>271.90302066766264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274.38209751942009</v>
      </c>
      <c r="S117" s="62">
        <f ca="1">AVERAGE(OFFSET($R$3,0,0,'Données projet'!$E$9+1,1))-AVERAGE(OFFSET($H$3,0,0,'Données projet'!$E$9+1,1))</f>
        <v>225.71928466161592</v>
      </c>
      <c r="T117" s="62">
        <f t="shared" si="88"/>
        <v>385.98818770742025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8</v>
      </c>
      <c r="AI117" s="14">
        <f>IF('Données projet'!$A$62&gt;35,AI116+AH117-AQ116,IF(A117&lt;'Données projet'!$A$62,$AF$205^A117,IF(A117='Données projet'!$A$62,'Données projet'!$B$62,AI116+AH117-AQ116)))</f>
        <v>414.99999999999972</v>
      </c>
      <c r="AJ117" s="14">
        <f>AI117*VLOOKUP('Données projet'!$B$10,Paramètres!$A$1:$I$89,3,0)*VLOOKUP('Données projet'!$B$10,Paramètres!$A$1:$I$89,5,0)</f>
        <v>194.21999999999986</v>
      </c>
      <c r="AK117" s="14">
        <f t="shared" si="89"/>
        <v>48.471738765579786</v>
      </c>
      <c r="AL117" s="22">
        <f t="shared" si="58"/>
        <v>422.68811168338453</v>
      </c>
      <c r="AM117" s="62">
        <f t="shared" si="59"/>
        <v>697.07020920280354</v>
      </c>
      <c r="AN117" s="62">
        <f ca="1">AVERAGE(OFFSET($AM$3,0,0,'Données projet'!$E$10+1,1))-AVERAGE(OFFSET($H$3,0,0,'Données projet'!$E$10+1,1))</f>
        <v>368.69628434154333</v>
      </c>
      <c r="AO117" s="62">
        <f t="shared" si="90"/>
        <v>202.28197295839524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280.2</v>
      </c>
      <c r="BE117" s="14">
        <f>BD117*VLOOKUP('Données projet'!$B$11,Paramètres!$A$1:$I$89,3,0)*VLOOKUP('Données projet'!$B$11,Paramètres!$A$1:$I$89,5,0)</f>
        <v>253.52495999999999</v>
      </c>
      <c r="BF117" s="14">
        <f t="shared" si="91"/>
        <v>61.340141798422209</v>
      </c>
      <c r="BG117" s="22">
        <f t="shared" si="61"/>
        <v>548.39005229891859</v>
      </c>
      <c r="BH117" s="62">
        <f t="shared" si="62"/>
        <v>822.77214981833754</v>
      </c>
      <c r="BI117" s="62">
        <f ca="1">AVERAGE(OFFSET($BH$3,0,0,'Données projet'!$E$11+1,1))-AVERAGE(OFFSET($H$3,0,0,'Données projet'!$E$11+1,1))</f>
        <v>434.56763649859136</v>
      </c>
      <c r="BJ117" s="62">
        <f t="shared" si="92"/>
        <v>271.90302066766264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274.7108590921755</v>
      </c>
      <c r="S118" s="62">
        <f ca="1">AVERAGE(OFFSET($R$3,0,0,'Données projet'!$E$9+1,1))-AVERAGE(OFFSET($H$3,0,0,'Données projet'!$E$9+1,1))</f>
        <v>225.71928466161592</v>
      </c>
      <c r="T118" s="62">
        <f t="shared" si="88"/>
        <v>385.98818770742025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8</v>
      </c>
      <c r="AI118" s="14">
        <f>IF('Données projet'!$A$62&gt;35,AI117+AH118-AQ117,IF(A118&lt;'Données projet'!$A$62,$AF$205^A118,IF(A118='Données projet'!$A$62,'Données projet'!$B$62,AI117+AH118-AQ117)))</f>
        <v>422.99999999999972</v>
      </c>
      <c r="AJ118" s="14">
        <f>AI118*VLOOKUP('Données projet'!$B$10,Paramètres!$A$1:$I$89,3,0)*VLOOKUP('Données projet'!$B$10,Paramètres!$A$1:$I$89,5,0)</f>
        <v>197.96399999999986</v>
      </c>
      <c r="AK118" s="14">
        <f t="shared" si="89"/>
        <v>49.296450435147719</v>
      </c>
      <c r="AL118" s="22">
        <f t="shared" si="58"/>
        <v>430.64528450788202</v>
      </c>
      <c r="AM118" s="62">
        <f t="shared" si="59"/>
        <v>705.35614360005638</v>
      </c>
      <c r="AN118" s="62">
        <f ca="1">AVERAGE(OFFSET($AM$3,0,0,'Données projet'!$E$10+1,1))-AVERAGE(OFFSET($H$3,0,0,'Données projet'!$E$10+1,1))</f>
        <v>368.69628434154333</v>
      </c>
      <c r="AO118" s="62">
        <f t="shared" si="90"/>
        <v>202.28197295839524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284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284</v>
      </c>
      <c r="BE118" s="14">
        <f>BD118*VLOOKUP('Données projet'!$B$11,Paramètres!$A$1:$I$89,3,0)*VLOOKUP('Données projet'!$B$11,Paramètres!$A$1:$I$89,5,0)</f>
        <v>256.96320000000003</v>
      </c>
      <c r="BF118" s="14">
        <f t="shared" si="91"/>
        <v>62.074612956838024</v>
      </c>
      <c r="BG118" s="22">
        <f t="shared" si="61"/>
        <v>555.65752423315951</v>
      </c>
      <c r="BH118" s="62">
        <f t="shared" si="62"/>
        <v>830.36838332533398</v>
      </c>
      <c r="BI118" s="62">
        <f ca="1">AVERAGE(OFFSET($BH$3,0,0,'Données projet'!$E$11+1,1))-AVERAGE(OFFSET($H$3,0,0,'Données projet'!$E$11+1,1))</f>
        <v>434.56763649859136</v>
      </c>
      <c r="BJ118" s="62">
        <f t="shared" si="92"/>
        <v>271.90302066766264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275.03391738664442</v>
      </c>
      <c r="S119" s="62">
        <f ca="1">AVERAGE(OFFSET($R$3,0,0,'Données projet'!$E$9+1,1))-AVERAGE(OFFSET($H$3,0,0,'Données projet'!$E$9+1,1))</f>
        <v>225.71928466161592</v>
      </c>
      <c r="T119" s="62">
        <f t="shared" si="88"/>
        <v>385.98818770742025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8</v>
      </c>
      <c r="AI119" s="14">
        <f>IF('Données projet'!$A$62&gt;35,AI118+AH119-AQ118,IF(A119&lt;'Données projet'!$A$62,$AF$205^A119,IF(A119='Données projet'!$A$62,'Données projet'!$B$62,AI118+AH119-AQ118)))</f>
        <v>430.99999999999972</v>
      </c>
      <c r="AJ119" s="14">
        <f>AI119*VLOOKUP('Données projet'!$B$10,Paramètres!$A$1:$I$89,3,0)*VLOOKUP('Données projet'!$B$10,Paramètres!$A$1:$I$89,5,0)</f>
        <v>201.70799999999986</v>
      </c>
      <c r="AK119" s="14">
        <f t="shared" si="89"/>
        <v>50.119348451854243</v>
      </c>
      <c r="AL119" s="22">
        <f t="shared" si="58"/>
        <v>438.59929855364589</v>
      </c>
      <c r="AM119" s="62">
        <f t="shared" si="59"/>
        <v>713.63321594028923</v>
      </c>
      <c r="AN119" s="62">
        <f ca="1">AVERAGE(OFFSET($AM$3,0,0,'Données projet'!$E$10+1,1))-AVERAGE(OFFSET($H$3,0,0,'Données projet'!$E$10+1,1))</f>
        <v>368.69628434154333</v>
      </c>
      <c r="AO119" s="62">
        <f t="shared" si="90"/>
        <v>202.28197295839524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269.60000000000002</v>
      </c>
      <c r="BE119" s="14">
        <f>BD119*VLOOKUP('Données projet'!$B$11,Paramètres!$A$1:$I$89,3,0)*VLOOKUP('Données projet'!$B$11,Paramètres!$A$1:$I$89,5,0)</f>
        <v>243.93407999999999</v>
      </c>
      <c r="BF119" s="14">
        <f t="shared" si="91"/>
        <v>59.285164329617594</v>
      </c>
      <c r="BG119" s="22">
        <f t="shared" si="61"/>
        <v>528.10685054075066</v>
      </c>
      <c r="BH119" s="62">
        <f t="shared" si="62"/>
        <v>803.14076792739399</v>
      </c>
      <c r="BI119" s="62">
        <f ca="1">AVERAGE(OFFSET($BH$3,0,0,'Données projet'!$E$11+1,1))-AVERAGE(OFFSET($H$3,0,0,'Données projet'!$E$11+1,1))</f>
        <v>434.56763649859136</v>
      </c>
      <c r="BJ119" s="62">
        <f t="shared" si="92"/>
        <v>271.90302066766264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275.35137134195435</v>
      </c>
      <c r="S120" s="62">
        <f ca="1">AVERAGE(OFFSET($R$3,0,0,'Données projet'!$E$9+1,1))-AVERAGE(OFFSET($H$3,0,0,'Données projet'!$E$9+1,1))</f>
        <v>225.71928466161592</v>
      </c>
      <c r="T120" s="62">
        <f t="shared" si="88"/>
        <v>385.98818770742025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8</v>
      </c>
      <c r="AI120" s="14">
        <f>IF('Données projet'!$A$62&gt;35,AI119+AH120-AQ119,IF(A120&lt;'Données projet'!$A$62,$AF$205^A120,IF(A120='Données projet'!$A$62,'Données projet'!$B$62,AI119+AH120-AQ119)))</f>
        <v>438.99999999999972</v>
      </c>
      <c r="AJ120" s="14">
        <f>AI120*VLOOKUP('Données projet'!$B$10,Paramètres!$A$1:$I$89,3,0)*VLOOKUP('Données projet'!$B$10,Paramètres!$A$1:$I$89,5,0)</f>
        <v>205.45199999999986</v>
      </c>
      <c r="AK120" s="14">
        <f t="shared" si="89"/>
        <v>50.940470362067636</v>
      </c>
      <c r="AL120" s="22">
        <f t="shared" si="58"/>
        <v>446.55021921393427</v>
      </c>
      <c r="AM120" s="62">
        <f t="shared" si="59"/>
        <v>721.90159055588754</v>
      </c>
      <c r="AN120" s="62">
        <f ca="1">AVERAGE(OFFSET($AM$3,0,0,'Données projet'!$E$10+1,1))-AVERAGE(OFFSET($H$3,0,0,'Données projet'!$E$10+1,1))</f>
        <v>368.69628434154333</v>
      </c>
      <c r="AO120" s="62">
        <f t="shared" si="90"/>
        <v>202.28197295839524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273.20000000000005</v>
      </c>
      <c r="BE120" s="14">
        <f>BD120*VLOOKUP('Données projet'!$B$11,Paramètres!$A$1:$I$89,3,0)*VLOOKUP('Données projet'!$B$11,Paramètres!$A$1:$I$89,5,0)</f>
        <v>247.19136000000003</v>
      </c>
      <c r="BF120" s="14">
        <f t="shared" si="91"/>
        <v>59.984117969781565</v>
      </c>
      <c r="BG120" s="22">
        <f t="shared" si="61"/>
        <v>534.99729079736949</v>
      </c>
      <c r="BH120" s="62">
        <f t="shared" si="62"/>
        <v>810.34866213932276</v>
      </c>
      <c r="BI120" s="62">
        <f ca="1">AVERAGE(OFFSET($BH$3,0,0,'Données projet'!$E$11+1,1))-AVERAGE(OFFSET($H$3,0,0,'Données projet'!$E$11+1,1))</f>
        <v>434.56763649859136</v>
      </c>
      <c r="BJ120" s="62">
        <f t="shared" si="92"/>
        <v>271.90302066766264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275.66331818086041</v>
      </c>
      <c r="S121" s="62">
        <f ca="1">AVERAGE(OFFSET($R$3,0,0,'Données projet'!$E$9+1,1))-AVERAGE(OFFSET($H$3,0,0,'Données projet'!$E$9+1,1))</f>
        <v>225.71928466161592</v>
      </c>
      <c r="T121" s="62">
        <f t="shared" si="88"/>
        <v>385.98818770742025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8</v>
      </c>
      <c r="AI121" s="14">
        <f>IF('Données projet'!$A$62&gt;35,AI120+AH121-AQ120,IF(A121&lt;'Données projet'!$A$62,$AF$205^A121,IF(A121='Données projet'!$A$62,'Données projet'!$B$62,AI120+AH121-AQ120)))</f>
        <v>446.99999999999972</v>
      </c>
      <c r="AJ121" s="14">
        <f>AI121*VLOOKUP('Données projet'!$B$10,Paramètres!$A$1:$I$89,3,0)*VLOOKUP('Données projet'!$B$10,Paramètres!$A$1:$I$89,5,0)</f>
        <v>209.19599999999988</v>
      </c>
      <c r="AK121" s="14">
        <f t="shared" si="89"/>
        <v>51.759852265375784</v>
      </c>
      <c r="AL121" s="22">
        <f t="shared" si="58"/>
        <v>454.49810936219592</v>
      </c>
      <c r="AM121" s="62">
        <f t="shared" si="59"/>
        <v>730.1614275430552</v>
      </c>
      <c r="AN121" s="62">
        <f ca="1">AVERAGE(OFFSET($AM$3,0,0,'Données projet'!$E$10+1,1))-AVERAGE(OFFSET($H$3,0,0,'Données projet'!$E$10+1,1))</f>
        <v>368.69628434154333</v>
      </c>
      <c r="AO121" s="62">
        <f t="shared" si="90"/>
        <v>202.28197295839524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276.80000000000007</v>
      </c>
      <c r="BE121" s="14">
        <f>BD121*VLOOKUP('Données projet'!$B$11,Paramètres!$A$1:$I$89,3,0)*VLOOKUP('Données projet'!$B$11,Paramètres!$A$1:$I$89,5,0)</f>
        <v>250.44864000000007</v>
      </c>
      <c r="BF121" s="14">
        <f t="shared" si="91"/>
        <v>60.682000328890055</v>
      </c>
      <c r="BG121" s="22">
        <f t="shared" si="61"/>
        <v>541.88586523948368</v>
      </c>
      <c r="BH121" s="62">
        <f t="shared" si="62"/>
        <v>817.54918342034307</v>
      </c>
      <c r="BI121" s="62">
        <f ca="1">AVERAGE(OFFSET($BH$3,0,0,'Données projet'!$E$11+1,1))-AVERAGE(OFFSET($H$3,0,0,'Données projet'!$E$11+1,1))</f>
        <v>434.56763649859136</v>
      </c>
      <c r="BJ121" s="62">
        <f t="shared" si="92"/>
        <v>271.90302066766264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275.96985343952008</v>
      </c>
      <c r="S122" s="62">
        <f ca="1">AVERAGE(OFFSET($R$3,0,0,'Données projet'!$E$9+1,1))-AVERAGE(OFFSET($H$3,0,0,'Données projet'!$E$9+1,1))</f>
        <v>225.71928466161592</v>
      </c>
      <c r="T122" s="62">
        <f t="shared" si="88"/>
        <v>385.98818770742025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8</v>
      </c>
      <c r="AI122" s="14">
        <f>IF('Données projet'!$A$62&gt;35,AI121+AH122-AQ121,IF(A122&lt;'Données projet'!$A$62,$AF$205^A122,IF(A122='Données projet'!$A$62,'Données projet'!$B$62,AI121+AH122-AQ121)))</f>
        <v>454.99999999999972</v>
      </c>
      <c r="AJ122" s="14">
        <f>AI122*VLOOKUP('Données projet'!$B$10,Paramètres!$A$1:$I$89,3,0)*VLOOKUP('Données projet'!$B$10,Paramètres!$A$1:$I$89,5,0)</f>
        <v>212.93999999999988</v>
      </c>
      <c r="AK122" s="14">
        <f t="shared" si="89"/>
        <v>52.577528895212815</v>
      </c>
      <c r="AL122" s="22">
        <f t="shared" si="58"/>
        <v>462.44302949249544</v>
      </c>
      <c r="AM122" s="62">
        <f t="shared" si="59"/>
        <v>738.41288293201444</v>
      </c>
      <c r="AN122" s="62">
        <f ca="1">AVERAGE(OFFSET($AM$3,0,0,'Données projet'!$E$10+1,1))-AVERAGE(OFFSET($H$3,0,0,'Données projet'!$E$10+1,1))</f>
        <v>368.69628434154333</v>
      </c>
      <c r="AO122" s="62">
        <f t="shared" si="90"/>
        <v>202.28197295839524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280.40000000000009</v>
      </c>
      <c r="BE122" s="14">
        <f>BD122*VLOOKUP('Données projet'!$B$11,Paramètres!$A$1:$I$89,3,0)*VLOOKUP('Données projet'!$B$11,Paramètres!$A$1:$I$89,5,0)</f>
        <v>253.70592000000005</v>
      </c>
      <c r="BF122" s="14">
        <f t="shared" si="91"/>
        <v>61.378826950685919</v>
      </c>
      <c r="BG122" s="22">
        <f t="shared" si="61"/>
        <v>548.77260093911138</v>
      </c>
      <c r="BH122" s="62">
        <f t="shared" si="62"/>
        <v>824.74245437863033</v>
      </c>
      <c r="BI122" s="62">
        <f ca="1">AVERAGE(OFFSET($BH$3,0,0,'Données projet'!$E$11+1,1))-AVERAGE(OFFSET($H$3,0,0,'Données projet'!$E$11+1,1))</f>
        <v>434.56763649859136</v>
      </c>
      <c r="BJ122" s="62">
        <f t="shared" si="92"/>
        <v>271.90302066766264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276.27107099675226</v>
      </c>
      <c r="S123" s="62">
        <f ca="1">AVERAGE(OFFSET($R$3,0,0,'Données projet'!$E$9+1,1))-AVERAGE(OFFSET($H$3,0,0,'Données projet'!$E$9+1,1))</f>
        <v>225.71928466161592</v>
      </c>
      <c r="T123" s="62">
        <f t="shared" si="88"/>
        <v>385.98818770742025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463</v>
      </c>
      <c r="AG123" s="13">
        <f>VLOOKUP(A123,'Données projet'!$A$61:$I$81,9,0)</f>
        <v>8</v>
      </c>
      <c r="AH123" s="13">
        <f t="array" ref="AH123">INDEX(AG:AG,MIN(IF(ISNUMBER(AG123:AG319),ROW(AG123:AG319),"")))</f>
        <v>8</v>
      </c>
      <c r="AI123" s="14">
        <f>IF('Données projet'!$A$62&gt;35,AI122+AH123-AQ122,IF(A123&lt;'Données projet'!$A$62,$AF$205^A123,IF(A123='Données projet'!$A$62,'Données projet'!$B$62,AI122+AH123-AQ122)))</f>
        <v>462.99999999999972</v>
      </c>
      <c r="AJ123" s="14">
        <f>AI123*VLOOKUP('Données projet'!$B$10,Paramètres!$A$1:$I$89,3,0)*VLOOKUP('Données projet'!$B$10,Paramètres!$A$1:$I$89,5,0)</f>
        <v>216.68399999999986</v>
      </c>
      <c r="AK123" s="14">
        <f t="shared" si="89"/>
        <v>53.393533693654852</v>
      </c>
      <c r="AL123" s="22">
        <f t="shared" si="58"/>
        <v>470.3850378497819</v>
      </c>
      <c r="AM123" s="62">
        <f t="shared" si="59"/>
        <v>746.65610884653302</v>
      </c>
      <c r="AN123" s="62">
        <f ca="1">AVERAGE(OFFSET($AM$3,0,0,'Données projet'!$E$10+1,1))-AVERAGE(OFFSET($H$3,0,0,'Données projet'!$E$10+1,1))</f>
        <v>368.69628434154333</v>
      </c>
      <c r="AO123" s="62">
        <f t="shared" si="90"/>
        <v>202.28197295839524</v>
      </c>
      <c r="AP123" s="16">
        <f>IF(ISNA(VLOOKUP(A123,'Données projet'!$A$61:$I$81,3,0)),0,VLOOKUP(A123,'Données projet'!$A$61:$I$81,3,0))</f>
        <v>17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284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284.00000000000011</v>
      </c>
      <c r="BE123" s="14">
        <f>BD123*VLOOKUP('Données projet'!$B$11,Paramètres!$A$1:$I$89,3,0)*VLOOKUP('Données projet'!$B$11,Paramètres!$A$1:$I$89,5,0)</f>
        <v>256.96320000000009</v>
      </c>
      <c r="BF123" s="14">
        <f t="shared" si="91"/>
        <v>62.074612956838024</v>
      </c>
      <c r="BG123" s="22">
        <f t="shared" si="61"/>
        <v>555.65752423315973</v>
      </c>
      <c r="BH123" s="62">
        <f t="shared" si="62"/>
        <v>831.92859522991091</v>
      </c>
      <c r="BI123" s="62">
        <f ca="1">AVERAGE(OFFSET($BH$3,0,0,'Données projet'!$E$11+1,1))-AVERAGE(OFFSET($H$3,0,0,'Données projet'!$E$11+1,1))</f>
        <v>434.56763649859136</v>
      </c>
      <c r="BJ123" s="62">
        <f t="shared" si="92"/>
        <v>271.90302066766264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284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276.56706310278798</v>
      </c>
      <c r="S124" s="62">
        <f ca="1">AVERAGE(OFFSET($R$3,0,0,'Données projet'!$E$9+1,1))-AVERAGE(OFFSET($H$3,0,0,'Données projet'!$E$9+1,1))</f>
        <v>225.71928466161592</v>
      </c>
      <c r="T124" s="62">
        <f t="shared" si="88"/>
        <v>385.98818770742025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>
        <f>VLOOKUP(A124,'Données projet'!$A$61:$I$81,2,0)</f>
        <v>471</v>
      </c>
      <c r="AG124" s="13">
        <f>VLOOKUP(A124,'Données projet'!$A$61:$I$81,9,0)</f>
        <v>8</v>
      </c>
      <c r="AH124" s="13">
        <f t="array" ref="AH124">INDEX(AG:AG,MIN(IF(ISNUMBER(AG124:AG320),ROW(AG124:AG320),"")))</f>
        <v>8</v>
      </c>
      <c r="AI124" s="14">
        <f>IF('Données projet'!$A$62&gt;35,AI123+AH124-AQ123,IF(A124&lt;'Données projet'!$A$62,$AF$205^A124,IF(A124='Données projet'!$A$62,'Données projet'!$B$62,AI123+AH124-AQ123)))</f>
        <v>470.99999999999972</v>
      </c>
      <c r="AJ124" s="14">
        <f>AI124*VLOOKUP('Données projet'!$B$10,Paramètres!$A$1:$I$89,3,0)*VLOOKUP('Données projet'!$B$10,Paramètres!$A$1:$I$89,5,0)</f>
        <v>220.42799999999986</v>
      </c>
      <c r="AK124" s="14">
        <f t="shared" si="89"/>
        <v>54.207898880899513</v>
      </c>
      <c r="AL124" s="22">
        <f t="shared" si="58"/>
        <v>478.3241905508998</v>
      </c>
      <c r="AM124" s="62">
        <f t="shared" si="59"/>
        <v>754.8912536536867</v>
      </c>
      <c r="AN124" s="62">
        <f ca="1">AVERAGE(OFFSET($AM$3,0,0,'Données projet'!$E$10+1,1))-AVERAGE(OFFSET($H$3,0,0,'Données projet'!$E$10+1,1))</f>
        <v>368.69628434154333</v>
      </c>
      <c r="AO124" s="62">
        <f t="shared" si="90"/>
        <v>202.28197295839524</v>
      </c>
      <c r="AP124" s="16">
        <f>IF(ISNA(VLOOKUP(A124,'Données projet'!$A$61:$I$81,3,0)),0,VLOOKUP(A124,'Données projet'!$A$61:$I$81,3,0))</f>
        <v>18</v>
      </c>
      <c r="AQ124" s="16">
        <f>IF(ISNA(VLOOKUP(A124,'Données projet'!$A$61:$I$81,4,0)),0,VLOOKUP(A124,'Données projet'!$A$61:$I$81,4,0))</f>
        <v>234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1.0286385077051818E-13</v>
      </c>
      <c r="BF124" s="14">
        <f t="shared" si="91"/>
        <v>1.5402366592183556E-12</v>
      </c>
      <c r="BG124" s="22">
        <f t="shared" si="61"/>
        <v>2.8617333882306215E-12</v>
      </c>
      <c r="BH124" s="62">
        <f t="shared" si="62"/>
        <v>276.56706310278975</v>
      </c>
      <c r="BI124" s="62">
        <f ca="1">AVERAGE(OFFSET($BH$3,0,0,'Données projet'!$E$11+1,1))-AVERAGE(OFFSET($H$3,0,0,'Données projet'!$E$11+1,1))</f>
        <v>434.56763649859136</v>
      </c>
      <c r="BJ124" s="62">
        <f t="shared" si="92"/>
        <v>271.90302066766264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276.85792040752324</v>
      </c>
      <c r="S125" s="62">
        <f ca="1">AVERAGE(OFFSET($R$3,0,0,'Données projet'!$E$9+1,1))-AVERAGE(OFFSET($H$3,0,0,'Données projet'!$E$9+1,1))</f>
        <v>225.71928466161592</v>
      </c>
      <c r="T125" s="62">
        <f t="shared" si="88"/>
        <v>385.98818770742025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>
        <f>VLOOKUP(A125,'Données projet'!$A$61:$I$81,2,0)</f>
        <v>247</v>
      </c>
      <c r="AG125" s="13">
        <f>VLOOKUP(A125,'Données projet'!$A$61:$I$81,9,0)</f>
        <v>10</v>
      </c>
      <c r="AH125" s="13">
        <f t="array" ref="AH125">INDEX(AG:AG,MIN(IF(ISNUMBER(AG125:AG321),ROW(AG125:AG321),"")))</f>
        <v>10</v>
      </c>
      <c r="AI125" s="14">
        <f>IF('Données projet'!$A$62&gt;35,AI124+AH125-AQ124,IF(A125&lt;'Données projet'!$A$62,$AF$205^A125,IF(A125='Données projet'!$A$62,'Données projet'!$B$62,AI124+AH125-AQ124)))</f>
        <v>246.99999999999972</v>
      </c>
      <c r="AJ125" s="14">
        <f>AI125*VLOOKUP('Données projet'!$B$10,Paramètres!$A$1:$I$89,3,0)*VLOOKUP('Données projet'!$B$10,Paramètres!$A$1:$I$89,5,0)</f>
        <v>115.59599999999986</v>
      </c>
      <c r="AK125" s="14">
        <f t="shared" si="89"/>
        <v>30.645614103483851</v>
      </c>
      <c r="AL125" s="22">
        <f t="shared" si="58"/>
        <v>254.70414456356741</v>
      </c>
      <c r="AM125" s="62">
        <f t="shared" si="59"/>
        <v>531.56206497108951</v>
      </c>
      <c r="AN125" s="62">
        <f ca="1">AVERAGE(OFFSET($AM$3,0,0,'Données projet'!$E$10+1,1))-AVERAGE(OFFSET($H$3,0,0,'Données projet'!$E$10+1,1))</f>
        <v>368.69628434154333</v>
      </c>
      <c r="AO125" s="62">
        <f t="shared" si="90"/>
        <v>202.28197295839524</v>
      </c>
      <c r="AP125" s="16">
        <f>IF(ISNA(VLOOKUP(A125,'Données projet'!$A$61:$I$81,3,0)),0,VLOOKUP(A125,'Données projet'!$A$61:$I$81,3,0))</f>
        <v>19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1.0286385077051818E-13</v>
      </c>
      <c r="BF125" s="14">
        <f t="shared" si="91"/>
        <v>1.5402366592183556E-12</v>
      </c>
      <c r="BG125" s="22">
        <f t="shared" si="61"/>
        <v>2.8617333882306215E-12</v>
      </c>
      <c r="BH125" s="62">
        <f t="shared" si="62"/>
        <v>276.857920407525</v>
      </c>
      <c r="BI125" s="62">
        <f ca="1">AVERAGE(OFFSET($BH$3,0,0,'Données projet'!$E$11+1,1))-AVERAGE(OFFSET($H$3,0,0,'Données projet'!$E$11+1,1))</f>
        <v>434.56763649859136</v>
      </c>
      <c r="BJ125" s="62">
        <f t="shared" si="92"/>
        <v>271.90302066766264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277.14373198828082</v>
      </c>
      <c r="S126" s="62">
        <f ca="1">AVERAGE(OFFSET($R$3,0,0,'Données projet'!$E$9+1,1))-AVERAGE(OFFSET($H$3,0,0,'Données projet'!$E$9+1,1))</f>
        <v>225.71928466161592</v>
      </c>
      <c r="T126" s="62">
        <f t="shared" si="88"/>
        <v>385.98818770742025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5.2222222222222223</v>
      </c>
      <c r="AI126" s="14">
        <f>IF('Données projet'!$A$62&gt;35,AI125+AH126-AQ125,IF(A126&lt;'Données projet'!$A$62,$AF$205^A126,IF(A126='Données projet'!$A$62,'Données projet'!$B$62,AI125+AH126-AQ125)))</f>
        <v>252.22222222222194</v>
      </c>
      <c r="AJ126" s="14">
        <f>AI126*VLOOKUP('Données projet'!$B$10,Paramètres!$A$1:$I$89,3,0)*VLOOKUP('Données projet'!$B$10,Paramètres!$A$1:$I$89,5,0)</f>
        <v>118.03999999999986</v>
      </c>
      <c r="AK126" s="14">
        <f t="shared" si="89"/>
        <v>31.217424261406951</v>
      </c>
      <c r="AL126" s="22">
        <f t="shared" si="58"/>
        <v>259.95668058861685</v>
      </c>
      <c r="AM126" s="62">
        <f t="shared" si="59"/>
        <v>537.10041257689659</v>
      </c>
      <c r="AN126" s="62">
        <f ca="1">AVERAGE(OFFSET($AM$3,0,0,'Données projet'!$E$10+1,1))-AVERAGE(OFFSET($H$3,0,0,'Données projet'!$E$10+1,1))</f>
        <v>368.69628434154333</v>
      </c>
      <c r="AO126" s="62">
        <f t="shared" si="90"/>
        <v>202.28197295839524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1.0286385077051818E-13</v>
      </c>
      <c r="BF126" s="14">
        <f t="shared" si="91"/>
        <v>1.5402366592183556E-12</v>
      </c>
      <c r="BG126" s="22">
        <f t="shared" si="61"/>
        <v>2.8617333882306215E-12</v>
      </c>
      <c r="BH126" s="62">
        <f t="shared" si="62"/>
        <v>277.14373198828258</v>
      </c>
      <c r="BI126" s="62">
        <f ca="1">AVERAGE(OFFSET($BH$3,0,0,'Données projet'!$E$11+1,1))-AVERAGE(OFFSET($H$3,0,0,'Données projet'!$E$11+1,1))</f>
        <v>434.56763649859136</v>
      </c>
      <c r="BJ126" s="62">
        <f t="shared" si="92"/>
        <v>271.90302066766264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277.4245853770912</v>
      </c>
      <c r="S127" s="62">
        <f ca="1">AVERAGE(OFFSET($R$3,0,0,'Données projet'!$E$9+1,1))-AVERAGE(OFFSET($H$3,0,0,'Données projet'!$E$9+1,1))</f>
        <v>225.71928466161592</v>
      </c>
      <c r="T127" s="62">
        <f t="shared" si="88"/>
        <v>385.98818770742025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5.2222222222222223</v>
      </c>
      <c r="AI127" s="14">
        <f>IF('Données projet'!$A$62&gt;35,AI126+AH127-AQ126,IF(A127&lt;'Données projet'!$A$62,$AF$205^A127,IF(A127='Données projet'!$A$62,'Données projet'!$B$62,AI126+AH127-AQ126)))</f>
        <v>257.44444444444417</v>
      </c>
      <c r="AJ127" s="14">
        <f>AI127*VLOOKUP('Données projet'!$B$10,Paramètres!$A$1:$I$89,3,0)*VLOOKUP('Données projet'!$B$10,Paramètres!$A$1:$I$89,5,0)</f>
        <v>120.48399999999987</v>
      </c>
      <c r="AK127" s="14">
        <f t="shared" si="89"/>
        <v>31.787857886991802</v>
      </c>
      <c r="AL127" s="22">
        <f t="shared" si="58"/>
        <v>265.20681915317715</v>
      </c>
      <c r="AM127" s="62">
        <f t="shared" si="59"/>
        <v>542.63140453026722</v>
      </c>
      <c r="AN127" s="62">
        <f ca="1">AVERAGE(OFFSET($AM$3,0,0,'Données projet'!$E$10+1,1))-AVERAGE(OFFSET($H$3,0,0,'Données projet'!$E$10+1,1))</f>
        <v>368.69628434154333</v>
      </c>
      <c r="AO127" s="62">
        <f t="shared" si="90"/>
        <v>202.28197295839524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1.0286385077051818E-13</v>
      </c>
      <c r="BF127" s="14">
        <f t="shared" si="91"/>
        <v>1.5402366592183556E-12</v>
      </c>
      <c r="BG127" s="22">
        <f t="shared" si="61"/>
        <v>2.8617333882306215E-12</v>
      </c>
      <c r="BH127" s="62">
        <f t="shared" si="62"/>
        <v>277.42458537709297</v>
      </c>
      <c r="BI127" s="62">
        <f ca="1">AVERAGE(OFFSET($BH$3,0,0,'Données projet'!$E$11+1,1))-AVERAGE(OFFSET($H$3,0,0,'Données projet'!$E$11+1,1))</f>
        <v>434.56763649859136</v>
      </c>
      <c r="BJ127" s="62">
        <f t="shared" si="92"/>
        <v>271.90302066766264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277.70056658749985</v>
      </c>
      <c r="S128" s="62">
        <f ca="1">AVERAGE(OFFSET($R$3,0,0,'Données projet'!$E$9+1,1))-AVERAGE(OFFSET($H$3,0,0,'Données projet'!$E$9+1,1))</f>
        <v>225.71928466161592</v>
      </c>
      <c r="T128" s="62">
        <f t="shared" si="88"/>
        <v>385.98818770742025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5.2222222222222223</v>
      </c>
      <c r="AI128" s="14">
        <f>IF('Données projet'!$A$62&gt;35,AI127+AH128-AQ127,IF(A128&lt;'Données projet'!$A$62,$AF$205^A128,IF(A128='Données projet'!$A$62,'Données projet'!$B$62,AI127+AH128-AQ127)))</f>
        <v>262.6666666666664</v>
      </c>
      <c r="AJ128" s="14">
        <f>AI128*VLOOKUP('Données projet'!$B$10,Paramètres!$A$1:$I$89,3,0)*VLOOKUP('Données projet'!$B$10,Paramètres!$A$1:$I$89,5,0)</f>
        <v>122.92799999999988</v>
      </c>
      <c r="AK128" s="14">
        <f t="shared" si="89"/>
        <v>32.356946120737881</v>
      </c>
      <c r="AL128" s="22">
        <f t="shared" si="58"/>
        <v>270.45461449361824</v>
      </c>
      <c r="AM128" s="62">
        <f t="shared" si="59"/>
        <v>548.15518108111701</v>
      </c>
      <c r="AN128" s="62">
        <f ca="1">AVERAGE(OFFSET($AM$3,0,0,'Données projet'!$E$10+1,1))-AVERAGE(OFFSET($H$3,0,0,'Données projet'!$E$10+1,1))</f>
        <v>368.69628434154333</v>
      </c>
      <c r="AO128" s="62">
        <f t="shared" si="90"/>
        <v>202.28197295839524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1.0286385077051818E-13</v>
      </c>
      <c r="BF128" s="14">
        <f t="shared" si="91"/>
        <v>1.5402366592183556E-12</v>
      </c>
      <c r="BG128" s="22">
        <f t="shared" si="61"/>
        <v>2.8617333882306215E-12</v>
      </c>
      <c r="BH128" s="62">
        <f t="shared" si="62"/>
        <v>277.70056658750161</v>
      </c>
      <c r="BI128" s="62">
        <f ca="1">AVERAGE(OFFSET($BH$3,0,0,'Données projet'!$E$11+1,1))-AVERAGE(OFFSET($H$3,0,0,'Données projet'!$E$11+1,1))</f>
        <v>434.56763649859136</v>
      </c>
      <c r="BJ128" s="62">
        <f t="shared" si="92"/>
        <v>271.90302066766264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277.97176014090945</v>
      </c>
      <c r="S129" s="62">
        <f ca="1">AVERAGE(OFFSET($R$3,0,0,'Données projet'!$E$9+1,1))-AVERAGE(OFFSET($H$3,0,0,'Données projet'!$E$9+1,1))</f>
        <v>225.71928466161592</v>
      </c>
      <c r="T129" s="62">
        <f t="shared" si="88"/>
        <v>385.98818770742025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5.2222222222222223</v>
      </c>
      <c r="AI129" s="14">
        <f>IF('Données projet'!$A$62&gt;35,AI128+AH129-AQ128,IF(A129&lt;'Données projet'!$A$62,$AF$205^A129,IF(A129='Données projet'!$A$62,'Données projet'!$B$62,AI128+AH129-AQ128)))</f>
        <v>267.88888888888863</v>
      </c>
      <c r="AJ129" s="14">
        <f>AI129*VLOOKUP('Données projet'!$B$10,Paramètres!$A$1:$I$89,3,0)*VLOOKUP('Données projet'!$B$10,Paramètres!$A$1:$I$89,5,0)</f>
        <v>125.37199999999987</v>
      </c>
      <c r="AK129" s="14">
        <f t="shared" si="89"/>
        <v>32.92471879409225</v>
      </c>
      <c r="AL129" s="22">
        <f t="shared" si="58"/>
        <v>275.70011856637711</v>
      </c>
      <c r="AM129" s="62">
        <f t="shared" si="59"/>
        <v>553.67187870728549</v>
      </c>
      <c r="AN129" s="62">
        <f ca="1">AVERAGE(OFFSET($AM$3,0,0,'Données projet'!$E$10+1,1))-AVERAGE(OFFSET($H$3,0,0,'Données projet'!$E$10+1,1))</f>
        <v>368.69628434154333</v>
      </c>
      <c r="AO129" s="62">
        <f t="shared" si="90"/>
        <v>202.28197295839524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1.0286385077051818E-13</v>
      </c>
      <c r="BF129" s="14">
        <f t="shared" si="91"/>
        <v>1.5402366592183556E-12</v>
      </c>
      <c r="BG129" s="22">
        <f t="shared" si="61"/>
        <v>2.8617333882306215E-12</v>
      </c>
      <c r="BH129" s="62">
        <f t="shared" si="62"/>
        <v>277.97176014091121</v>
      </c>
      <c r="BI129" s="62">
        <f ca="1">AVERAGE(OFFSET($BH$3,0,0,'Données projet'!$E$11+1,1))-AVERAGE(OFFSET($H$3,0,0,'Données projet'!$E$11+1,1))</f>
        <v>434.56763649859136</v>
      </c>
      <c r="BJ129" s="62">
        <f t="shared" si="92"/>
        <v>271.90302066766264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278.23824909246537</v>
      </c>
      <c r="S130" s="62">
        <f ca="1">AVERAGE(OFFSET($R$3,0,0,'Données projet'!$E$9+1,1))-AVERAGE(OFFSET($H$3,0,0,'Données projet'!$E$9+1,1))</f>
        <v>225.71928466161592</v>
      </c>
      <c r="T130" s="62">
        <f t="shared" si="88"/>
        <v>385.98818770742025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5.2222222222222223</v>
      </c>
      <c r="AI130" s="14">
        <f>IF('Données projet'!$A$62&gt;35,AI129+AH130-AQ129,IF(A130&lt;'Données projet'!$A$62,$AF$205^A130,IF(A130='Données projet'!$A$62,'Données projet'!$B$62,AI129+AH130-AQ129)))</f>
        <v>273.11111111111086</v>
      </c>
      <c r="AJ130" s="14">
        <f>AI130*VLOOKUP('Données projet'!$B$10,Paramètres!$A$1:$I$89,3,0)*VLOOKUP('Données projet'!$B$10,Paramètres!$A$1:$I$89,5,0)</f>
        <v>127.81599999999989</v>
      </c>
      <c r="AK130" s="14">
        <f t="shared" si="89"/>
        <v>33.491204508905533</v>
      </c>
      <c r="AL130" s="22">
        <f t="shared" si="58"/>
        <v>280.94338118634357</v>
      </c>
      <c r="AM130" s="62">
        <f t="shared" si="59"/>
        <v>559.18163027880792</v>
      </c>
      <c r="AN130" s="62">
        <f ca="1">AVERAGE(OFFSET($AM$3,0,0,'Données projet'!$E$10+1,1))-AVERAGE(OFFSET($H$3,0,0,'Données projet'!$E$10+1,1))</f>
        <v>368.69628434154333</v>
      </c>
      <c r="AO130" s="62">
        <f t="shared" si="90"/>
        <v>202.28197295839524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1.0286385077051818E-13</v>
      </c>
      <c r="BF130" s="14">
        <f t="shared" si="91"/>
        <v>1.5402366592183556E-12</v>
      </c>
      <c r="BG130" s="22">
        <f t="shared" si="61"/>
        <v>2.8617333882306215E-12</v>
      </c>
      <c r="BH130" s="62">
        <f t="shared" si="62"/>
        <v>278.23824909246713</v>
      </c>
      <c r="BI130" s="62">
        <f ca="1">AVERAGE(OFFSET($BH$3,0,0,'Données projet'!$E$11+1,1))-AVERAGE(OFFSET($H$3,0,0,'Données projet'!$E$11+1,1))</f>
        <v>434.56763649859136</v>
      </c>
      <c r="BJ130" s="62">
        <f t="shared" si="92"/>
        <v>271.90302066766264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278.50011505649184</v>
      </c>
      <c r="S131" s="62">
        <f ca="1">AVERAGE(OFFSET($R$3,0,0,'Données projet'!$E$9+1,1))-AVERAGE(OFFSET($H$3,0,0,'Données projet'!$E$9+1,1))</f>
        <v>225.71928466161592</v>
      </c>
      <c r="T131" s="62">
        <f t="shared" si="88"/>
        <v>385.98818770742025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5.2222222222222223</v>
      </c>
      <c r="AI131" s="14">
        <f>IF('Données projet'!$A$62&gt;35,AI130+AH131-AQ130,IF(A131&lt;'Données projet'!$A$62,$AF$205^A131,IF(A131='Données projet'!$A$62,'Données projet'!$B$62,AI130+AH131-AQ130)))</f>
        <v>278.33333333333309</v>
      </c>
      <c r="AJ131" s="14">
        <f>AI131*VLOOKUP('Données projet'!$B$10,Paramètres!$A$1:$I$89,3,0)*VLOOKUP('Données projet'!$B$10,Paramètres!$A$1:$I$89,5,0)</f>
        <v>130.25999999999988</v>
      </c>
      <c r="AK131" s="14">
        <f t="shared" si="89"/>
        <v>34.05643071063929</v>
      </c>
      <c r="AL131" s="22">
        <f t="shared" si="58"/>
        <v>286.18445015436322</v>
      </c>
      <c r="AM131" s="62">
        <f t="shared" si="59"/>
        <v>564.68456521085398</v>
      </c>
      <c r="AN131" s="62">
        <f ca="1">AVERAGE(OFFSET($AM$3,0,0,'Données projet'!$E$10+1,1))-AVERAGE(OFFSET($H$3,0,0,'Données projet'!$E$10+1,1))</f>
        <v>368.69628434154333</v>
      </c>
      <c r="AO131" s="62">
        <f t="shared" si="90"/>
        <v>202.28197295839524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1.0286385077051818E-13</v>
      </c>
      <c r="BF131" s="14">
        <f t="shared" si="91"/>
        <v>1.5402366592183556E-12</v>
      </c>
      <c r="BG131" s="22">
        <f t="shared" si="61"/>
        <v>2.8617333882306215E-12</v>
      </c>
      <c r="BH131" s="62">
        <f t="shared" si="62"/>
        <v>278.5001150564936</v>
      </c>
      <c r="BI131" s="62">
        <f ca="1">AVERAGE(OFFSET($BH$3,0,0,'Données projet'!$E$11+1,1))-AVERAGE(OFFSET($H$3,0,0,'Données projet'!$E$11+1,1))</f>
        <v>434.56763649859136</v>
      </c>
      <c r="BJ131" s="62">
        <f t="shared" si="92"/>
        <v>271.90302066766264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278.75743823148701</v>
      </c>
      <c r="S132" s="62">
        <f ca="1">AVERAGE(OFFSET($R$3,0,0,'Données projet'!$E$9+1,1))-AVERAGE(OFFSET($H$3,0,0,'Données projet'!$E$9+1,1))</f>
        <v>225.71928466161592</v>
      </c>
      <c r="T132" s="62">
        <f t="shared" si="88"/>
        <v>385.98818770742025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5.2222222222222223</v>
      </c>
      <c r="AI132" s="14">
        <f>IF('Données projet'!$A$62&gt;35,AI131+AH132-AQ131,IF(A132&lt;'Données projet'!$A$62,$AF$205^A132,IF(A132='Données projet'!$A$62,'Données projet'!$B$62,AI131+AH132-AQ131)))</f>
        <v>283.55555555555532</v>
      </c>
      <c r="AJ132" s="14">
        <f>AI132*VLOOKUP('Données projet'!$B$10,Paramètres!$A$1:$I$89,3,0)*VLOOKUP('Données projet'!$B$10,Paramètres!$A$1:$I$89,5,0)</f>
        <v>132.70399999999989</v>
      </c>
      <c r="AK132" s="14">
        <f t="shared" si="89"/>
        <v>34.620423755923817</v>
      </c>
      <c r="AL132" s="22">
        <f t="shared" ref="AL132:AL153" si="112">(AJ132+AK132)*0.475*44/12</f>
        <v>291.42337137490046</v>
      </c>
      <c r="AM132" s="62">
        <f t="shared" ref="AM132:AM195" si="113">AL132+(AD132+AE132)*44/12</f>
        <v>570.18080960638645</v>
      </c>
      <c r="AN132" s="62">
        <f ca="1">AVERAGE(OFFSET($AM$3,0,0,'Données projet'!$E$10+1,1))-AVERAGE(OFFSET($H$3,0,0,'Données projet'!$E$10+1,1))</f>
        <v>368.69628434154333</v>
      </c>
      <c r="AO132" s="62">
        <f t="shared" si="90"/>
        <v>202.28197295839524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1.0286385077051818E-13</v>
      </c>
      <c r="BF132" s="14">
        <f t="shared" si="91"/>
        <v>1.5402366592183556E-12</v>
      </c>
      <c r="BG132" s="22">
        <f t="shared" ref="BG132:BG153" si="115">(BE132+BF132)*0.475*44/12</f>
        <v>2.8617333882306215E-12</v>
      </c>
      <c r="BH132" s="62">
        <f t="shared" ref="BH132:BH195" si="116">BG132+(AY132+AZ132)*44/12</f>
        <v>278.75743823148878</v>
      </c>
      <c r="BI132" s="62">
        <f ca="1">AVERAGE(OFFSET($BH$3,0,0,'Données projet'!$E$11+1,1))-AVERAGE(OFFSET($H$3,0,0,'Données projet'!$E$11+1,1))</f>
        <v>434.56763649859136</v>
      </c>
      <c r="BJ132" s="62">
        <f t="shared" si="92"/>
        <v>271.90302066766264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279.0102974246845</v>
      </c>
      <c r="S133" s="62">
        <f ca="1">AVERAGE(OFFSET($R$3,0,0,'Données projet'!$E$9+1,1))-AVERAGE(OFFSET($H$3,0,0,'Données projet'!$E$9+1,1))</f>
        <v>225.71928466161592</v>
      </c>
      <c r="T133" s="62">
        <f t="shared" ref="T133:T196" si="142">$T$3</f>
        <v>385.98818770742025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5.2222222222222223</v>
      </c>
      <c r="AI133" s="14">
        <f>IF('Données projet'!$A$62&gt;35,AI132+AH133-AQ132,IF(A133&lt;'Données projet'!$A$62,$AF$205^A133,IF(A133='Données projet'!$A$62,'Données projet'!$B$62,AI132+AH133-AQ132)))</f>
        <v>288.77777777777754</v>
      </c>
      <c r="AJ133" s="14">
        <f>AI133*VLOOKUP('Données projet'!$B$10,Paramètres!$A$1:$I$89,3,0)*VLOOKUP('Données projet'!$B$10,Paramètres!$A$1:$I$89,5,0)</f>
        <v>135.14799999999988</v>
      </c>
      <c r="AK133" s="14">
        <f t="shared" ref="AK133:AK153" si="143">EXP(-1.0587+0.8836*LN(AJ133)+0.284)</f>
        <v>35.183208974998145</v>
      </c>
      <c r="AL133" s="22">
        <f t="shared" si="112"/>
        <v>296.66018896478818</v>
      </c>
      <c r="AM133" s="62">
        <f t="shared" si="113"/>
        <v>575.67048638947153</v>
      </c>
      <c r="AN133" s="62">
        <f ca="1">AVERAGE(OFFSET($AM$3,0,0,'Données projet'!$E$10+1,1))-AVERAGE(OFFSET($H$3,0,0,'Données projet'!$E$10+1,1))</f>
        <v>368.69628434154333</v>
      </c>
      <c r="AO133" s="62">
        <f t="shared" ref="AO133:AO196" si="144">$AO$3</f>
        <v>202.28197295839524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1.0286385077051818E-13</v>
      </c>
      <c r="BF133" s="14">
        <f t="shared" ref="BF133:BF153" si="145">EXP(-1.0587+0.8836*LN(BE133)+0.284)</f>
        <v>1.5402366592183556E-12</v>
      </c>
      <c r="BG133" s="22">
        <f t="shared" si="115"/>
        <v>2.8617333882306215E-12</v>
      </c>
      <c r="BH133" s="62">
        <f t="shared" si="116"/>
        <v>279.01029742468626</v>
      </c>
      <c r="BI133" s="62">
        <f ca="1">AVERAGE(OFFSET($BH$3,0,0,'Données projet'!$E$11+1,1))-AVERAGE(OFFSET($H$3,0,0,'Données projet'!$E$11+1,1))</f>
        <v>434.56763649859136</v>
      </c>
      <c r="BJ133" s="62">
        <f t="shared" ref="BJ133:BJ196" si="146">$BJ$3</f>
        <v>271.90302066766264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279.25877007618845</v>
      </c>
      <c r="S134" s="62">
        <f ca="1">AVERAGE(OFFSET($R$3,0,0,'Données projet'!$E$9+1,1))-AVERAGE(OFFSET($H$3,0,0,'Données projet'!$E$9+1,1))</f>
        <v>225.71928466161592</v>
      </c>
      <c r="T134" s="62">
        <f t="shared" si="142"/>
        <v>385.98818770742025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>
        <f>VLOOKUP(A134,'Données projet'!$A$61:$I$81,2,0)</f>
        <v>294</v>
      </c>
      <c r="AG134" s="13">
        <f>VLOOKUP(A134,'Données projet'!$A$61:$I$81,9,0)</f>
        <v>5.2222222222222223</v>
      </c>
      <c r="AH134" s="13">
        <f t="array" ref="AH134">INDEX(AG:AG,MIN(IF(ISNUMBER(AG134:AG330),ROW(AG134:AG330),"")))</f>
        <v>5.2222222222222223</v>
      </c>
      <c r="AI134" s="14">
        <f>IF('Données projet'!$A$62&gt;35,AI133+AH134-AQ133,IF(A134&lt;'Données projet'!$A$62,$AF$205^A134,IF(A134='Données projet'!$A$62,'Données projet'!$B$62,AI133+AH134-AQ133)))</f>
        <v>293.99999999999977</v>
      </c>
      <c r="AJ134" s="14">
        <f>AI134*VLOOKUP('Données projet'!$B$10,Paramètres!$A$1:$I$89,3,0)*VLOOKUP('Données projet'!$B$10,Paramètres!$A$1:$I$89,5,0)</f>
        <v>137.5919999999999</v>
      </c>
      <c r="AK134" s="14">
        <f t="shared" si="143"/>
        <v>35.744810729505772</v>
      </c>
      <c r="AL134" s="22">
        <f t="shared" si="112"/>
        <v>301.894945353889</v>
      </c>
      <c r="AM134" s="62">
        <f t="shared" si="113"/>
        <v>581.15371543007632</v>
      </c>
      <c r="AN134" s="62">
        <f ca="1">AVERAGE(OFFSET($AM$3,0,0,'Données projet'!$E$10+1,1))-AVERAGE(OFFSET($H$3,0,0,'Données projet'!$E$10+1,1))</f>
        <v>368.69628434154333</v>
      </c>
      <c r="AO134" s="62">
        <f t="shared" si="144"/>
        <v>202.28197295839524</v>
      </c>
      <c r="AP134" s="16">
        <f>IF(ISNA(VLOOKUP(A134,'Données projet'!$A$61:$I$81,3,0)),0,VLOOKUP(A134,'Données projet'!$A$61:$I$81,3,0))</f>
        <v>20</v>
      </c>
      <c r="AQ134" s="16">
        <f>IF(ISNA(VLOOKUP(A134,'Données projet'!$A$61:$I$81,4,0)),0,VLOOKUP(A134,'Données projet'!$A$61:$I$81,4,0))</f>
        <v>294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1.0286385077051818E-13</v>
      </c>
      <c r="BF134" s="14">
        <f t="shared" si="145"/>
        <v>1.5402366592183556E-12</v>
      </c>
      <c r="BG134" s="22">
        <f t="shared" si="115"/>
        <v>2.8617333882306215E-12</v>
      </c>
      <c r="BH134" s="62">
        <f t="shared" si="116"/>
        <v>279.25877007619022</v>
      </c>
      <c r="BI134" s="62">
        <f ca="1">AVERAGE(OFFSET($BH$3,0,0,'Données projet'!$E$11+1,1))-AVERAGE(OFFSET($H$3,0,0,'Données projet'!$E$11+1,1))</f>
        <v>434.56763649859136</v>
      </c>
      <c r="BJ134" s="62">
        <f t="shared" si="146"/>
        <v>271.90302066766264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279.50293228269049</v>
      </c>
      <c r="S135" s="62">
        <f ca="1">AVERAGE(OFFSET($R$3,0,0,'Données projet'!$E$9+1,1))-AVERAGE(OFFSET($H$3,0,0,'Données projet'!$E$9+1,1))</f>
        <v>225.71928466161592</v>
      </c>
      <c r="T135" s="62">
        <f t="shared" si="142"/>
        <v>385.98818770742025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-1.064108801074326E-13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368.69628434154333</v>
      </c>
      <c r="AO135" s="62">
        <f t="shared" si="144"/>
        <v>202.28197295839524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1.0286385077051818E-13</v>
      </c>
      <c r="BF135" s="14">
        <f t="shared" si="145"/>
        <v>1.5402366592183556E-12</v>
      </c>
      <c r="BG135" s="22">
        <f t="shared" si="115"/>
        <v>2.8617333882306215E-12</v>
      </c>
      <c r="BH135" s="62">
        <f t="shared" si="116"/>
        <v>279.50293228269226</v>
      </c>
      <c r="BI135" s="62">
        <f ca="1">AVERAGE(OFFSET($BH$3,0,0,'Données projet'!$E$11+1,1))-AVERAGE(OFFSET($H$3,0,0,'Données projet'!$E$11+1,1))</f>
        <v>434.56763649859136</v>
      </c>
      <c r="BJ135" s="62">
        <f t="shared" si="146"/>
        <v>271.90302066766264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279.74285882077459</v>
      </c>
      <c r="S136" s="62">
        <f ca="1">AVERAGE(OFFSET($R$3,0,0,'Données projet'!$E$9+1,1))-AVERAGE(OFFSET($H$3,0,0,'Données projet'!$E$9+1,1))</f>
        <v>225.71928466161592</v>
      </c>
      <c r="T136" s="62">
        <f t="shared" si="142"/>
        <v>385.98818770742025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-1.064108801074326E-13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368.69628434154333</v>
      </c>
      <c r="AO136" s="62">
        <f t="shared" si="144"/>
        <v>202.28197295839524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1.0286385077051818E-13</v>
      </c>
      <c r="BF136" s="14">
        <f t="shared" si="145"/>
        <v>1.5402366592183556E-12</v>
      </c>
      <c r="BG136" s="22">
        <f t="shared" si="115"/>
        <v>2.8617333882306215E-12</v>
      </c>
      <c r="BH136" s="62">
        <f t="shared" si="116"/>
        <v>279.74285882077635</v>
      </c>
      <c r="BI136" s="62">
        <f ca="1">AVERAGE(OFFSET($BH$3,0,0,'Données projet'!$E$11+1,1))-AVERAGE(OFFSET($H$3,0,0,'Données projet'!$E$11+1,1))</f>
        <v>434.56763649859136</v>
      </c>
      <c r="BJ136" s="62">
        <f t="shared" si="146"/>
        <v>271.90302066766264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279.97862316981832</v>
      </c>
      <c r="S137" s="62">
        <f ca="1">AVERAGE(OFFSET($R$3,0,0,'Données projet'!$E$9+1,1))-AVERAGE(OFFSET($H$3,0,0,'Données projet'!$E$9+1,1))</f>
        <v>225.71928466161592</v>
      </c>
      <c r="T137" s="62">
        <f t="shared" si="142"/>
        <v>385.98818770742025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-1.064108801074326E-13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368.69628434154333</v>
      </c>
      <c r="AO137" s="62">
        <f t="shared" si="144"/>
        <v>202.28197295839524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1.0286385077051818E-13</v>
      </c>
      <c r="BF137" s="14">
        <f t="shared" si="145"/>
        <v>1.5402366592183556E-12</v>
      </c>
      <c r="BG137" s="22">
        <f t="shared" si="115"/>
        <v>2.8617333882306215E-12</v>
      </c>
      <c r="BH137" s="62">
        <f t="shared" si="116"/>
        <v>279.97862316982008</v>
      </c>
      <c r="BI137" s="62">
        <f ca="1">AVERAGE(OFFSET($BH$3,0,0,'Données projet'!$E$11+1,1))-AVERAGE(OFFSET($H$3,0,0,'Données projet'!$E$11+1,1))</f>
        <v>434.56763649859136</v>
      </c>
      <c r="BJ137" s="62">
        <f t="shared" si="146"/>
        <v>271.90302066766264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280.21029753449625</v>
      </c>
      <c r="S138" s="62">
        <f ca="1">AVERAGE(OFFSET($R$3,0,0,'Données projet'!$E$9+1,1))-AVERAGE(OFFSET($H$3,0,0,'Données projet'!$E$9+1,1))</f>
        <v>225.71928466161592</v>
      </c>
      <c r="T138" s="62">
        <f t="shared" si="142"/>
        <v>385.98818770742025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-1.064108801074326E-13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368.69628434154333</v>
      </c>
      <c r="AO138" s="62">
        <f t="shared" si="144"/>
        <v>202.28197295839524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1.0286385077051818E-13</v>
      </c>
      <c r="BF138" s="14">
        <f t="shared" si="145"/>
        <v>1.5402366592183556E-12</v>
      </c>
      <c r="BG138" s="22">
        <f t="shared" si="115"/>
        <v>2.8617333882306215E-12</v>
      </c>
      <c r="BH138" s="62">
        <f t="shared" si="116"/>
        <v>280.21029753449801</v>
      </c>
      <c r="BI138" s="62">
        <f ca="1">AVERAGE(OFFSET($BH$3,0,0,'Données projet'!$E$11+1,1))-AVERAGE(OFFSET($H$3,0,0,'Données projet'!$E$11+1,1))</f>
        <v>434.56763649859136</v>
      </c>
      <c r="BJ138" s="62">
        <f t="shared" si="146"/>
        <v>271.90302066766264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280.43795286689323</v>
      </c>
      <c r="S139" s="62">
        <f ca="1">AVERAGE(OFFSET($R$3,0,0,'Données projet'!$E$9+1,1))-AVERAGE(OFFSET($H$3,0,0,'Données projet'!$E$9+1,1))</f>
        <v>225.71928466161592</v>
      </c>
      <c r="T139" s="62">
        <f t="shared" si="142"/>
        <v>385.98818770742025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-1.064108801074326E-13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368.69628434154333</v>
      </c>
      <c r="AO139" s="62">
        <f t="shared" si="144"/>
        <v>202.28197295839524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1.0286385077051818E-13</v>
      </c>
      <c r="BF139" s="14">
        <f t="shared" si="145"/>
        <v>1.5402366592183556E-12</v>
      </c>
      <c r="BG139" s="22">
        <f t="shared" si="115"/>
        <v>2.8617333882306215E-12</v>
      </c>
      <c r="BH139" s="62">
        <f t="shared" si="116"/>
        <v>280.43795286689499</v>
      </c>
      <c r="BI139" s="62">
        <f ca="1">AVERAGE(OFFSET($BH$3,0,0,'Données projet'!$E$11+1,1))-AVERAGE(OFFSET($H$3,0,0,'Données projet'!$E$11+1,1))</f>
        <v>434.56763649859136</v>
      </c>
      <c r="BJ139" s="62">
        <f t="shared" si="146"/>
        <v>271.90302066766264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280.66165888823429</v>
      </c>
      <c r="S140" s="62">
        <f ca="1">AVERAGE(OFFSET($R$3,0,0,'Données projet'!$E$9+1,1))-AVERAGE(OFFSET($H$3,0,0,'Données projet'!$E$9+1,1))</f>
        <v>225.71928466161592</v>
      </c>
      <c r="T140" s="62">
        <f t="shared" si="142"/>
        <v>385.98818770742025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-1.064108801074326E-13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368.69628434154333</v>
      </c>
      <c r="AO140" s="62">
        <f t="shared" si="144"/>
        <v>202.28197295839524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1.0286385077051818E-13</v>
      </c>
      <c r="BF140" s="14">
        <f t="shared" si="145"/>
        <v>1.5402366592183556E-12</v>
      </c>
      <c r="BG140" s="22">
        <f t="shared" si="115"/>
        <v>2.8617333882306215E-12</v>
      </c>
      <c r="BH140" s="62">
        <f t="shared" si="116"/>
        <v>280.66165888823605</v>
      </c>
      <c r="BI140" s="62">
        <f ca="1">AVERAGE(OFFSET($BH$3,0,0,'Données projet'!$E$11+1,1))-AVERAGE(OFFSET($H$3,0,0,'Données projet'!$E$11+1,1))</f>
        <v>434.56763649859136</v>
      </c>
      <c r="BJ140" s="62">
        <f t="shared" si="146"/>
        <v>271.90302066766264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280.88148411023678</v>
      </c>
      <c r="S141" s="62">
        <f ca="1">AVERAGE(OFFSET($R$3,0,0,'Données projet'!$E$9+1,1))-AVERAGE(OFFSET($H$3,0,0,'Données projet'!$E$9+1,1))</f>
        <v>225.71928466161592</v>
      </c>
      <c r="T141" s="62">
        <f t="shared" si="142"/>
        <v>385.98818770742025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-1.064108801074326E-13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368.69628434154333</v>
      </c>
      <c r="AO141" s="62">
        <f t="shared" si="144"/>
        <v>202.28197295839524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1.0286385077051818E-13</v>
      </c>
      <c r="BF141" s="14">
        <f t="shared" si="145"/>
        <v>1.5402366592183556E-12</v>
      </c>
      <c r="BG141" s="22">
        <f t="shared" si="115"/>
        <v>2.8617333882306215E-12</v>
      </c>
      <c r="BH141" s="62">
        <f t="shared" si="116"/>
        <v>280.88148411023855</v>
      </c>
      <c r="BI141" s="62">
        <f ca="1">AVERAGE(OFFSET($BH$3,0,0,'Données projet'!$E$11+1,1))-AVERAGE(OFFSET($H$3,0,0,'Données projet'!$E$11+1,1))</f>
        <v>434.56763649859136</v>
      </c>
      <c r="BJ141" s="62">
        <f t="shared" si="146"/>
        <v>271.90302066766264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281.09749585609313</v>
      </c>
      <c r="S142" s="62">
        <f ca="1">AVERAGE(OFFSET($R$3,0,0,'Données projet'!$E$9+1,1))-AVERAGE(OFFSET($H$3,0,0,'Données projet'!$E$9+1,1))</f>
        <v>225.71928466161592</v>
      </c>
      <c r="T142" s="62">
        <f t="shared" si="142"/>
        <v>385.98818770742025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-1.064108801074326E-13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368.69628434154333</v>
      </c>
      <c r="AO142" s="62">
        <f t="shared" si="144"/>
        <v>202.28197295839524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1.0286385077051818E-13</v>
      </c>
      <c r="BF142" s="14">
        <f t="shared" si="145"/>
        <v>1.5402366592183556E-12</v>
      </c>
      <c r="BG142" s="22">
        <f t="shared" si="115"/>
        <v>2.8617333882306215E-12</v>
      </c>
      <c r="BH142" s="62">
        <f t="shared" si="116"/>
        <v>281.09749585609489</v>
      </c>
      <c r="BI142" s="62">
        <f ca="1">AVERAGE(OFFSET($BH$3,0,0,'Données projet'!$E$11+1,1))-AVERAGE(OFFSET($H$3,0,0,'Données projet'!$E$11+1,1))</f>
        <v>434.56763649859136</v>
      </c>
      <c r="BJ142" s="62">
        <f t="shared" si="146"/>
        <v>271.90302066766264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281.30976028108881</v>
      </c>
      <c r="S143" s="62">
        <f ca="1">AVERAGE(OFFSET($R$3,0,0,'Données projet'!$E$9+1,1))-AVERAGE(OFFSET($H$3,0,0,'Données projet'!$E$9+1,1))</f>
        <v>225.71928466161592</v>
      </c>
      <c r="T143" s="62">
        <f t="shared" si="142"/>
        <v>385.98818770742025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-1.064108801074326E-13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368.69628434154333</v>
      </c>
      <c r="AO143" s="62">
        <f t="shared" si="144"/>
        <v>202.28197295839524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1.0286385077051818E-13</v>
      </c>
      <c r="BF143" s="14">
        <f t="shared" si="145"/>
        <v>1.5402366592183556E-12</v>
      </c>
      <c r="BG143" s="22">
        <f t="shared" si="115"/>
        <v>2.8617333882306215E-12</v>
      </c>
      <c r="BH143" s="62">
        <f t="shared" si="116"/>
        <v>281.30976028109058</v>
      </c>
      <c r="BI143" s="62">
        <f ca="1">AVERAGE(OFFSET($BH$3,0,0,'Données projet'!$E$11+1,1))-AVERAGE(OFFSET($H$3,0,0,'Données projet'!$E$11+1,1))</f>
        <v>434.56763649859136</v>
      </c>
      <c r="BJ143" s="62">
        <f t="shared" si="146"/>
        <v>271.90302066766264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281.51834239286291</v>
      </c>
      <c r="S144" s="62">
        <f ca="1">AVERAGE(OFFSET($R$3,0,0,'Données projet'!$E$9+1,1))-AVERAGE(OFFSET($H$3,0,0,'Données projet'!$E$9+1,1))</f>
        <v>225.71928466161592</v>
      </c>
      <c r="T144" s="62">
        <f t="shared" si="142"/>
        <v>385.98818770742025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-1.064108801074326E-13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368.69628434154333</v>
      </c>
      <c r="AO144" s="62">
        <f t="shared" si="144"/>
        <v>202.28197295839524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1.0286385077051818E-13</v>
      </c>
      <c r="BF144" s="14">
        <f t="shared" si="145"/>
        <v>1.5402366592183556E-12</v>
      </c>
      <c r="BG144" s="22">
        <f t="shared" si="115"/>
        <v>2.8617333882306215E-12</v>
      </c>
      <c r="BH144" s="62">
        <f t="shared" si="116"/>
        <v>281.51834239286467</v>
      </c>
      <c r="BI144" s="62">
        <f ca="1">AVERAGE(OFFSET($BH$3,0,0,'Données projet'!$E$11+1,1))-AVERAGE(OFFSET($H$3,0,0,'Données projet'!$E$11+1,1))</f>
        <v>434.56763649859136</v>
      </c>
      <c r="BJ144" s="62">
        <f t="shared" si="146"/>
        <v>271.90302066766264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281.72330607131755</v>
      </c>
      <c r="S145" s="62">
        <f ca="1">AVERAGE(OFFSET($R$3,0,0,'Données projet'!$E$9+1,1))-AVERAGE(OFFSET($H$3,0,0,'Données projet'!$E$9+1,1))</f>
        <v>225.71928466161592</v>
      </c>
      <c r="T145" s="62">
        <f t="shared" si="142"/>
        <v>385.98818770742025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-1.064108801074326E-13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368.69628434154333</v>
      </c>
      <c r="AO145" s="62">
        <f t="shared" si="144"/>
        <v>202.28197295839524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1.0286385077051818E-13</v>
      </c>
      <c r="BF145" s="14">
        <f t="shared" si="145"/>
        <v>1.5402366592183556E-12</v>
      </c>
      <c r="BG145" s="22">
        <f t="shared" si="115"/>
        <v>2.8617333882306215E-12</v>
      </c>
      <c r="BH145" s="62">
        <f t="shared" si="116"/>
        <v>281.72330607131931</v>
      </c>
      <c r="BI145" s="62">
        <f ca="1">AVERAGE(OFFSET($BH$3,0,0,'Données projet'!$E$11+1,1))-AVERAGE(OFFSET($H$3,0,0,'Données projet'!$E$11+1,1))</f>
        <v>434.56763649859136</v>
      </c>
      <c r="BJ145" s="62">
        <f t="shared" si="146"/>
        <v>271.90302066766264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281.92471408818108</v>
      </c>
      <c r="S146" s="62">
        <f ca="1">AVERAGE(OFFSET($R$3,0,0,'Données projet'!$E$9+1,1))-AVERAGE(OFFSET($H$3,0,0,'Données projet'!$E$9+1,1))</f>
        <v>225.71928466161592</v>
      </c>
      <c r="T146" s="62">
        <f t="shared" si="142"/>
        <v>385.98818770742025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-1.064108801074326E-13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368.69628434154333</v>
      </c>
      <c r="AO146" s="62">
        <f t="shared" si="144"/>
        <v>202.28197295839524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1.0286385077051818E-13</v>
      </c>
      <c r="BF146" s="14">
        <f t="shared" si="145"/>
        <v>1.5402366592183556E-12</v>
      </c>
      <c r="BG146" s="22">
        <f t="shared" si="115"/>
        <v>2.8617333882306215E-12</v>
      </c>
      <c r="BH146" s="62">
        <f t="shared" si="116"/>
        <v>281.92471408818284</v>
      </c>
      <c r="BI146" s="62">
        <f ca="1">AVERAGE(OFFSET($BH$3,0,0,'Données projet'!$E$11+1,1))-AVERAGE(OFFSET($H$3,0,0,'Données projet'!$E$11+1,1))</f>
        <v>434.56763649859136</v>
      </c>
      <c r="BJ146" s="62">
        <f t="shared" si="146"/>
        <v>271.90302066766264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282.12262812623283</v>
      </c>
      <c r="S147" s="62">
        <f ca="1">AVERAGE(OFFSET($R$3,0,0,'Données projet'!$E$9+1,1))-AVERAGE(OFFSET($H$3,0,0,'Données projet'!$E$9+1,1))</f>
        <v>225.71928466161592</v>
      </c>
      <c r="T147" s="62">
        <f t="shared" si="142"/>
        <v>385.98818770742025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-1.064108801074326E-13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368.69628434154333</v>
      </c>
      <c r="AO147" s="62">
        <f t="shared" si="144"/>
        <v>202.28197295839524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1.0286385077051818E-13</v>
      </c>
      <c r="BF147" s="14">
        <f t="shared" si="145"/>
        <v>1.5402366592183556E-12</v>
      </c>
      <c r="BG147" s="22">
        <f t="shared" si="115"/>
        <v>2.8617333882306215E-12</v>
      </c>
      <c r="BH147" s="62">
        <f t="shared" si="116"/>
        <v>282.12262812623459</v>
      </c>
      <c r="BI147" s="62">
        <f ca="1">AVERAGE(OFFSET($BH$3,0,0,'Données projet'!$E$11+1,1))-AVERAGE(OFFSET($H$3,0,0,'Données projet'!$E$11+1,1))</f>
        <v>434.56763649859136</v>
      </c>
      <c r="BJ147" s="62">
        <f t="shared" si="146"/>
        <v>271.90302066766264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282.31710879819406</v>
      </c>
      <c r="S148" s="62">
        <f ca="1">AVERAGE(OFFSET($R$3,0,0,'Données projet'!$E$9+1,1))-AVERAGE(OFFSET($H$3,0,0,'Données projet'!$E$9+1,1))</f>
        <v>225.71928466161592</v>
      </c>
      <c r="T148" s="62">
        <f t="shared" si="142"/>
        <v>385.98818770742025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-1.064108801074326E-13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368.69628434154333</v>
      </c>
      <c r="AO148" s="62">
        <f t="shared" si="144"/>
        <v>202.28197295839524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1.0286385077051818E-13</v>
      </c>
      <c r="BF148" s="14">
        <f t="shared" si="145"/>
        <v>1.5402366592183556E-12</v>
      </c>
      <c r="BG148" s="22">
        <f t="shared" si="115"/>
        <v>2.8617333882306215E-12</v>
      </c>
      <c r="BH148" s="62">
        <f t="shared" si="116"/>
        <v>282.31710879819582</v>
      </c>
      <c r="BI148" s="62">
        <f ca="1">AVERAGE(OFFSET($BH$3,0,0,'Données projet'!$E$11+1,1))-AVERAGE(OFFSET($H$3,0,0,'Données projet'!$E$11+1,1))</f>
        <v>434.56763649859136</v>
      </c>
      <c r="BJ148" s="62">
        <f t="shared" si="146"/>
        <v>271.90302066766264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282.50821566529032</v>
      </c>
      <c r="S149" s="62">
        <f ca="1">AVERAGE(OFFSET($R$3,0,0,'Données projet'!$E$9+1,1))-AVERAGE(OFFSET($H$3,0,0,'Données projet'!$E$9+1,1))</f>
        <v>225.71928466161592</v>
      </c>
      <c r="T149" s="62">
        <f t="shared" si="142"/>
        <v>385.98818770742025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-1.064108801074326E-13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368.69628434154333</v>
      </c>
      <c r="AO149" s="62">
        <f t="shared" si="144"/>
        <v>202.28197295839524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1.0286385077051818E-13</v>
      </c>
      <c r="BF149" s="14">
        <f t="shared" si="145"/>
        <v>1.5402366592183556E-12</v>
      </c>
      <c r="BG149" s="22">
        <f t="shared" si="115"/>
        <v>2.8617333882306215E-12</v>
      </c>
      <c r="BH149" s="62">
        <f t="shared" si="116"/>
        <v>282.50821566529208</v>
      </c>
      <c r="BI149" s="62">
        <f ca="1">AVERAGE(OFFSET($BH$3,0,0,'Données projet'!$E$11+1,1))-AVERAGE(OFFSET($H$3,0,0,'Données projet'!$E$11+1,1))</f>
        <v>434.56763649859136</v>
      </c>
      <c r="BJ149" s="62">
        <f t="shared" si="146"/>
        <v>271.90302066766264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282.69600725549338</v>
      </c>
      <c r="S150" s="62">
        <f ca="1">AVERAGE(OFFSET($R$3,0,0,'Données projet'!$E$9+1,1))-AVERAGE(OFFSET($H$3,0,0,'Données projet'!$E$9+1,1))</f>
        <v>225.71928466161592</v>
      </c>
      <c r="T150" s="62">
        <f t="shared" si="142"/>
        <v>385.98818770742025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-1.064108801074326E-13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368.69628434154333</v>
      </c>
      <c r="AO150" s="62">
        <f t="shared" si="144"/>
        <v>202.28197295839524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1.0286385077051818E-13</v>
      </c>
      <c r="BF150" s="14">
        <f t="shared" si="145"/>
        <v>1.5402366592183556E-12</v>
      </c>
      <c r="BG150" s="22">
        <f t="shared" si="115"/>
        <v>2.8617333882306215E-12</v>
      </c>
      <c r="BH150" s="62">
        <f t="shared" si="116"/>
        <v>282.69600725549515</v>
      </c>
      <c r="BI150" s="62">
        <f ca="1">AVERAGE(OFFSET($BH$3,0,0,'Données projet'!$E$11+1,1))-AVERAGE(OFFSET($H$3,0,0,'Données projet'!$E$11+1,1))</f>
        <v>434.56763649859136</v>
      </c>
      <c r="BJ150" s="62">
        <f t="shared" si="146"/>
        <v>271.90302066766264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282.88054108144553</v>
      </c>
      <c r="S151" s="62">
        <f ca="1">AVERAGE(OFFSET($R$3,0,0,'Données projet'!$E$9+1,1))-AVERAGE(OFFSET($H$3,0,0,'Données projet'!$E$9+1,1))</f>
        <v>225.71928466161592</v>
      </c>
      <c r="T151" s="62">
        <f t="shared" si="142"/>
        <v>385.98818770742025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-1.064108801074326E-13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368.69628434154333</v>
      </c>
      <c r="AO151" s="62">
        <f t="shared" si="144"/>
        <v>202.28197295839524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1.0286385077051818E-13</v>
      </c>
      <c r="BF151" s="14">
        <f t="shared" si="145"/>
        <v>1.5402366592183556E-12</v>
      </c>
      <c r="BG151" s="22">
        <f t="shared" si="115"/>
        <v>2.8617333882306215E-12</v>
      </c>
      <c r="BH151" s="62">
        <f t="shared" si="116"/>
        <v>282.88054108144729</v>
      </c>
      <c r="BI151" s="62">
        <f ca="1">AVERAGE(OFFSET($BH$3,0,0,'Données projet'!$E$11+1,1))-AVERAGE(OFFSET($H$3,0,0,'Données projet'!$E$11+1,1))</f>
        <v>434.56763649859136</v>
      </c>
      <c r="BJ151" s="62">
        <f t="shared" si="146"/>
        <v>271.90302066766264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283.06187365807324</v>
      </c>
      <c r="S152" s="62">
        <f ca="1">AVERAGE(OFFSET($R$3,0,0,'Données projet'!$E$9+1,1))-AVERAGE(OFFSET($H$3,0,0,'Données projet'!$E$9+1,1))</f>
        <v>225.71928466161592</v>
      </c>
      <c r="T152" s="62">
        <f t="shared" si="142"/>
        <v>385.98818770742025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-1.064108801074326E-13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368.69628434154333</v>
      </c>
      <c r="AO152" s="62">
        <f t="shared" si="144"/>
        <v>202.28197295839524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1.0286385077051818E-13</v>
      </c>
      <c r="BF152" s="14">
        <f t="shared" si="145"/>
        <v>1.5402366592183556E-12</v>
      </c>
      <c r="BG152" s="22">
        <f t="shared" si="115"/>
        <v>2.8617333882306215E-12</v>
      </c>
      <c r="BH152" s="62">
        <f t="shared" si="116"/>
        <v>283.061873658075</v>
      </c>
      <c r="BI152" s="62">
        <f ca="1">AVERAGE(OFFSET($BH$3,0,0,'Données projet'!$E$11+1,1))-AVERAGE(OFFSET($H$3,0,0,'Données projet'!$E$11+1,1))</f>
        <v>434.56763649859136</v>
      </c>
      <c r="BJ152" s="62">
        <f t="shared" si="146"/>
        <v>271.90302066766264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283.24006051989539</v>
      </c>
      <c r="S153" s="62">
        <f ca="1">AVERAGE(OFFSET($R$3,0,0,'Données projet'!$E$9+1,1))-AVERAGE(OFFSET($H$3,0,0,'Données projet'!$E$9+1,1))</f>
        <v>225.71928466161592</v>
      </c>
      <c r="T153" s="62">
        <f t="shared" si="142"/>
        <v>385.98818770742025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-1.064108801074326E-13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368.69628434154333</v>
      </c>
      <c r="AO153" s="62">
        <f t="shared" si="144"/>
        <v>202.28197295839524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1.0286385077051818E-13</v>
      </c>
      <c r="BF153" s="14">
        <f t="shared" si="145"/>
        <v>1.5402366592183556E-12</v>
      </c>
      <c r="BG153" s="22">
        <f t="shared" si="115"/>
        <v>2.8617333882306215E-12</v>
      </c>
      <c r="BH153" s="62">
        <f t="shared" si="116"/>
        <v>283.24006051989716</v>
      </c>
      <c r="BI153" s="62">
        <f ca="1">AVERAGE(OFFSET($BH$3,0,0,'Données projet'!$E$11+1,1))-AVERAGE(OFFSET($H$3,0,0,'Données projet'!$E$11+1,1))</f>
        <v>434.56763649859136</v>
      </c>
      <c r="BJ153" s="62">
        <f t="shared" si="146"/>
        <v>271.90302066766264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283.41515623803105</v>
      </c>
      <c r="S154" s="62">
        <f ca="1">AVERAGE(OFFSET($R$3,0,0,'Données projet'!$E$9+1,1))-AVERAGE(OFFSET($H$3,0,0,'Données projet'!$E$9+1,1))</f>
        <v>225.71928466161592</v>
      </c>
      <c r="T154" s="62">
        <f t="shared" si="142"/>
        <v>385.98818770742025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-1.064108801074326E-13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368.69628434154333</v>
      </c>
      <c r="AO154" s="62">
        <f t="shared" si="144"/>
        <v>202.28197295839524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1.0286385077051818E-13</v>
      </c>
      <c r="BF154" s="14">
        <f t="shared" ref="BF154:BF203" si="167">EXP(-1.0587+0.8836*LN(BE154)+0.284)</f>
        <v>1.5402366592183556E-12</v>
      </c>
      <c r="BG154" s="22">
        <f t="shared" ref="BG154:BG203" si="168">(BE154+BF154)*0.475*44/12</f>
        <v>2.8617333882306215E-12</v>
      </c>
      <c r="BH154" s="62">
        <f t="shared" si="116"/>
        <v>283.41515623803281</v>
      </c>
      <c r="BI154" s="62">
        <f ca="1">AVERAGE(OFFSET($BH$3,0,0,'Données projet'!$E$11+1,1))-AVERAGE(OFFSET($H$3,0,0,'Données projet'!$E$11+1,1))</f>
        <v>434.56763649859136</v>
      </c>
      <c r="BJ154" s="62">
        <f t="shared" si="146"/>
        <v>271.90302066766264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283.58721443691246</v>
      </c>
      <c r="S155" s="62">
        <f ca="1">AVERAGE(OFFSET($R$3,0,0,'Données projet'!$E$9+1,1))-AVERAGE(OFFSET($H$3,0,0,'Données projet'!$E$9+1,1))</f>
        <v>225.71928466161592</v>
      </c>
      <c r="T155" s="62">
        <f t="shared" si="142"/>
        <v>385.98818770742025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-1.064108801074326E-13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368.69628434154333</v>
      </c>
      <c r="AO155" s="62">
        <f t="shared" si="144"/>
        <v>202.28197295839524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1.0286385077051818E-13</v>
      </c>
      <c r="BF155" s="14">
        <f t="shared" si="167"/>
        <v>1.5402366592183556E-12</v>
      </c>
      <c r="BG155" s="22">
        <f t="shared" si="168"/>
        <v>2.8617333882306215E-12</v>
      </c>
      <c r="BH155" s="62">
        <f t="shared" si="116"/>
        <v>283.58721443691422</v>
      </c>
      <c r="BI155" s="62">
        <f ca="1">AVERAGE(OFFSET($BH$3,0,0,'Données projet'!$E$11+1,1))-AVERAGE(OFFSET($H$3,0,0,'Données projet'!$E$11+1,1))</f>
        <v>434.56763649859136</v>
      </c>
      <c r="BJ155" s="62">
        <f t="shared" si="146"/>
        <v>271.90302066766264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283.7562878107077</v>
      </c>
      <c r="S156" s="62">
        <f ca="1">AVERAGE(OFFSET($R$3,0,0,'Données projet'!$E$9+1,1))-AVERAGE(OFFSET($H$3,0,0,'Données projet'!$E$9+1,1))</f>
        <v>225.71928466161592</v>
      </c>
      <c r="T156" s="62">
        <f t="shared" si="142"/>
        <v>385.98818770742025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-1.064108801074326E-13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368.69628434154333</v>
      </c>
      <c r="AO156" s="62">
        <f t="shared" si="144"/>
        <v>202.28197295839524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1.0286385077051818E-13</v>
      </c>
      <c r="BF156" s="14">
        <f t="shared" si="167"/>
        <v>1.5402366592183556E-12</v>
      </c>
      <c r="BG156" s="22">
        <f t="shared" si="168"/>
        <v>2.8617333882306215E-12</v>
      </c>
      <c r="BH156" s="62">
        <f t="shared" si="116"/>
        <v>283.75628781070947</v>
      </c>
      <c r="BI156" s="62">
        <f ca="1">AVERAGE(OFFSET($BH$3,0,0,'Données projet'!$E$11+1,1))-AVERAGE(OFFSET($H$3,0,0,'Données projet'!$E$11+1,1))</f>
        <v>434.56763649859136</v>
      </c>
      <c r="BJ156" s="62">
        <f t="shared" si="146"/>
        <v>271.90302066766264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283.92242813945916</v>
      </c>
      <c r="S157" s="62">
        <f ca="1">AVERAGE(OFFSET($R$3,0,0,'Données projet'!$E$9+1,1))-AVERAGE(OFFSET($H$3,0,0,'Données projet'!$E$9+1,1))</f>
        <v>225.71928466161592</v>
      </c>
      <c r="T157" s="62">
        <f t="shared" si="142"/>
        <v>385.98818770742025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-1.064108801074326E-13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368.69628434154333</v>
      </c>
      <c r="AO157" s="62">
        <f t="shared" si="144"/>
        <v>202.28197295839524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1.0286385077051818E-13</v>
      </c>
      <c r="BF157" s="14">
        <f t="shared" si="167"/>
        <v>1.5402366592183556E-12</v>
      </c>
      <c r="BG157" s="22">
        <f t="shared" si="168"/>
        <v>2.8617333882306215E-12</v>
      </c>
      <c r="BH157" s="62">
        <f t="shared" si="116"/>
        <v>283.92242813946092</v>
      </c>
      <c r="BI157" s="62">
        <f ca="1">AVERAGE(OFFSET($BH$3,0,0,'Données projet'!$E$11+1,1))-AVERAGE(OFFSET($H$3,0,0,'Données projet'!$E$11+1,1))</f>
        <v>434.56763649859136</v>
      </c>
      <c r="BJ157" s="62">
        <f t="shared" si="146"/>
        <v>271.90302066766264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284.08568630494085</v>
      </c>
      <c r="S158" s="62">
        <f ca="1">AVERAGE(OFFSET($R$3,0,0,'Données projet'!$E$9+1,1))-AVERAGE(OFFSET($H$3,0,0,'Données projet'!$E$9+1,1))</f>
        <v>225.71928466161592</v>
      </c>
      <c r="T158" s="62">
        <f t="shared" si="142"/>
        <v>385.98818770742025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-1.064108801074326E-13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368.69628434154333</v>
      </c>
      <c r="AO158" s="62">
        <f t="shared" si="144"/>
        <v>202.28197295839524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1.0286385077051818E-13</v>
      </c>
      <c r="BF158" s="14">
        <f t="shared" si="167"/>
        <v>1.5402366592183556E-12</v>
      </c>
      <c r="BG158" s="22">
        <f t="shared" si="168"/>
        <v>2.8617333882306215E-12</v>
      </c>
      <c r="BH158" s="62">
        <f t="shared" si="116"/>
        <v>284.08568630494261</v>
      </c>
      <c r="BI158" s="62">
        <f ca="1">AVERAGE(OFFSET($BH$3,0,0,'Données projet'!$E$11+1,1))-AVERAGE(OFFSET($H$3,0,0,'Données projet'!$E$11+1,1))</f>
        <v>434.56763649859136</v>
      </c>
      <c r="BJ158" s="62">
        <f t="shared" si="146"/>
        <v>271.90302066766264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284.24611230624203</v>
      </c>
      <c r="S159" s="62">
        <f ca="1">AVERAGE(OFFSET($R$3,0,0,'Données projet'!$E$9+1,1))-AVERAGE(OFFSET($H$3,0,0,'Données projet'!$E$9+1,1))</f>
        <v>225.71928466161592</v>
      </c>
      <c r="T159" s="62">
        <f t="shared" si="142"/>
        <v>385.98818770742025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-1.064108801074326E-13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368.69628434154333</v>
      </c>
      <c r="AO159" s="62">
        <f t="shared" si="144"/>
        <v>202.28197295839524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1.0286385077051818E-13</v>
      </c>
      <c r="BF159" s="14">
        <f t="shared" si="167"/>
        <v>1.5402366592183556E-12</v>
      </c>
      <c r="BG159" s="22">
        <f t="shared" si="168"/>
        <v>2.8617333882306215E-12</v>
      </c>
      <c r="BH159" s="62">
        <f t="shared" si="116"/>
        <v>284.24611230624379</v>
      </c>
      <c r="BI159" s="62">
        <f ca="1">AVERAGE(OFFSET($BH$3,0,0,'Données projet'!$E$11+1,1))-AVERAGE(OFFSET($H$3,0,0,'Données projet'!$E$11+1,1))</f>
        <v>434.56763649859136</v>
      </c>
      <c r="BJ159" s="62">
        <f t="shared" si="146"/>
        <v>271.90302066766264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284.40375527507933</v>
      </c>
      <c r="S160" s="62">
        <f ca="1">AVERAGE(OFFSET($R$3,0,0,'Données projet'!$E$9+1,1))-AVERAGE(OFFSET($H$3,0,0,'Données projet'!$E$9+1,1))</f>
        <v>225.71928466161592</v>
      </c>
      <c r="T160" s="62">
        <f t="shared" si="142"/>
        <v>385.98818770742025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-1.064108801074326E-13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368.69628434154333</v>
      </c>
      <c r="AO160" s="62">
        <f t="shared" si="144"/>
        <v>202.28197295839524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1.0286385077051818E-13</v>
      </c>
      <c r="BF160" s="14">
        <f t="shared" si="167"/>
        <v>1.5402366592183556E-12</v>
      </c>
      <c r="BG160" s="22">
        <f t="shared" si="168"/>
        <v>2.8617333882306215E-12</v>
      </c>
      <c r="BH160" s="62">
        <f t="shared" si="116"/>
        <v>284.4037552750811</v>
      </c>
      <c r="BI160" s="62">
        <f ca="1">AVERAGE(OFFSET($BH$3,0,0,'Données projet'!$E$11+1,1))-AVERAGE(OFFSET($H$3,0,0,'Données projet'!$E$11+1,1))</f>
        <v>434.56763649859136</v>
      </c>
      <c r="BJ160" s="62">
        <f t="shared" si="146"/>
        <v>271.90302066766264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284.55866349084431</v>
      </c>
      <c r="S161" s="62">
        <f ca="1">AVERAGE(OFFSET($R$3,0,0,'Données projet'!$E$9+1,1))-AVERAGE(OFFSET($H$3,0,0,'Données projet'!$E$9+1,1))</f>
        <v>225.71928466161592</v>
      </c>
      <c r="T161" s="62">
        <f t="shared" si="142"/>
        <v>385.98818770742025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-1.064108801074326E-13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368.69628434154333</v>
      </c>
      <c r="AO161" s="62">
        <f t="shared" si="144"/>
        <v>202.28197295839524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1.0286385077051818E-13</v>
      </c>
      <c r="BF161" s="14">
        <f t="shared" si="167"/>
        <v>1.5402366592183556E-12</v>
      </c>
      <c r="BG161" s="22">
        <f t="shared" si="168"/>
        <v>2.8617333882306215E-12</v>
      </c>
      <c r="BH161" s="62">
        <f t="shared" si="116"/>
        <v>284.55866349084607</v>
      </c>
      <c r="BI161" s="62">
        <f ca="1">AVERAGE(OFFSET($BH$3,0,0,'Données projet'!$E$11+1,1))-AVERAGE(OFFSET($H$3,0,0,'Données projet'!$E$11+1,1))</f>
        <v>434.56763649859136</v>
      </c>
      <c r="BJ161" s="62">
        <f t="shared" si="146"/>
        <v>271.90302066766264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284.71088439538869</v>
      </c>
      <c r="S162" s="62">
        <f ca="1">AVERAGE(OFFSET($R$3,0,0,'Données projet'!$E$9+1,1))-AVERAGE(OFFSET($H$3,0,0,'Données projet'!$E$9+1,1))</f>
        <v>225.71928466161592</v>
      </c>
      <c r="T162" s="62">
        <f t="shared" si="142"/>
        <v>385.98818770742025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-1.064108801074326E-13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368.69628434154333</v>
      </c>
      <c r="AO162" s="62">
        <f t="shared" si="144"/>
        <v>202.28197295839524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1.0286385077051818E-13</v>
      </c>
      <c r="BF162" s="14">
        <f t="shared" si="167"/>
        <v>1.5402366592183556E-12</v>
      </c>
      <c r="BG162" s="22">
        <f t="shared" si="168"/>
        <v>2.8617333882306215E-12</v>
      </c>
      <c r="BH162" s="62">
        <f t="shared" si="116"/>
        <v>284.71088439539045</v>
      </c>
      <c r="BI162" s="62">
        <f ca="1">AVERAGE(OFFSET($BH$3,0,0,'Données projet'!$E$11+1,1))-AVERAGE(OFFSET($H$3,0,0,'Données projet'!$E$11+1,1))</f>
        <v>434.56763649859136</v>
      </c>
      <c r="BJ162" s="62">
        <f t="shared" si="146"/>
        <v>271.90302066766264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284.86046460755404</v>
      </c>
      <c r="S163" s="62">
        <f ca="1">AVERAGE(OFFSET($R$3,0,0,'Données projet'!$E$9+1,1))-AVERAGE(OFFSET($H$3,0,0,'Données projet'!$E$9+1,1))</f>
        <v>225.71928466161592</v>
      </c>
      <c r="T163" s="62">
        <f t="shared" si="142"/>
        <v>385.98818770742025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-1.064108801074326E-13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368.69628434154333</v>
      </c>
      <c r="AO163" s="62">
        <f t="shared" si="144"/>
        <v>202.28197295839524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1.0286385077051818E-13</v>
      </c>
      <c r="BF163" s="14">
        <f t="shared" si="167"/>
        <v>1.5402366592183556E-12</v>
      </c>
      <c r="BG163" s="22">
        <f t="shared" si="168"/>
        <v>2.8617333882306215E-12</v>
      </c>
      <c r="BH163" s="62">
        <f t="shared" si="116"/>
        <v>284.8604646075558</v>
      </c>
      <c r="BI163" s="62">
        <f ca="1">AVERAGE(OFFSET($BH$3,0,0,'Données projet'!$E$11+1,1))-AVERAGE(OFFSET($H$3,0,0,'Données projet'!$E$11+1,1))</f>
        <v>434.56763649859136</v>
      </c>
      <c r="BJ163" s="62">
        <f t="shared" si="146"/>
        <v>271.90302066766264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285.00744993744968</v>
      </c>
      <c r="S164" s="62">
        <f ca="1">AVERAGE(OFFSET($R$3,0,0,'Données projet'!$E$9+1,1))-AVERAGE(OFFSET($H$3,0,0,'Données projet'!$E$9+1,1))</f>
        <v>225.71928466161592</v>
      </c>
      <c r="T164" s="62">
        <f t="shared" si="142"/>
        <v>385.98818770742025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-1.064108801074326E-13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368.69628434154333</v>
      </c>
      <c r="AO164" s="62">
        <f t="shared" si="144"/>
        <v>202.28197295839524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1.0286385077051818E-13</v>
      </c>
      <c r="BF164" s="14">
        <f t="shared" si="167"/>
        <v>1.5402366592183556E-12</v>
      </c>
      <c r="BG164" s="22">
        <f t="shared" si="168"/>
        <v>2.8617333882306215E-12</v>
      </c>
      <c r="BH164" s="62">
        <f t="shared" si="116"/>
        <v>285.00744993745144</v>
      </c>
      <c r="BI164" s="62">
        <f ca="1">AVERAGE(OFFSET($BH$3,0,0,'Données projet'!$E$11+1,1))-AVERAGE(OFFSET($H$3,0,0,'Données projet'!$E$11+1,1))</f>
        <v>434.56763649859136</v>
      </c>
      <c r="BJ164" s="62">
        <f t="shared" si="146"/>
        <v>271.90302066766264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285.15188540048155</v>
      </c>
      <c r="S165" s="62">
        <f ca="1">AVERAGE(OFFSET($R$3,0,0,'Données projet'!$E$9+1,1))-AVERAGE(OFFSET($H$3,0,0,'Données projet'!$E$9+1,1))</f>
        <v>225.71928466161592</v>
      </c>
      <c r="T165" s="62">
        <f t="shared" si="142"/>
        <v>385.98818770742025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-1.064108801074326E-13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368.69628434154333</v>
      </c>
      <c r="AO165" s="62">
        <f t="shared" si="144"/>
        <v>202.28197295839524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1.0286385077051818E-13</v>
      </c>
      <c r="BF165" s="14">
        <f t="shared" si="167"/>
        <v>1.5402366592183556E-12</v>
      </c>
      <c r="BG165" s="22">
        <f t="shared" si="168"/>
        <v>2.8617333882306215E-12</v>
      </c>
      <c r="BH165" s="62">
        <f t="shared" si="116"/>
        <v>285.15188540048331</v>
      </c>
      <c r="BI165" s="62">
        <f ca="1">AVERAGE(OFFSET($BH$3,0,0,'Données projet'!$E$11+1,1))-AVERAGE(OFFSET($H$3,0,0,'Données projet'!$E$11+1,1))</f>
        <v>434.56763649859136</v>
      </c>
      <c r="BJ165" s="62">
        <f t="shared" si="146"/>
        <v>271.90302066766264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285.29381523113915</v>
      </c>
      <c r="S166" s="62">
        <f ca="1">AVERAGE(OFFSET($R$3,0,0,'Données projet'!$E$9+1,1))-AVERAGE(OFFSET($H$3,0,0,'Données projet'!$E$9+1,1))</f>
        <v>225.71928466161592</v>
      </c>
      <c r="T166" s="62">
        <f t="shared" si="142"/>
        <v>385.98818770742025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-1.064108801074326E-13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368.69628434154333</v>
      </c>
      <c r="AO166" s="62">
        <f t="shared" si="144"/>
        <v>202.28197295839524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1.0286385077051818E-13</v>
      </c>
      <c r="BF166" s="14">
        <f t="shared" si="167"/>
        <v>1.5402366592183556E-12</v>
      </c>
      <c r="BG166" s="22">
        <f t="shared" si="168"/>
        <v>2.8617333882306215E-12</v>
      </c>
      <c r="BH166" s="62">
        <f t="shared" si="116"/>
        <v>285.29381523114091</v>
      </c>
      <c r="BI166" s="62">
        <f ca="1">AVERAGE(OFFSET($BH$3,0,0,'Données projet'!$E$11+1,1))-AVERAGE(OFFSET($H$3,0,0,'Données projet'!$E$11+1,1))</f>
        <v>434.56763649859136</v>
      </c>
      <c r="BJ166" s="62">
        <f t="shared" si="146"/>
        <v>271.90302066766264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285.43328289654244</v>
      </c>
      <c r="S167" s="62">
        <f ca="1">AVERAGE(OFFSET($R$3,0,0,'Données projet'!$E$9+1,1))-AVERAGE(OFFSET($H$3,0,0,'Données projet'!$E$9+1,1))</f>
        <v>225.71928466161592</v>
      </c>
      <c r="T167" s="62">
        <f t="shared" si="142"/>
        <v>385.98818770742025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-1.064108801074326E-13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368.69628434154333</v>
      </c>
      <c r="AO167" s="62">
        <f t="shared" si="144"/>
        <v>202.28197295839524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1.0286385077051818E-13</v>
      </c>
      <c r="BF167" s="14">
        <f t="shared" si="167"/>
        <v>1.5402366592183556E-12</v>
      </c>
      <c r="BG167" s="22">
        <f t="shared" si="168"/>
        <v>2.8617333882306215E-12</v>
      </c>
      <c r="BH167" s="62">
        <f t="shared" si="116"/>
        <v>285.4332828965442</v>
      </c>
      <c r="BI167" s="62">
        <f ca="1">AVERAGE(OFFSET($BH$3,0,0,'Données projet'!$E$11+1,1))-AVERAGE(OFFSET($H$3,0,0,'Données projet'!$E$11+1,1))</f>
        <v>434.56763649859136</v>
      </c>
      <c r="BJ167" s="62">
        <f t="shared" si="146"/>
        <v>271.90302066766264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285.57033110975391</v>
      </c>
      <c r="S168" s="62">
        <f ca="1">AVERAGE(OFFSET($R$3,0,0,'Données projet'!$E$9+1,1))-AVERAGE(OFFSET($H$3,0,0,'Données projet'!$E$9+1,1))</f>
        <v>225.71928466161592</v>
      </c>
      <c r="T168" s="62">
        <f t="shared" si="142"/>
        <v>385.98818770742025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-1.064108801074326E-13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368.69628434154333</v>
      </c>
      <c r="AO168" s="62">
        <f t="shared" si="144"/>
        <v>202.28197295839524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1.0286385077051818E-13</v>
      </c>
      <c r="BF168" s="14">
        <f t="shared" si="167"/>
        <v>1.5402366592183556E-12</v>
      </c>
      <c r="BG168" s="22">
        <f t="shared" si="168"/>
        <v>2.8617333882306215E-12</v>
      </c>
      <c r="BH168" s="62">
        <f t="shared" si="116"/>
        <v>285.57033110975567</v>
      </c>
      <c r="BI168" s="62">
        <f ca="1">AVERAGE(OFFSET($BH$3,0,0,'Données projet'!$E$11+1,1))-AVERAGE(OFFSET($H$3,0,0,'Données projet'!$E$11+1,1))</f>
        <v>434.56763649859136</v>
      </c>
      <c r="BJ168" s="62">
        <f t="shared" si="146"/>
        <v>271.90302066766264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285.7050018428601</v>
      </c>
      <c r="S169" s="62">
        <f ca="1">AVERAGE(OFFSET($R$3,0,0,'Données projet'!$E$9+1,1))-AVERAGE(OFFSET($H$3,0,0,'Données projet'!$E$9+1,1))</f>
        <v>225.71928466161592</v>
      </c>
      <c r="T169" s="62">
        <f t="shared" si="142"/>
        <v>385.98818770742025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-1.064108801074326E-13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368.69628434154333</v>
      </c>
      <c r="AO169" s="62">
        <f t="shared" si="144"/>
        <v>202.28197295839524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1.0286385077051818E-13</v>
      </c>
      <c r="BF169" s="14">
        <f t="shared" si="167"/>
        <v>1.5402366592183556E-12</v>
      </c>
      <c r="BG169" s="22">
        <f t="shared" si="168"/>
        <v>2.8617333882306215E-12</v>
      </c>
      <c r="BH169" s="62">
        <f t="shared" si="116"/>
        <v>285.70500184286186</v>
      </c>
      <c r="BI169" s="62">
        <f ca="1">AVERAGE(OFFSET($BH$3,0,0,'Données projet'!$E$11+1,1))-AVERAGE(OFFSET($H$3,0,0,'Données projet'!$E$11+1,1))</f>
        <v>434.56763649859136</v>
      </c>
      <c r="BJ169" s="62">
        <f t="shared" si="146"/>
        <v>271.90302066766264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285.83733633982558</v>
      </c>
      <c r="S170" s="62">
        <f ca="1">AVERAGE(OFFSET($R$3,0,0,'Données projet'!$E$9+1,1))-AVERAGE(OFFSET($H$3,0,0,'Données projet'!$E$9+1,1))</f>
        <v>225.71928466161592</v>
      </c>
      <c r="T170" s="62">
        <f t="shared" si="142"/>
        <v>385.98818770742025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-1.064108801074326E-13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368.69628434154333</v>
      </c>
      <c r="AO170" s="62">
        <f t="shared" si="144"/>
        <v>202.28197295839524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1.0286385077051818E-13</v>
      </c>
      <c r="BF170" s="14">
        <f t="shared" si="167"/>
        <v>1.5402366592183556E-12</v>
      </c>
      <c r="BG170" s="22">
        <f t="shared" si="168"/>
        <v>2.8617333882306215E-12</v>
      </c>
      <c r="BH170" s="62">
        <f t="shared" si="116"/>
        <v>285.83733633982735</v>
      </c>
      <c r="BI170" s="62">
        <f ca="1">AVERAGE(OFFSET($BH$3,0,0,'Données projet'!$E$11+1,1))-AVERAGE(OFFSET($H$3,0,0,'Données projet'!$E$11+1,1))</f>
        <v>434.56763649859136</v>
      </c>
      <c r="BJ170" s="62">
        <f t="shared" si="146"/>
        <v>271.90302066766264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285.96737512912426</v>
      </c>
      <c r="S171" s="62">
        <f ca="1">AVERAGE(OFFSET($R$3,0,0,'Données projet'!$E$9+1,1))-AVERAGE(OFFSET($H$3,0,0,'Données projet'!$E$9+1,1))</f>
        <v>225.71928466161592</v>
      </c>
      <c r="T171" s="62">
        <f t="shared" si="142"/>
        <v>385.98818770742025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-1.064108801074326E-13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368.69628434154333</v>
      </c>
      <c r="AO171" s="62">
        <f t="shared" si="144"/>
        <v>202.28197295839524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1.0286385077051818E-13</v>
      </c>
      <c r="BF171" s="14">
        <f t="shared" si="167"/>
        <v>1.5402366592183556E-12</v>
      </c>
      <c r="BG171" s="22">
        <f t="shared" si="168"/>
        <v>2.8617333882306215E-12</v>
      </c>
      <c r="BH171" s="62">
        <f t="shared" si="116"/>
        <v>285.96737512912603</v>
      </c>
      <c r="BI171" s="62">
        <f ca="1">AVERAGE(OFFSET($BH$3,0,0,'Données projet'!$E$11+1,1))-AVERAGE(OFFSET($H$3,0,0,'Données projet'!$E$11+1,1))</f>
        <v>434.56763649859136</v>
      </c>
      <c r="BJ171" s="62">
        <f t="shared" si="146"/>
        <v>271.90302066766264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286.09515803615182</v>
      </c>
      <c r="S172" s="62">
        <f ca="1">AVERAGE(OFFSET($R$3,0,0,'Données projet'!$E$9+1,1))-AVERAGE(OFFSET($H$3,0,0,'Données projet'!$E$9+1,1))</f>
        <v>225.71928466161592</v>
      </c>
      <c r="T172" s="62">
        <f t="shared" si="142"/>
        <v>385.98818770742025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-1.064108801074326E-13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368.69628434154333</v>
      </c>
      <c r="AO172" s="62">
        <f t="shared" si="144"/>
        <v>202.28197295839524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1.0286385077051818E-13</v>
      </c>
      <c r="BF172" s="14">
        <f t="shared" si="167"/>
        <v>1.5402366592183556E-12</v>
      </c>
      <c r="BG172" s="22">
        <f t="shared" si="168"/>
        <v>2.8617333882306215E-12</v>
      </c>
      <c r="BH172" s="62">
        <f t="shared" si="116"/>
        <v>286.09515803615358</v>
      </c>
      <c r="BI172" s="62">
        <f ca="1">AVERAGE(OFFSET($BH$3,0,0,'Données projet'!$E$11+1,1))-AVERAGE(OFFSET($H$3,0,0,'Données projet'!$E$11+1,1))</f>
        <v>434.56763649859136</v>
      </c>
      <c r="BJ172" s="62">
        <f t="shared" si="146"/>
        <v>271.90302066766264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286.22072419542224</v>
      </c>
      <c r="S173" s="62">
        <f ca="1">AVERAGE(OFFSET($R$3,0,0,'Données projet'!$E$9+1,1))-AVERAGE(OFFSET($H$3,0,0,'Données projet'!$E$9+1,1))</f>
        <v>225.71928466161592</v>
      </c>
      <c r="T173" s="62">
        <f t="shared" si="142"/>
        <v>385.98818770742025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-1.064108801074326E-13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368.69628434154333</v>
      </c>
      <c r="AO173" s="62">
        <f t="shared" si="144"/>
        <v>202.28197295839524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1.0286385077051818E-13</v>
      </c>
      <c r="BF173" s="14">
        <f t="shared" si="167"/>
        <v>1.5402366592183556E-12</v>
      </c>
      <c r="BG173" s="22">
        <f t="shared" si="168"/>
        <v>2.8617333882306215E-12</v>
      </c>
      <c r="BH173" s="62">
        <f t="shared" si="116"/>
        <v>286.220724195424</v>
      </c>
      <c r="BI173" s="62">
        <f ca="1">AVERAGE(OFFSET($BH$3,0,0,'Données projet'!$E$11+1,1))-AVERAGE(OFFSET($H$3,0,0,'Données projet'!$E$11+1,1))</f>
        <v>434.56763649859136</v>
      </c>
      <c r="BJ173" s="62">
        <f t="shared" si="146"/>
        <v>271.90302066766264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286.34411206255317</v>
      </c>
      <c r="S174" s="62">
        <f ca="1">AVERAGE(OFFSET($R$3,0,0,'Données projet'!$E$9+1,1))-AVERAGE(OFFSET($H$3,0,0,'Données projet'!$E$9+1,1))</f>
        <v>225.71928466161592</v>
      </c>
      <c r="T174" s="62">
        <f t="shared" si="142"/>
        <v>385.98818770742025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-1.064108801074326E-13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368.69628434154333</v>
      </c>
      <c r="AO174" s="62">
        <f t="shared" si="144"/>
        <v>202.28197295839524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1.0286385077051818E-13</v>
      </c>
      <c r="BF174" s="14">
        <f t="shared" si="167"/>
        <v>1.5402366592183556E-12</v>
      </c>
      <c r="BG174" s="22">
        <f t="shared" si="168"/>
        <v>2.8617333882306215E-12</v>
      </c>
      <c r="BH174" s="62">
        <f t="shared" si="116"/>
        <v>286.34411206255493</v>
      </c>
      <c r="BI174" s="62">
        <f ca="1">AVERAGE(OFFSET($BH$3,0,0,'Données projet'!$E$11+1,1))-AVERAGE(OFFSET($H$3,0,0,'Données projet'!$E$11+1,1))</f>
        <v>434.56763649859136</v>
      </c>
      <c r="BJ174" s="62">
        <f t="shared" si="146"/>
        <v>271.90302066766264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286.46535942604339</v>
      </c>
      <c r="S175" s="62">
        <f ca="1">AVERAGE(OFFSET($R$3,0,0,'Données projet'!$E$9+1,1))-AVERAGE(OFFSET($H$3,0,0,'Données projet'!$E$9+1,1))</f>
        <v>225.71928466161592</v>
      </c>
      <c r="T175" s="62">
        <f t="shared" si="142"/>
        <v>385.98818770742025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-1.064108801074326E-13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368.69628434154333</v>
      </c>
      <c r="AO175" s="62">
        <f t="shared" si="144"/>
        <v>202.28197295839524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1.0286385077051818E-13</v>
      </c>
      <c r="BF175" s="14">
        <f t="shared" si="167"/>
        <v>1.5402366592183556E-12</v>
      </c>
      <c r="BG175" s="22">
        <f t="shared" si="168"/>
        <v>2.8617333882306215E-12</v>
      </c>
      <c r="BH175" s="62">
        <f t="shared" si="116"/>
        <v>286.46535942604515</v>
      </c>
      <c r="BI175" s="62">
        <f ca="1">AVERAGE(OFFSET($BH$3,0,0,'Données projet'!$E$11+1,1))-AVERAGE(OFFSET($H$3,0,0,'Données projet'!$E$11+1,1))</f>
        <v>434.56763649859136</v>
      </c>
      <c r="BJ175" s="62">
        <f t="shared" si="146"/>
        <v>271.90302066766264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286.58450341884543</v>
      </c>
      <c r="S176" s="62">
        <f ca="1">AVERAGE(OFFSET($R$3,0,0,'Données projet'!$E$9+1,1))-AVERAGE(OFFSET($H$3,0,0,'Données projet'!$E$9+1,1))</f>
        <v>225.71928466161592</v>
      </c>
      <c r="T176" s="62">
        <f t="shared" si="142"/>
        <v>385.98818770742025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-1.064108801074326E-13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368.69628434154333</v>
      </c>
      <c r="AO176" s="62">
        <f t="shared" si="144"/>
        <v>202.28197295839524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1.0286385077051818E-13</v>
      </c>
      <c r="BF176" s="14">
        <f t="shared" si="167"/>
        <v>1.5402366592183556E-12</v>
      </c>
      <c r="BG176" s="22">
        <f t="shared" si="168"/>
        <v>2.8617333882306215E-12</v>
      </c>
      <c r="BH176" s="62">
        <f t="shared" si="116"/>
        <v>286.58450341884719</v>
      </c>
      <c r="BI176" s="62">
        <f ca="1">AVERAGE(OFFSET($BH$3,0,0,'Données projet'!$E$11+1,1))-AVERAGE(OFFSET($H$3,0,0,'Données projet'!$E$11+1,1))</f>
        <v>434.56763649859136</v>
      </c>
      <c r="BJ176" s="62">
        <f t="shared" si="146"/>
        <v>271.90302066766264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286.70158052973852</v>
      </c>
      <c r="S177" s="62">
        <f ca="1">AVERAGE(OFFSET($R$3,0,0,'Données projet'!$E$9+1,1))-AVERAGE(OFFSET($H$3,0,0,'Données projet'!$E$9+1,1))</f>
        <v>225.71928466161592</v>
      </c>
      <c r="T177" s="62">
        <f t="shared" si="142"/>
        <v>385.98818770742025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-1.064108801074326E-13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368.69628434154333</v>
      </c>
      <c r="AO177" s="62">
        <f t="shared" si="144"/>
        <v>202.28197295839524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1.0286385077051818E-13</v>
      </c>
      <c r="BF177" s="14">
        <f t="shared" si="167"/>
        <v>1.5402366592183556E-12</v>
      </c>
      <c r="BG177" s="22">
        <f t="shared" si="168"/>
        <v>2.8617333882306215E-12</v>
      </c>
      <c r="BH177" s="62">
        <f t="shared" si="116"/>
        <v>286.70158052974028</v>
      </c>
      <c r="BI177" s="62">
        <f ca="1">AVERAGE(OFFSET($BH$3,0,0,'Données projet'!$E$11+1,1))-AVERAGE(OFFSET($H$3,0,0,'Données projet'!$E$11+1,1))</f>
        <v>434.56763649859136</v>
      </c>
      <c r="BJ177" s="62">
        <f t="shared" si="146"/>
        <v>271.90302066766264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286.81662661450275</v>
      </c>
      <c r="S178" s="62">
        <f ca="1">AVERAGE(OFFSET($R$3,0,0,'Données projet'!$E$9+1,1))-AVERAGE(OFFSET($H$3,0,0,'Données projet'!$E$9+1,1))</f>
        <v>225.71928466161592</v>
      </c>
      <c r="T178" s="62">
        <f t="shared" si="142"/>
        <v>385.98818770742025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-1.064108801074326E-13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368.69628434154333</v>
      </c>
      <c r="AO178" s="62">
        <f t="shared" si="144"/>
        <v>202.28197295839524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1.0286385077051818E-13</v>
      </c>
      <c r="BF178" s="14">
        <f t="shared" si="167"/>
        <v>1.5402366592183556E-12</v>
      </c>
      <c r="BG178" s="22">
        <f t="shared" si="168"/>
        <v>2.8617333882306215E-12</v>
      </c>
      <c r="BH178" s="62">
        <f t="shared" si="116"/>
        <v>286.81662661450451</v>
      </c>
      <c r="BI178" s="62">
        <f ca="1">AVERAGE(OFFSET($BH$3,0,0,'Données projet'!$E$11+1,1))-AVERAGE(OFFSET($H$3,0,0,'Données projet'!$E$11+1,1))</f>
        <v>434.56763649859136</v>
      </c>
      <c r="BJ178" s="62">
        <f t="shared" si="146"/>
        <v>271.90302066766264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286.92967690690091</v>
      </c>
      <c r="S179" s="62">
        <f ca="1">AVERAGE(OFFSET($R$3,0,0,'Données projet'!$E$9+1,1))-AVERAGE(OFFSET($H$3,0,0,'Données projet'!$E$9+1,1))</f>
        <v>225.71928466161592</v>
      </c>
      <c r="T179" s="62">
        <f t="shared" si="142"/>
        <v>385.98818770742025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-1.064108801074326E-13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368.69628434154333</v>
      </c>
      <c r="AO179" s="62">
        <f t="shared" si="144"/>
        <v>202.28197295839524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1.0286385077051818E-13</v>
      </c>
      <c r="BF179" s="14">
        <f t="shared" si="167"/>
        <v>1.5402366592183556E-12</v>
      </c>
      <c r="BG179" s="22">
        <f t="shared" si="168"/>
        <v>2.8617333882306215E-12</v>
      </c>
      <c r="BH179" s="62">
        <f t="shared" si="116"/>
        <v>286.92967690690267</v>
      </c>
      <c r="BI179" s="62">
        <f ca="1">AVERAGE(OFFSET($BH$3,0,0,'Données projet'!$E$11+1,1))-AVERAGE(OFFSET($H$3,0,0,'Données projet'!$E$11+1,1))</f>
        <v>434.56763649859136</v>
      </c>
      <c r="BJ179" s="62">
        <f t="shared" si="146"/>
        <v>271.90302066766264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287.0407660294685</v>
      </c>
      <c r="S180" s="62">
        <f ca="1">AVERAGE(OFFSET($R$3,0,0,'Données projet'!$E$9+1,1))-AVERAGE(OFFSET($H$3,0,0,'Données projet'!$E$9+1,1))</f>
        <v>225.71928466161592</v>
      </c>
      <c r="T180" s="62">
        <f t="shared" si="142"/>
        <v>385.98818770742025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-1.064108801074326E-13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368.69628434154333</v>
      </c>
      <c r="AO180" s="62">
        <f t="shared" si="144"/>
        <v>202.28197295839524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1.0286385077051818E-13</v>
      </c>
      <c r="BF180" s="14">
        <f t="shared" si="167"/>
        <v>1.5402366592183556E-12</v>
      </c>
      <c r="BG180" s="22">
        <f t="shared" si="168"/>
        <v>2.8617333882306215E-12</v>
      </c>
      <c r="BH180" s="62">
        <f t="shared" si="116"/>
        <v>287.04076602947026</v>
      </c>
      <c r="BI180" s="62">
        <f ca="1">AVERAGE(OFFSET($BH$3,0,0,'Données projet'!$E$11+1,1))-AVERAGE(OFFSET($H$3,0,0,'Données projet'!$E$11+1,1))</f>
        <v>434.56763649859136</v>
      </c>
      <c r="BJ180" s="62">
        <f t="shared" si="146"/>
        <v>271.90302066766264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287.14992800411767</v>
      </c>
      <c r="S181" s="62">
        <f ca="1">AVERAGE(OFFSET($R$3,0,0,'Données projet'!$E$9+1,1))-AVERAGE(OFFSET($H$3,0,0,'Données projet'!$E$9+1,1))</f>
        <v>225.71928466161592</v>
      </c>
      <c r="T181" s="62">
        <f t="shared" si="142"/>
        <v>385.98818770742025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-1.064108801074326E-13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368.69628434154333</v>
      </c>
      <c r="AO181" s="62">
        <f t="shared" si="144"/>
        <v>202.28197295839524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1.0286385077051818E-13</v>
      </c>
      <c r="BF181" s="14">
        <f t="shared" si="167"/>
        <v>1.5402366592183556E-12</v>
      </c>
      <c r="BG181" s="22">
        <f t="shared" si="168"/>
        <v>2.8617333882306215E-12</v>
      </c>
      <c r="BH181" s="62">
        <f t="shared" si="116"/>
        <v>287.14992800411943</v>
      </c>
      <c r="BI181" s="62">
        <f ca="1">AVERAGE(OFFSET($BH$3,0,0,'Données projet'!$E$11+1,1))-AVERAGE(OFFSET($H$3,0,0,'Données projet'!$E$11+1,1))</f>
        <v>434.56763649859136</v>
      </c>
      <c r="BJ181" s="62">
        <f t="shared" si="146"/>
        <v>271.90302066766264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287.25719626255619</v>
      </c>
      <c r="S182" s="62">
        <f ca="1">AVERAGE(OFFSET($R$3,0,0,'Données projet'!$E$9+1,1))-AVERAGE(OFFSET($H$3,0,0,'Données projet'!$E$9+1,1))</f>
        <v>225.71928466161592</v>
      </c>
      <c r="T182" s="62">
        <f t="shared" si="142"/>
        <v>385.98818770742025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-1.064108801074326E-13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368.69628434154333</v>
      </c>
      <c r="AO182" s="62">
        <f t="shared" si="144"/>
        <v>202.28197295839524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1.0286385077051818E-13</v>
      </c>
      <c r="BF182" s="14">
        <f t="shared" si="167"/>
        <v>1.5402366592183556E-12</v>
      </c>
      <c r="BG182" s="22">
        <f t="shared" si="168"/>
        <v>2.8617333882306215E-12</v>
      </c>
      <c r="BH182" s="62">
        <f t="shared" si="116"/>
        <v>287.25719626255795</v>
      </c>
      <c r="BI182" s="62">
        <f ca="1">AVERAGE(OFFSET($BH$3,0,0,'Données projet'!$E$11+1,1))-AVERAGE(OFFSET($H$3,0,0,'Données projet'!$E$11+1,1))</f>
        <v>434.56763649859136</v>
      </c>
      <c r="BJ182" s="62">
        <f t="shared" si="146"/>
        <v>271.90302066766264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287.3626036565268</v>
      </c>
      <c r="S183" s="62">
        <f ca="1">AVERAGE(OFFSET($R$3,0,0,'Données projet'!$E$9+1,1))-AVERAGE(OFFSET($H$3,0,0,'Données projet'!$E$9+1,1))</f>
        <v>225.71928466161592</v>
      </c>
      <c r="T183" s="62">
        <f t="shared" si="142"/>
        <v>385.98818770742025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-1.064108801074326E-13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368.69628434154333</v>
      </c>
      <c r="AO183" s="62">
        <f t="shared" si="144"/>
        <v>202.28197295839524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1.0286385077051818E-13</v>
      </c>
      <c r="BF183" s="14">
        <f t="shared" si="167"/>
        <v>1.5402366592183556E-12</v>
      </c>
      <c r="BG183" s="22">
        <f t="shared" si="168"/>
        <v>2.8617333882306215E-12</v>
      </c>
      <c r="BH183" s="62">
        <f t="shared" si="116"/>
        <v>287.36260365652856</v>
      </c>
      <c r="BI183" s="62">
        <f ca="1">AVERAGE(OFFSET($BH$3,0,0,'Données projet'!$E$11+1,1))-AVERAGE(OFFSET($H$3,0,0,'Données projet'!$E$11+1,1))</f>
        <v>434.56763649859136</v>
      </c>
      <c r="BJ183" s="62">
        <f t="shared" si="146"/>
        <v>271.90302066766264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287.46618246786761</v>
      </c>
      <c r="S184" s="62">
        <f ca="1">AVERAGE(OFFSET($R$3,0,0,'Données projet'!$E$9+1,1))-AVERAGE(OFFSET($H$3,0,0,'Données projet'!$E$9+1,1))</f>
        <v>225.71928466161592</v>
      </c>
      <c r="T184" s="62">
        <f t="shared" si="142"/>
        <v>385.98818770742025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-1.064108801074326E-13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368.69628434154333</v>
      </c>
      <c r="AO184" s="62">
        <f t="shared" si="144"/>
        <v>202.28197295839524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1.0286385077051818E-13</v>
      </c>
      <c r="BF184" s="14">
        <f t="shared" si="167"/>
        <v>1.5402366592183556E-12</v>
      </c>
      <c r="BG184" s="22">
        <f t="shared" si="168"/>
        <v>2.8617333882306215E-12</v>
      </c>
      <c r="BH184" s="62">
        <f t="shared" si="116"/>
        <v>287.46618246786937</v>
      </c>
      <c r="BI184" s="62">
        <f ca="1">AVERAGE(OFFSET($BH$3,0,0,'Données projet'!$E$11+1,1))-AVERAGE(OFFSET($H$3,0,0,'Données projet'!$E$11+1,1))</f>
        <v>434.56763649859136</v>
      </c>
      <c r="BJ184" s="62">
        <f t="shared" si="146"/>
        <v>271.90302066766264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287.56796441839919</v>
      </c>
      <c r="S185" s="62">
        <f ca="1">AVERAGE(OFFSET($R$3,0,0,'Données projet'!$E$9+1,1))-AVERAGE(OFFSET($H$3,0,0,'Données projet'!$E$9+1,1))</f>
        <v>225.71928466161592</v>
      </c>
      <c r="T185" s="62">
        <f t="shared" si="142"/>
        <v>385.98818770742025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-1.064108801074326E-13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368.69628434154333</v>
      </c>
      <c r="AO185" s="62">
        <f t="shared" si="144"/>
        <v>202.28197295839524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1.0286385077051818E-13</v>
      </c>
      <c r="BF185" s="14">
        <f t="shared" si="167"/>
        <v>1.5402366592183556E-12</v>
      </c>
      <c r="BG185" s="22">
        <f t="shared" si="168"/>
        <v>2.8617333882306215E-12</v>
      </c>
      <c r="BH185" s="62">
        <f t="shared" si="116"/>
        <v>287.56796441840095</v>
      </c>
      <c r="BI185" s="62">
        <f ca="1">AVERAGE(OFFSET($BH$3,0,0,'Données projet'!$E$11+1,1))-AVERAGE(OFFSET($H$3,0,0,'Données projet'!$E$11+1,1))</f>
        <v>434.56763649859136</v>
      </c>
      <c r="BJ185" s="62">
        <f t="shared" si="146"/>
        <v>271.90302066766264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287.66798067963941</v>
      </c>
      <c r="S186" s="62">
        <f ca="1">AVERAGE(OFFSET($R$3,0,0,'Données projet'!$E$9+1,1))-AVERAGE(OFFSET($H$3,0,0,'Données projet'!$E$9+1,1))</f>
        <v>225.71928466161592</v>
      </c>
      <c r="T186" s="62">
        <f t="shared" si="142"/>
        <v>385.98818770742025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-1.064108801074326E-13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368.69628434154333</v>
      </c>
      <c r="AO186" s="62">
        <f t="shared" si="144"/>
        <v>202.28197295839524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1.0286385077051818E-13</v>
      </c>
      <c r="BF186" s="14">
        <f t="shared" si="167"/>
        <v>1.5402366592183556E-12</v>
      </c>
      <c r="BG186" s="22">
        <f t="shared" si="168"/>
        <v>2.8617333882306215E-12</v>
      </c>
      <c r="BH186" s="62">
        <f t="shared" si="116"/>
        <v>287.66798067964118</v>
      </c>
      <c r="BI186" s="62">
        <f ca="1">AVERAGE(OFFSET($BH$3,0,0,'Données projet'!$E$11+1,1))-AVERAGE(OFFSET($H$3,0,0,'Données projet'!$E$11+1,1))</f>
        <v>434.56763649859136</v>
      </c>
      <c r="BJ186" s="62">
        <f t="shared" si="146"/>
        <v>271.90302066766264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287.76626188234991</v>
      </c>
      <c r="S187" s="62">
        <f ca="1">AVERAGE(OFFSET($R$3,0,0,'Données projet'!$E$9+1,1))-AVERAGE(OFFSET($H$3,0,0,'Données projet'!$E$9+1,1))</f>
        <v>225.71928466161592</v>
      </c>
      <c r="T187" s="62">
        <f t="shared" si="142"/>
        <v>385.98818770742025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-1.064108801074326E-13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368.69628434154333</v>
      </c>
      <c r="AO187" s="62">
        <f t="shared" si="144"/>
        <v>202.28197295839524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1.0286385077051818E-13</v>
      </c>
      <c r="BF187" s="14">
        <f t="shared" si="167"/>
        <v>1.5402366592183556E-12</v>
      </c>
      <c r="BG187" s="22">
        <f t="shared" si="168"/>
        <v>2.8617333882306215E-12</v>
      </c>
      <c r="BH187" s="62">
        <f t="shared" si="116"/>
        <v>287.76626188235167</v>
      </c>
      <c r="BI187" s="62">
        <f ca="1">AVERAGE(OFFSET($BH$3,0,0,'Données projet'!$E$11+1,1))-AVERAGE(OFFSET($H$3,0,0,'Données projet'!$E$11+1,1))</f>
        <v>434.56763649859136</v>
      </c>
      <c r="BJ187" s="62">
        <f t="shared" si="146"/>
        <v>271.90302066766264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287.86283812591734</v>
      </c>
      <c r="S188" s="62">
        <f ca="1">AVERAGE(OFFSET($R$3,0,0,'Données projet'!$E$9+1,1))-AVERAGE(OFFSET($H$3,0,0,'Données projet'!$E$9+1,1))</f>
        <v>225.71928466161592</v>
      </c>
      <c r="T188" s="62">
        <f t="shared" si="142"/>
        <v>385.98818770742025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-1.064108801074326E-13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368.69628434154333</v>
      </c>
      <c r="AO188" s="62">
        <f t="shared" si="144"/>
        <v>202.28197295839524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1.0286385077051818E-13</v>
      </c>
      <c r="BF188" s="14">
        <f t="shared" si="167"/>
        <v>1.5402366592183556E-12</v>
      </c>
      <c r="BG188" s="22">
        <f t="shared" si="168"/>
        <v>2.8617333882306215E-12</v>
      </c>
      <c r="BH188" s="62">
        <f t="shared" si="116"/>
        <v>287.8628381259191</v>
      </c>
      <c r="BI188" s="62">
        <f ca="1">AVERAGE(OFFSET($BH$3,0,0,'Données projet'!$E$11+1,1))-AVERAGE(OFFSET($H$3,0,0,'Données projet'!$E$11+1,1))</f>
        <v>434.56763649859136</v>
      </c>
      <c r="BJ188" s="62">
        <f t="shared" si="146"/>
        <v>271.90302066766264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287.95773898757091</v>
      </c>
      <c r="S189" s="62">
        <f ca="1">AVERAGE(OFFSET($R$3,0,0,'Données projet'!$E$9+1,1))-AVERAGE(OFFSET($H$3,0,0,'Données projet'!$E$9+1,1))</f>
        <v>225.71928466161592</v>
      </c>
      <c r="T189" s="62">
        <f t="shared" si="142"/>
        <v>385.98818770742025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-1.064108801074326E-13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368.69628434154333</v>
      </c>
      <c r="AO189" s="62">
        <f t="shared" si="144"/>
        <v>202.28197295839524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1.0286385077051818E-13</v>
      </c>
      <c r="BF189" s="14">
        <f t="shared" si="167"/>
        <v>1.5402366592183556E-12</v>
      </c>
      <c r="BG189" s="22">
        <f t="shared" si="168"/>
        <v>2.8617333882306215E-12</v>
      </c>
      <c r="BH189" s="62">
        <f t="shared" si="116"/>
        <v>287.95773898757267</v>
      </c>
      <c r="BI189" s="62">
        <f ca="1">AVERAGE(OFFSET($BH$3,0,0,'Données projet'!$E$11+1,1))-AVERAGE(OFFSET($H$3,0,0,'Données projet'!$E$11+1,1))</f>
        <v>434.56763649859136</v>
      </c>
      <c r="BJ189" s="62">
        <f t="shared" si="146"/>
        <v>271.90302066766264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288.05099353144146</v>
      </c>
      <c r="S190" s="62">
        <f ca="1">AVERAGE(OFFSET($R$3,0,0,'Données projet'!$E$9+1,1))-AVERAGE(OFFSET($H$3,0,0,'Données projet'!$E$9+1,1))</f>
        <v>225.71928466161592</v>
      </c>
      <c r="T190" s="62">
        <f t="shared" si="142"/>
        <v>385.98818770742025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-1.064108801074326E-13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368.69628434154333</v>
      </c>
      <c r="AO190" s="62">
        <f t="shared" si="144"/>
        <v>202.28197295839524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1.0286385077051818E-13</v>
      </c>
      <c r="BF190" s="14">
        <f t="shared" si="167"/>
        <v>1.5402366592183556E-12</v>
      </c>
      <c r="BG190" s="22">
        <f t="shared" si="168"/>
        <v>2.8617333882306215E-12</v>
      </c>
      <c r="BH190" s="62">
        <f t="shared" si="116"/>
        <v>288.05099353144323</v>
      </c>
      <c r="BI190" s="62">
        <f ca="1">AVERAGE(OFFSET($BH$3,0,0,'Données projet'!$E$11+1,1))-AVERAGE(OFFSET($H$3,0,0,'Données projet'!$E$11+1,1))</f>
        <v>434.56763649859136</v>
      </c>
      <c r="BJ190" s="62">
        <f t="shared" si="146"/>
        <v>271.90302066766264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288.14263031746168</v>
      </c>
      <c r="S191" s="62">
        <f ca="1">AVERAGE(OFFSET($R$3,0,0,'Données projet'!$E$9+1,1))-AVERAGE(OFFSET($H$3,0,0,'Données projet'!$E$9+1,1))</f>
        <v>225.71928466161592</v>
      </c>
      <c r="T191" s="62">
        <f t="shared" si="142"/>
        <v>385.98818770742025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-1.064108801074326E-13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368.69628434154333</v>
      </c>
      <c r="AO191" s="62">
        <f t="shared" si="144"/>
        <v>202.28197295839524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1.0286385077051818E-13</v>
      </c>
      <c r="BF191" s="14">
        <f t="shared" si="167"/>
        <v>1.5402366592183556E-12</v>
      </c>
      <c r="BG191" s="22">
        <f t="shared" si="168"/>
        <v>2.8617333882306215E-12</v>
      </c>
      <c r="BH191" s="62">
        <f t="shared" si="116"/>
        <v>288.14263031746344</v>
      </c>
      <c r="BI191" s="62">
        <f ca="1">AVERAGE(OFFSET($BH$3,0,0,'Données projet'!$E$11+1,1))-AVERAGE(OFFSET($H$3,0,0,'Données projet'!$E$11+1,1))</f>
        <v>434.56763649859136</v>
      </c>
      <c r="BJ191" s="62">
        <f t="shared" si="146"/>
        <v>271.90302066766264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288.23267741011364</v>
      </c>
      <c r="S192" s="62">
        <f ca="1">AVERAGE(OFFSET($R$3,0,0,'Données projet'!$E$9+1,1))-AVERAGE(OFFSET($H$3,0,0,'Données projet'!$E$9+1,1))</f>
        <v>225.71928466161592</v>
      </c>
      <c r="T192" s="62">
        <f t="shared" si="142"/>
        <v>385.98818770742025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-1.064108801074326E-13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368.69628434154333</v>
      </c>
      <c r="AO192" s="62">
        <f t="shared" si="144"/>
        <v>202.28197295839524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1.0286385077051818E-13</v>
      </c>
      <c r="BF192" s="14">
        <f t="shared" si="167"/>
        <v>1.5402366592183556E-12</v>
      </c>
      <c r="BG192" s="22">
        <f t="shared" si="168"/>
        <v>2.8617333882306215E-12</v>
      </c>
      <c r="BH192" s="62">
        <f t="shared" si="116"/>
        <v>288.2326774101154</v>
      </c>
      <c r="BI192" s="62">
        <f ca="1">AVERAGE(OFFSET($BH$3,0,0,'Données projet'!$E$11+1,1))-AVERAGE(OFFSET($H$3,0,0,'Données projet'!$E$11+1,1))</f>
        <v>434.56763649859136</v>
      </c>
      <c r="BJ192" s="62">
        <f t="shared" si="146"/>
        <v>271.90302066766264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288.32116238702321</v>
      </c>
      <c r="S193" s="62">
        <f ca="1">AVERAGE(OFFSET($R$3,0,0,'Données projet'!$E$9+1,1))-AVERAGE(OFFSET($H$3,0,0,'Données projet'!$E$9+1,1))</f>
        <v>225.71928466161592</v>
      </c>
      <c r="T193" s="62">
        <f t="shared" si="142"/>
        <v>385.98818770742025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-1.064108801074326E-13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368.69628434154333</v>
      </c>
      <c r="AO193" s="62">
        <f t="shared" si="144"/>
        <v>202.28197295839524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1.0286385077051818E-13</v>
      </c>
      <c r="BF193" s="14">
        <f t="shared" si="167"/>
        <v>1.5402366592183556E-12</v>
      </c>
      <c r="BG193" s="22">
        <f t="shared" si="168"/>
        <v>2.8617333882306215E-12</v>
      </c>
      <c r="BH193" s="62">
        <f t="shared" si="116"/>
        <v>288.32116238702497</v>
      </c>
      <c r="BI193" s="62">
        <f ca="1">AVERAGE(OFFSET($BH$3,0,0,'Données projet'!$E$11+1,1))-AVERAGE(OFFSET($H$3,0,0,'Données projet'!$E$11+1,1))</f>
        <v>434.56763649859136</v>
      </c>
      <c r="BJ193" s="62">
        <f t="shared" si="146"/>
        <v>271.90302066766264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288.40811234740619</v>
      </c>
      <c r="S194" s="62">
        <f ca="1">AVERAGE(OFFSET($R$3,0,0,'Données projet'!$E$9+1,1))-AVERAGE(OFFSET($H$3,0,0,'Données projet'!$E$9+1,1))</f>
        <v>225.71928466161592</v>
      </c>
      <c r="T194" s="62">
        <f t="shared" si="142"/>
        <v>385.98818770742025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-1.064108801074326E-13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368.69628434154333</v>
      </c>
      <c r="AO194" s="62">
        <f t="shared" si="144"/>
        <v>202.28197295839524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1.0286385077051818E-13</v>
      </c>
      <c r="BF194" s="14">
        <f t="shared" si="167"/>
        <v>1.5402366592183556E-12</v>
      </c>
      <c r="BG194" s="22">
        <f t="shared" si="168"/>
        <v>2.8617333882306215E-12</v>
      </c>
      <c r="BH194" s="62">
        <f t="shared" si="116"/>
        <v>288.40811234740795</v>
      </c>
      <c r="BI194" s="62">
        <f ca="1">AVERAGE(OFFSET($BH$3,0,0,'Données projet'!$E$11+1,1))-AVERAGE(OFFSET($H$3,0,0,'Données projet'!$E$11+1,1))</f>
        <v>434.56763649859136</v>
      </c>
      <c r="BJ194" s="62">
        <f t="shared" si="146"/>
        <v>271.90302066766264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288.4935539203675</v>
      </c>
      <c r="S195" s="62">
        <f ca="1">AVERAGE(OFFSET($R$3,0,0,'Données projet'!$E$9+1,1))-AVERAGE(OFFSET($H$3,0,0,'Données projet'!$E$9+1,1))</f>
        <v>225.71928466161592</v>
      </c>
      <c r="T195" s="62">
        <f t="shared" si="142"/>
        <v>385.98818770742025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-1.064108801074326E-13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368.69628434154333</v>
      </c>
      <c r="AO195" s="62">
        <f t="shared" si="144"/>
        <v>202.28197295839524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1.0286385077051818E-13</v>
      </c>
      <c r="BF195" s="14">
        <f t="shared" si="167"/>
        <v>1.5402366592183556E-12</v>
      </c>
      <c r="BG195" s="22">
        <f t="shared" si="168"/>
        <v>2.8617333882306215E-12</v>
      </c>
      <c r="BH195" s="62">
        <f t="shared" si="116"/>
        <v>288.49355392036927</v>
      </c>
      <c r="BI195" s="62">
        <f ca="1">AVERAGE(OFFSET($BH$3,0,0,'Données projet'!$E$11+1,1))-AVERAGE(OFFSET($H$3,0,0,'Données projet'!$E$11+1,1))</f>
        <v>434.56763649859136</v>
      </c>
      <c r="BJ195" s="62">
        <f t="shared" si="146"/>
        <v>271.90302066766264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288.5775132730567</v>
      </c>
      <c r="S196" s="62">
        <f ca="1">AVERAGE(OFFSET($R$3,0,0,'Données projet'!$E$9+1,1))-AVERAGE(OFFSET($H$3,0,0,'Données projet'!$E$9+1,1))</f>
        <v>225.71928466161592</v>
      </c>
      <c r="T196" s="62">
        <f t="shared" si="142"/>
        <v>385.98818770742025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-1.064108801074326E-13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368.69628434154333</v>
      </c>
      <c r="AO196" s="62">
        <f t="shared" si="144"/>
        <v>202.28197295839524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1.0286385077051818E-13</v>
      </c>
      <c r="BF196" s="14">
        <f t="shared" si="167"/>
        <v>1.5402366592183556E-12</v>
      </c>
      <c r="BG196" s="22">
        <f t="shared" si="168"/>
        <v>2.8617333882306215E-12</v>
      </c>
      <c r="BH196" s="62">
        <f t="shared" ref="BH196:BH203" si="194">BG196+(AY196+AZ196)*44/12</f>
        <v>288.57751327305846</v>
      </c>
      <c r="BI196" s="62">
        <f ca="1">AVERAGE(OFFSET($BH$3,0,0,'Données projet'!$E$11+1,1))-AVERAGE(OFFSET($H$3,0,0,'Données projet'!$E$11+1,1))</f>
        <v>434.56763649859136</v>
      </c>
      <c r="BJ196" s="62">
        <f t="shared" si="146"/>
        <v>271.90302066766264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288.66001611868171</v>
      </c>
      <c r="S197" s="62">
        <f ca="1">AVERAGE(OFFSET($R$3,0,0,'Données projet'!$E$9+1,1))-AVERAGE(OFFSET($H$3,0,0,'Données projet'!$E$9+1,1))</f>
        <v>225.71928466161592</v>
      </c>
      <c r="T197" s="62">
        <f t="shared" ref="T197:T203" si="204">$T$3</f>
        <v>385.98818770742025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-1.064108801074326E-13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368.69628434154333</v>
      </c>
      <c r="AO197" s="62">
        <f t="shared" ref="AO197:AO203" si="205">$AO$3</f>
        <v>202.28197295839524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1.0286385077051818E-13</v>
      </c>
      <c r="BF197" s="14">
        <f t="shared" si="167"/>
        <v>1.5402366592183556E-12</v>
      </c>
      <c r="BG197" s="22">
        <f t="shared" si="168"/>
        <v>2.8617333882306215E-12</v>
      </c>
      <c r="BH197" s="62">
        <f t="shared" si="194"/>
        <v>288.66001611868347</v>
      </c>
      <c r="BI197" s="62">
        <f ca="1">AVERAGE(OFFSET($BH$3,0,0,'Données projet'!$E$11+1,1))-AVERAGE(OFFSET($H$3,0,0,'Données projet'!$E$11+1,1))</f>
        <v>434.56763649859136</v>
      </c>
      <c r="BJ197" s="62">
        <f t="shared" ref="BJ197:BJ203" si="206">$BJ$3</f>
        <v>271.90302066766264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288.74108772438387</v>
      </c>
      <c r="S198" s="62">
        <f ca="1">AVERAGE(OFFSET($R$3,0,0,'Données projet'!$E$9+1,1))-AVERAGE(OFFSET($H$3,0,0,'Données projet'!$E$9+1,1))</f>
        <v>225.71928466161592</v>
      </c>
      <c r="T198" s="62">
        <f t="shared" si="204"/>
        <v>385.98818770742025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-1.064108801074326E-13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368.69628434154333</v>
      </c>
      <c r="AO198" s="62">
        <f t="shared" si="205"/>
        <v>202.28197295839524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1.0286385077051818E-13</v>
      </c>
      <c r="BF198" s="14">
        <f t="shared" si="167"/>
        <v>1.5402366592183556E-12</v>
      </c>
      <c r="BG198" s="22">
        <f t="shared" si="168"/>
        <v>2.8617333882306215E-12</v>
      </c>
      <c r="BH198" s="62">
        <f t="shared" si="194"/>
        <v>288.74108772438564</v>
      </c>
      <c r="BI198" s="62">
        <f ca="1">AVERAGE(OFFSET($BH$3,0,0,'Données projet'!$E$11+1,1))-AVERAGE(OFFSET($H$3,0,0,'Données projet'!$E$11+1,1))</f>
        <v>434.56763649859136</v>
      </c>
      <c r="BJ198" s="62">
        <f t="shared" si="206"/>
        <v>271.90302066766264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288.82075291897604</v>
      </c>
      <c r="S199" s="62">
        <f ca="1">AVERAGE(OFFSET($R$3,0,0,'Données projet'!$E$9+1,1))-AVERAGE(OFFSET($H$3,0,0,'Données projet'!$E$9+1,1))</f>
        <v>225.71928466161592</v>
      </c>
      <c r="T199" s="62">
        <f t="shared" si="204"/>
        <v>385.98818770742025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-1.064108801074326E-13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368.69628434154333</v>
      </c>
      <c r="AO199" s="62">
        <f t="shared" si="205"/>
        <v>202.28197295839524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1.0286385077051818E-13</v>
      </c>
      <c r="BF199" s="14">
        <f t="shared" si="167"/>
        <v>1.5402366592183556E-12</v>
      </c>
      <c r="BG199" s="22">
        <f t="shared" si="168"/>
        <v>2.8617333882306215E-12</v>
      </c>
      <c r="BH199" s="62">
        <f t="shared" si="194"/>
        <v>288.8207529189778</v>
      </c>
      <c r="BI199" s="62">
        <f ca="1">AVERAGE(OFFSET($BH$3,0,0,'Données projet'!$E$11+1,1))-AVERAGE(OFFSET($H$3,0,0,'Données projet'!$E$11+1,1))</f>
        <v>434.56763649859136</v>
      </c>
      <c r="BJ199" s="62">
        <f t="shared" si="206"/>
        <v>271.90302066766264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288.89903610054671</v>
      </c>
      <c r="S200" s="62">
        <f ca="1">AVERAGE(OFFSET($R$3,0,0,'Données projet'!$E$9+1,1))-AVERAGE(OFFSET($H$3,0,0,'Données projet'!$E$9+1,1))</f>
        <v>225.71928466161592</v>
      </c>
      <c r="T200" s="62">
        <f t="shared" si="204"/>
        <v>385.98818770742025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-1.064108801074326E-13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368.69628434154333</v>
      </c>
      <c r="AO200" s="62">
        <f t="shared" si="205"/>
        <v>202.28197295839524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1.0286385077051818E-13</v>
      </c>
      <c r="BF200" s="14">
        <f t="shared" si="167"/>
        <v>1.5402366592183556E-12</v>
      </c>
      <c r="BG200" s="22">
        <f t="shared" si="168"/>
        <v>2.8617333882306215E-12</v>
      </c>
      <c r="BH200" s="62">
        <f t="shared" si="194"/>
        <v>288.89903610054847</v>
      </c>
      <c r="BI200" s="62">
        <f ca="1">AVERAGE(OFFSET($BH$3,0,0,'Données projet'!$E$11+1,1))-AVERAGE(OFFSET($H$3,0,0,'Données projet'!$E$11+1,1))</f>
        <v>434.56763649859136</v>
      </c>
      <c r="BJ200" s="62">
        <f t="shared" si="206"/>
        <v>271.90302066766264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288.97596124393215</v>
      </c>
      <c r="S201" s="62">
        <f ca="1">AVERAGE(OFFSET($R$3,0,0,'Données projet'!$E$9+1,1))-AVERAGE(OFFSET($H$3,0,0,'Données projet'!$E$9+1,1))</f>
        <v>225.71928466161592</v>
      </c>
      <c r="T201" s="62">
        <f t="shared" si="204"/>
        <v>385.98818770742025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-1.064108801074326E-13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368.69628434154333</v>
      </c>
      <c r="AO201" s="62">
        <f t="shared" si="205"/>
        <v>202.28197295839524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1.0286385077051818E-13</v>
      </c>
      <c r="BF201" s="14">
        <f t="shared" si="167"/>
        <v>1.5402366592183556E-12</v>
      </c>
      <c r="BG201" s="22">
        <f t="shared" si="168"/>
        <v>2.8617333882306215E-12</v>
      </c>
      <c r="BH201" s="62">
        <f t="shared" si="194"/>
        <v>288.97596124393391</v>
      </c>
      <c r="BI201" s="62">
        <f ca="1">AVERAGE(OFFSET($BH$3,0,0,'Données projet'!$E$11+1,1))-AVERAGE(OFFSET($H$3,0,0,'Données projet'!$E$11+1,1))</f>
        <v>434.56763649859136</v>
      </c>
      <c r="BJ201" s="62">
        <f t="shared" si="206"/>
        <v>271.90302066766264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289.05155190805868</v>
      </c>
      <c r="S202" s="62">
        <f ca="1">AVERAGE(OFFSET($R$3,0,0,'Données projet'!$E$9+1,1))-AVERAGE(OFFSET($H$3,0,0,'Données projet'!$E$9+1,1))</f>
        <v>225.71928466161592</v>
      </c>
      <c r="T202" s="62">
        <f t="shared" si="204"/>
        <v>385.98818770742025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-1.064108801074326E-13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368.69628434154333</v>
      </c>
      <c r="AO202" s="62">
        <f t="shared" si="205"/>
        <v>202.28197295839524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1.0286385077051818E-13</v>
      </c>
      <c r="BF202" s="14">
        <f t="shared" si="167"/>
        <v>1.5402366592183556E-12</v>
      </c>
      <c r="BG202" s="22">
        <f t="shared" si="168"/>
        <v>2.8617333882306215E-12</v>
      </c>
      <c r="BH202" s="62">
        <f t="shared" si="194"/>
        <v>289.05155190806045</v>
      </c>
      <c r="BI202" s="62">
        <f ca="1">AVERAGE(OFFSET($BH$3,0,0,'Données projet'!$E$11+1,1))-AVERAGE(OFFSET($H$3,0,0,'Données projet'!$E$11+1,1))</f>
        <v>434.56763649859136</v>
      </c>
      <c r="BJ202" s="62">
        <f t="shared" si="206"/>
        <v>271.90302066766264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289.12583124315807</v>
      </c>
      <c r="S203" s="62">
        <f ca="1">AVERAGE(OFFSET($R$3,0,0,'Données projet'!$E$9+1,1))-AVERAGE(OFFSET($H$3,0,0,'Données projet'!$E$9+1,1))</f>
        <v>225.71928466161592</v>
      </c>
      <c r="T203" s="62">
        <f t="shared" si="204"/>
        <v>385.98818770742025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-1.064108801074326E-13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368.69628434154333</v>
      </c>
      <c r="AO203" s="62">
        <f t="shared" si="205"/>
        <v>202.28197295839524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1.0286385077051818E-13</v>
      </c>
      <c r="BF203" s="14">
        <f t="shared" si="167"/>
        <v>1.5402366592183556E-12</v>
      </c>
      <c r="BG203" s="22">
        <f t="shared" si="168"/>
        <v>2.8617333882306215E-12</v>
      </c>
      <c r="BH203" s="62">
        <f t="shared" si="194"/>
        <v>289.12583124315984</v>
      </c>
      <c r="BI203" s="62">
        <f ca="1">AVERAGE(OFFSET($BH$3,0,0,'Données projet'!$E$11+1,1))-AVERAGE(OFFSET($H$3,0,0,'Données projet'!$E$11+1,1))</f>
        <v>434.56763649859136</v>
      </c>
      <c r="BJ203" s="62">
        <f t="shared" si="206"/>
        <v>271.90302066766264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1.1733462211934051</v>
      </c>
      <c r="BA205" s="88">
        <f>EXP(LN('Données projet'!B88)/'Données projet'!A88)</f>
        <v>1.185906184594963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5" workbookViewId="0">
      <selection activeCell="M16" sqref="M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6.4411199999999997</v>
      </c>
      <c r="C6" s="156">
        <f ca="1">IF(OR('Données projet'!B9="",'Données projet'!C9="",'Données projet'!C9=0%),0,Calculateur!S3)</f>
        <v>225.71928466161592</v>
      </c>
      <c r="D6" s="156">
        <f>IF(OR('Données projet'!B9="",'Données projet'!C9="",'Données projet'!C9=0%),0,Calculateur!T3)</f>
        <v>385.98818770742025</v>
      </c>
      <c r="E6" s="156">
        <f ca="1">MIN(C6,D6)</f>
        <v>225.71928466161592</v>
      </c>
      <c r="F6" s="156">
        <f ca="1">E6*B6</f>
        <v>1453.8849988196275</v>
      </c>
      <c r="G6" s="156">
        <f ca="1">F6*(100%-'Données projet'!$C$24)*(100%-'Données projet'!$C$25)*(100%-'Données projet'!$C$26)*(100%-'Données projet'!$C$27)</f>
        <v>1243.0716739907816</v>
      </c>
      <c r="H6" s="157">
        <f>IF(OR('Données projet'!B9="",'Données projet'!C9="",'Données projet'!C9=0%),0,AVERAGE(Calculateur!$AC$3:$AC$33)*B6)</f>
        <v>52.733769411422195</v>
      </c>
      <c r="I6" s="158">
        <f>H6*(100%-'Données projet'!$C$24)*(100%-'Données projet'!$C$25)*(100%-'Données projet'!$C$26)*(100%-'Données projet'!$C$27)</f>
        <v>45.087372846765973</v>
      </c>
      <c r="J6" s="159">
        <f>IF(OR('Données projet'!B9="",'Données projet'!C9="",'Données projet'!C9=0%),0,SUM(Calculateur!$V$3:$V$33)*VLOOKUP('Données projet'!$B$9,Paramètres!$A$1:$I$89,9,0)*B6)</f>
        <v>414.2284272</v>
      </c>
      <c r="K6" s="160">
        <f>J6*(100%-'Données projet'!$C$24)*(100%-'Données projet'!$C$25)*(100%-'Données projet'!$C$26)*(100%-'Données projet'!$C$27)</f>
        <v>354.16530525599995</v>
      </c>
      <c r="L6" s="161">
        <f ca="1">G6+I6+K6</f>
        <v>1642.3243520935475</v>
      </c>
      <c r="M6" s="25">
        <f ca="1">L6/B6</f>
        <v>254.97496585897292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5.2934399999999995</v>
      </c>
      <c r="C7" s="156">
        <f ca="1">IF(OR('Données projet'!B10="",'Données projet'!C10="",'Données projet'!C10=0%),0,Calculateur!AN3)</f>
        <v>368.69628434154333</v>
      </c>
      <c r="D7" s="156">
        <f>IF(OR('Données projet'!B10="",'Données projet'!C10="",'Données projet'!C10=0%),0,Calculateur!AO3)</f>
        <v>202.28197295839524</v>
      </c>
      <c r="E7" s="156">
        <f t="shared" ref="E7:E15" ca="1" si="0">MIN(C7,D7)</f>
        <v>202.28197295839524</v>
      </c>
      <c r="F7" s="156">
        <f t="shared" ref="F7:F15" ca="1" si="1">E7*B7</f>
        <v>1070.7674869368875</v>
      </c>
      <c r="G7" s="156">
        <f ca="1">F7*(100%-'Données projet'!$C$24)*(100%-'Données projet'!$C$25)*(100%-'Données projet'!$C$26)*(100%-'Données projet'!$C$27)</f>
        <v>915.50620133103882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915.50620133103882</v>
      </c>
      <c r="M7" s="25">
        <f ca="1">L7/B7</f>
        <v>172.95108687942792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2.6654399999999998</v>
      </c>
      <c r="C8" s="156">
        <f ca="1">IF(OR('Données projet'!B11="",'Données projet'!C11="",'Données projet'!C11=0%),0,Calculateur!BI3)</f>
        <v>434.56763649859136</v>
      </c>
      <c r="D8" s="156">
        <f>IF(OR('Données projet'!B11="",'Données projet'!C11="",'Données projet'!C11=0%),0,Calculateur!BJ3)</f>
        <v>271.90302066766264</v>
      </c>
      <c r="E8" s="156">
        <f t="shared" ca="1" si="0"/>
        <v>271.90302066766264</v>
      </c>
      <c r="F8" s="156">
        <f t="shared" ca="1" si="1"/>
        <v>724.7411874084147</v>
      </c>
      <c r="G8" s="156">
        <f ca="1">F8*(100%-'Données projet'!$C$24)*(100%-'Données projet'!$C$25)*(100%-'Données projet'!$C$26)*(100%-'Données projet'!$C$27)</f>
        <v>619.65371523419446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19.324439999999999</v>
      </c>
      <c r="K8" s="160">
        <f>J8*(100%-'Données projet'!$C$24)*(100%-'Données projet'!$C$25)*(100%-'Données projet'!$C$26)*(100%-'Données projet'!$C$27)</f>
        <v>16.522396199999999</v>
      </c>
      <c r="L8" s="161">
        <f t="shared" ca="1" si="2"/>
        <v>636.17611143419447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3249.3936731649296</v>
      </c>
      <c r="G16" s="175">
        <f t="shared" ca="1" si="3"/>
        <v>2778.2315905560149</v>
      </c>
      <c r="H16" s="176">
        <f t="shared" si="3"/>
        <v>52.733769411422195</v>
      </c>
      <c r="I16" s="176">
        <f t="shared" si="3"/>
        <v>45.087372846765973</v>
      </c>
      <c r="J16" s="177">
        <f t="shared" si="3"/>
        <v>433.55286719999998</v>
      </c>
      <c r="K16" s="177">
        <f t="shared" si="3"/>
        <v>370.68770145599996</v>
      </c>
      <c r="L16" s="178">
        <f t="shared" ca="1" si="3"/>
        <v>3194.0066648587808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90" zoomScaleNormal="90" workbookViewId="0">
      <selection activeCell="C42" sqref="C4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2" t="s">
        <v>315</v>
      </c>
      <c r="I4" s="342"/>
      <c r="K4" s="339" t="s">
        <v>253</v>
      </c>
      <c r="L4" s="340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1" t="s">
        <v>310</v>
      </c>
      <c r="S7" s="332"/>
      <c r="T7" s="332"/>
      <c r="U7" s="332"/>
      <c r="V7" s="33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3551.0120627073484</v>
      </c>
      <c r="U10" s="190">
        <f>'Données projet'!D9</f>
        <v>6.4411199999999997</v>
      </c>
      <c r="V10" s="189">
        <f>U10*T10</f>
        <v>22872.494817345556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668.05509373934558</v>
      </c>
      <c r="U11" s="190">
        <f>'Données projet'!D10</f>
        <v>5.2934399999999995</v>
      </c>
      <c r="V11" s="189">
        <f t="shared" ref="V11" si="0">U11*T11</f>
        <v>3536.3095554036013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574.7753805200548</v>
      </c>
      <c r="U12" s="190">
        <f>'Données projet'!D11</f>
        <v>2.6654399999999998</v>
      </c>
      <c r="V12" s="189">
        <f t="shared" ref="V12:V19" si="1">U12*T12</f>
        <v>1532.0292902533747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3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3"/>
      <c r="H16" s="203"/>
      <c r="I16" s="204"/>
      <c r="J16" s="216"/>
      <c r="K16" s="225"/>
      <c r="L16" s="339" t="s">
        <v>254</v>
      </c>
      <c r="M16" s="340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3"/>
      <c r="J17" s="216"/>
      <c r="K17" s="225"/>
      <c r="L17" s="297" t="s">
        <v>289</v>
      </c>
      <c r="M17" s="299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3"/>
      <c r="J18" s="216"/>
      <c r="K18" s="225"/>
      <c r="L18" s="297" t="s">
        <v>255</v>
      </c>
      <c r="M18" s="299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3"/>
      <c r="H19" s="232" t="s">
        <v>178</v>
      </c>
      <c r="I19" s="232" t="s">
        <v>287</v>
      </c>
      <c r="J19" s="260"/>
      <c r="K19" s="183"/>
      <c r="L19" s="339" t="s">
        <v>288</v>
      </c>
      <c r="M19" s="340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3"/>
      <c r="H20" s="203">
        <v>0</v>
      </c>
      <c r="I20" s="204">
        <f>(300+7339+17681+20121)/14.4</f>
        <v>3155.625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9439/14.4</f>
        <v>655.48611111111109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2683/14.4</f>
        <v>186.31944444444443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>
        <v>15</v>
      </c>
      <c r="D23" s="194">
        <f>B23*C23</f>
        <v>225</v>
      </c>
      <c r="E23" s="206"/>
      <c r="F23" s="261"/>
      <c r="H23" s="203">
        <v>3</v>
      </c>
      <c r="I23" s="204">
        <f>9439/14.4</f>
        <v>655.48611111111109</v>
      </c>
      <c r="K23" s="225"/>
      <c r="L23" s="341" t="s">
        <v>260</v>
      </c>
      <c r="M23" s="341"/>
      <c r="N23" s="341"/>
      <c r="O23" s="25"/>
      <c r="P23" s="25"/>
      <c r="Q23" s="265"/>
      <c r="R23" s="25"/>
      <c r="S23" s="185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-39773.299112414388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>
        <v>20</v>
      </c>
      <c r="D24" s="194">
        <f t="shared" ref="D24:D42" si="2">B24*C24</f>
        <v>800</v>
      </c>
      <c r="E24" s="206"/>
      <c r="F24" s="264"/>
      <c r="H24" s="203">
        <v>4</v>
      </c>
      <c r="I24" s="204">
        <f>2996/14.4</f>
        <v>208.05555555555554</v>
      </c>
      <c r="K24" s="225"/>
      <c r="O24" s="25"/>
      <c r="P24" s="25"/>
      <c r="Q24" s="265"/>
      <c r="R24" s="25"/>
      <c r="S24" s="185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54863.971852481489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>
        <v>30</v>
      </c>
      <c r="D25" s="194">
        <f t="shared" si="2"/>
        <v>1620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200</v>
      </c>
      <c r="Q25" s="265"/>
      <c r="R25" s="25"/>
      <c r="S25" s="198" t="s">
        <v>266</v>
      </c>
      <c r="T25" s="338">
        <f ca="1">T23-T24</f>
        <v>-94637.27096489587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5" t="s">
        <v>258</v>
      </c>
      <c r="M26" s="326"/>
      <c r="N26" s="326"/>
      <c r="O26" s="326"/>
      <c r="P26" s="327"/>
      <c r="Q26" s="265"/>
      <c r="R26" s="25"/>
      <c r="S26" s="198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>
        <v>40</v>
      </c>
      <c r="D27" s="194">
        <f t="shared" si="2"/>
        <v>13520</v>
      </c>
      <c r="E27" s="206"/>
      <c r="F27" s="264"/>
      <c r="G27" s="259"/>
      <c r="H27" s="203"/>
      <c r="I27" s="204"/>
      <c r="K27" s="225"/>
      <c r="L27" s="328"/>
      <c r="M27" s="329"/>
      <c r="N27" s="329"/>
      <c r="O27" s="329"/>
      <c r="P27" s="330"/>
      <c r="Q27" s="265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3809.9980453112144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191.38755980861245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183.14599024747605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175.25932081098188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167.71226871864297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160.49020930013683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153.57914765563336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146.96569153649125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140.63702539377158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134.58088554427903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128.78553640600865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123.23974775694609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117.93277297315417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112.85432820397527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107.99457244399551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103.34408846315358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98.893864558041756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94.635277089035171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90.560073769411659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86.660357674078142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82.92857193691691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30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79.357485107097517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40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75.940177135978502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51</v>
      </c>
      <c r="B56" s="193">
        <f>'Données projet'!D64</f>
        <v>171</v>
      </c>
      <c r="C56" s="292">
        <v>15</v>
      </c>
      <c r="D56" s="191">
        <f t="shared" si="4"/>
        <v>2565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72.67002596744355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53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69.540694705687613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61</v>
      </c>
      <c r="B58" s="193">
        <f>'Données projet'!D66</f>
        <v>100</v>
      </c>
      <c r="C58" s="292">
        <v>15</v>
      </c>
      <c r="D58" s="191">
        <f t="shared" si="4"/>
        <v>1500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66.546119335586241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62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63.680496971852875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73</v>
      </c>
      <c r="B60" s="193">
        <f>'Données projet'!D68</f>
        <v>102</v>
      </c>
      <c r="C60" s="292">
        <v>20</v>
      </c>
      <c r="D60" s="191">
        <f t="shared" si="4"/>
        <v>2040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60.938274614213277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74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58.314138386806981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84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55.803003240963605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85</v>
      </c>
      <c r="B63" s="193">
        <f>'Données projet'!D71</f>
        <v>95</v>
      </c>
      <c r="C63" s="204">
        <v>25</v>
      </c>
      <c r="D63" s="191">
        <f t="shared" si="4"/>
        <v>2375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53.4000031014006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86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51.100481436746975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97</v>
      </c>
      <c r="B65" s="193">
        <f>'Données projet'!D73</f>
        <v>90</v>
      </c>
      <c r="C65" s="204">
        <v>30</v>
      </c>
      <c r="D65" s="191">
        <f t="shared" si="4"/>
        <v>2700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48.899982236121538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98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46.79424137427899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108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44.779178348592339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109</v>
      </c>
      <c r="B68" s="193">
        <f>'Données projet'!D76</f>
        <v>91</v>
      </c>
      <c r="C68" s="204">
        <v>35</v>
      </c>
      <c r="D68" s="191">
        <f t="shared" si="4"/>
        <v>3185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42.850888371858694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110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41.005634805606419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120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39.23984191924059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121</v>
      </c>
      <c r="B71" s="193">
        <f>'Données projet'!D79</f>
        <v>234</v>
      </c>
      <c r="C71" s="204">
        <v>40</v>
      </c>
      <c r="D71" s="191">
        <f t="shared" si="4"/>
        <v>9360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37.550087960995789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122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131</v>
      </c>
      <c r="B73" s="193">
        <f>'Données projet'!D81</f>
        <v>294</v>
      </c>
      <c r="C73" s="204">
        <v>50</v>
      </c>
      <c r="D73" s="191">
        <f t="shared" si="4"/>
        <v>14700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292">
        <v>4</v>
      </c>
      <c r="D85" s="191">
        <f>B85*C85</f>
        <v>32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292">
        <v>8</v>
      </c>
      <c r="D86" s="191">
        <f t="shared" ref="D86:D104" si="6">B86*C86</f>
        <v>168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292">
        <v>10</v>
      </c>
      <c r="D87" s="191">
        <f t="shared" si="6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292">
        <v>10</v>
      </c>
      <c r="D88" s="191">
        <f t="shared" si="6"/>
        <v>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292">
        <v>10</v>
      </c>
      <c r="D89" s="191">
        <f t="shared" si="6"/>
        <v>210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292">
        <v>10</v>
      </c>
      <c r="D90" s="191">
        <f t="shared" si="6"/>
        <v>210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292">
        <v>15</v>
      </c>
      <c r="D91" s="191">
        <f t="shared" si="6"/>
        <v>315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292">
        <v>15</v>
      </c>
      <c r="D92" s="191">
        <f t="shared" si="6"/>
        <v>315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292">
        <v>15</v>
      </c>
      <c r="D93" s="191">
        <f t="shared" si="6"/>
        <v>315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292">
        <v>15</v>
      </c>
      <c r="D94" s="191">
        <f t="shared" si="6"/>
        <v>315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292">
        <v>20</v>
      </c>
      <c r="D95" s="191">
        <f t="shared" si="6"/>
        <v>420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292">
        <v>20</v>
      </c>
      <c r="D96" s="191">
        <f t="shared" si="6"/>
        <v>420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292">
        <v>20</v>
      </c>
      <c r="D97" s="191">
        <f t="shared" si="6"/>
        <v>420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292">
        <v>20</v>
      </c>
      <c r="D98" s="191">
        <f t="shared" si="6"/>
        <v>420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292">
        <v>30</v>
      </c>
      <c r="D99" s="191">
        <f t="shared" si="6"/>
        <v>630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21</v>
      </c>
      <c r="C100" s="292">
        <v>30</v>
      </c>
      <c r="D100" s="191">
        <f t="shared" si="6"/>
        <v>630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20</v>
      </c>
      <c r="C101" s="292">
        <v>40</v>
      </c>
      <c r="D101" s="191">
        <f t="shared" si="6"/>
        <v>800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19</v>
      </c>
      <c r="C102" s="292">
        <v>50</v>
      </c>
      <c r="D102" s="191">
        <f t="shared" si="6"/>
        <v>950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18</v>
      </c>
      <c r="C103" s="292">
        <v>70</v>
      </c>
      <c r="D103" s="191">
        <f t="shared" si="6"/>
        <v>1260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284</v>
      </c>
      <c r="C104" s="292">
        <v>150</v>
      </c>
      <c r="D104" s="191">
        <f t="shared" si="6"/>
        <v>42600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2025-01-31T14:34:51Z</dcterms:modified>
</cp:coreProperties>
</file>