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21 STE-MARTHE [MORAND-MONTEIL]\Documents LBC\"/>
    </mc:Choice>
  </mc:AlternateContent>
  <xr:revisionPtr revIDLastSave="0" documentId="13_ncr:1_{0F90FF51-C409-449F-8B95-0BF0F56B43F7}" xr6:coauthVersionLast="47" xr6:coauthVersionMax="47" xr10:uidLastSave="{00000000-0000-0000-0000-000000000000}"/>
  <bookViews>
    <workbookView xWindow="-30828" yWindow="-24" windowWidth="30936" windowHeight="16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1">'Données projet'!$A$1:$P$290</definedName>
    <definedName name="_xlnm.Print_Area" localSheetId="5">REE!$A$1:$L$201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F9" i="1" a="1"/>
  <c r="F9" i="1" s="1"/>
  <c r="F10" i="1" l="1" a="1"/>
  <c r="F10" i="1" s="1"/>
  <c r="F14" i="1" a="1"/>
  <c r="F14" i="1" s="1"/>
  <c r="C19" i="7" l="1"/>
  <c r="AF205" i="2" l="1"/>
  <c r="O3" i="2" l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B7" i="2"/>
  <c r="HI7" i="2"/>
  <c r="EA7" i="2"/>
  <c r="EW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X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EW20" i="2"/>
  <c r="FS20" i="2"/>
  <c r="EC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V60" i="2"/>
  <c r="EW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FS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V85" i="2"/>
  <c r="EW85" i="2"/>
  <c r="EC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A105" i="2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C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EW130" i="2"/>
  <c r="FS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FS146" i="2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EX154" i="2"/>
  <c r="AA154" i="2"/>
  <c r="EV154" i="2"/>
  <c r="EY154" i="2" s="1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EX155" i="2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I156" i="2"/>
  <c r="ED155" i="2"/>
  <c r="FS156" i="2"/>
  <c r="EX156" i="2"/>
  <c r="EB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FS160" i="2"/>
  <c r="HI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A161" i="2"/>
  <c r="EX161" i="2"/>
  <c r="ED160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DI161" i="2"/>
  <c r="EY161" i="2"/>
  <c r="EW162" i="2"/>
  <c r="EC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Y162" i="2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V164" i="2"/>
  <c r="EY163" i="2"/>
  <c r="FR164" i="2"/>
  <c r="DI163" i="2"/>
  <c r="EA164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EC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A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HI168" i="2"/>
  <c r="EB168" i="2"/>
  <c r="EC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Y171" i="2"/>
  <c r="EV172" i="2"/>
  <c r="EW172" i="2"/>
  <c r="EB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B175" i="2"/>
  <c r="EW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V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D185" i="2"/>
  <c r="EW186" i="2"/>
  <c r="FS186" i="2"/>
  <c r="EA186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EY192" i="2" s="1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HI193" i="2"/>
  <c r="EA193" i="2"/>
  <c r="EB193" i="2"/>
  <c r="EX193" i="2"/>
  <c r="FQ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B194" i="2"/>
  <c r="ED193" i="2"/>
  <c r="EA194" i="2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HG195" i="2"/>
  <c r="EB195" i="2"/>
  <c r="ED194" i="2"/>
  <c r="DH195" i="2"/>
  <c r="FQ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FS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Y198" i="2"/>
  <c r="FS199" i="2"/>
  <c r="EW199" i="2"/>
  <c r="EA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DI200" i="2"/>
  <c r="FS201" i="2"/>
  <c r="ED200" i="2"/>
  <c r="EA201" i="2"/>
  <c r="EB201" i="2"/>
  <c r="HH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69" i="2" a="1"/>
  <c r="FY69" i="2" s="1"/>
  <c r="FY186" i="2" a="1"/>
  <c r="FY186" i="2" s="1"/>
  <c r="AH92" i="2" a="1"/>
  <c r="AH9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35" i="2" l="1" a="1"/>
  <c r="FY35" i="2" s="1"/>
  <c r="FY50" i="2" a="1"/>
  <c r="FY50" i="2" s="1"/>
  <c r="FY104" i="2" a="1"/>
  <c r="FY104" i="2" s="1"/>
  <c r="FY190" i="2" a="1"/>
  <c r="FY190" i="2" s="1"/>
  <c r="FY78" i="2" a="1"/>
  <c r="FY78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EY203" i="2" s="1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23" i="2" l="1"/>
  <c r="FJ105" i="2"/>
  <c r="FJ203" i="2"/>
  <c r="FJ165" i="2"/>
  <c r="FJ52" i="2"/>
  <c r="FJ185" i="2"/>
  <c r="FJ176" i="2"/>
  <c r="FJ108" i="2"/>
  <c r="FJ101" i="2"/>
  <c r="FJ111" i="2"/>
  <c r="FJ192" i="2"/>
  <c r="FJ86" i="2"/>
  <c r="FJ169" i="2"/>
  <c r="FJ46" i="2"/>
  <c r="FJ69" i="2"/>
  <c r="FJ139" i="2"/>
  <c r="FJ155" i="2"/>
  <c r="FJ80" i="2"/>
  <c r="FJ96" i="2"/>
  <c r="FJ73" i="2"/>
  <c r="FJ61" i="2"/>
  <c r="FJ146" i="2"/>
  <c r="FJ93" i="2"/>
  <c r="FJ190" i="2"/>
  <c r="FJ67" i="2"/>
  <c r="FJ160" i="2"/>
  <c r="FJ16" i="2"/>
  <c r="FJ181" i="2"/>
  <c r="FJ99" i="2"/>
  <c r="FJ21" i="2"/>
  <c r="FJ135" i="2"/>
  <c r="FJ27" i="2"/>
  <c r="FJ14" i="2"/>
  <c r="FE84" i="2"/>
  <c r="FF83" i="2"/>
  <c r="FG83" i="2" s="1"/>
  <c r="FH83" i="2" s="1"/>
  <c r="FI83" i="2" s="1"/>
  <c r="FJ6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61" i="2" l="1"/>
  <c r="FJ175" i="2"/>
  <c r="FJ195" i="2"/>
  <c r="FJ182" i="2"/>
  <c r="FJ142" i="2"/>
  <c r="FJ140" i="2"/>
  <c r="FJ45" i="2"/>
  <c r="FJ143" i="2"/>
  <c r="FJ84" i="2"/>
  <c r="FJ154" i="2"/>
  <c r="FJ7" i="2"/>
  <c r="FJ50" i="2"/>
  <c r="FJ134" i="2"/>
  <c r="FJ149" i="2"/>
  <c r="FJ183" i="2"/>
  <c r="FJ8" i="2"/>
  <c r="FJ107" i="2"/>
  <c r="FJ49" i="2"/>
  <c r="FJ114" i="2"/>
  <c r="FJ88" i="2"/>
  <c r="FJ103" i="2"/>
  <c r="FJ115" i="2"/>
  <c r="FJ20" i="2"/>
  <c r="FJ186" i="2"/>
  <c r="FJ180" i="2"/>
  <c r="FJ158" i="2"/>
  <c r="FJ121" i="2"/>
  <c r="FJ98" i="2"/>
  <c r="FJ51" i="2"/>
  <c r="FJ100" i="2"/>
  <c r="FJ191" i="2"/>
  <c r="FJ18" i="2"/>
  <c r="FJ95" i="2"/>
  <c r="FJ55" i="2"/>
  <c r="FJ44" i="2"/>
  <c r="FJ126" i="2"/>
  <c r="FJ5" i="2"/>
  <c r="FJ194" i="2"/>
  <c r="GE188" i="2"/>
  <c r="GE164" i="2"/>
  <c r="GE59" i="2"/>
  <c r="GE80" i="2"/>
  <c r="GE153" i="2"/>
  <c r="GE16" i="2"/>
  <c r="GE203" i="2"/>
  <c r="GE68" i="2"/>
  <c r="GE124" i="2"/>
  <c r="GE123" i="2"/>
  <c r="GE186" i="2"/>
  <c r="GE125" i="2"/>
  <c r="GE131" i="2"/>
  <c r="GE92" i="2"/>
  <c r="GE9" i="2"/>
  <c r="GE179" i="2"/>
  <c r="GE42" i="2"/>
  <c r="GE10" i="2"/>
  <c r="GE17" i="2"/>
  <c r="GE139" i="2"/>
  <c r="GE81" i="2"/>
  <c r="GE158" i="2"/>
  <c r="GE129" i="2"/>
  <c r="GE159" i="2"/>
  <c r="GE3" i="2"/>
  <c r="C14" i="4" s="1"/>
  <c r="E14" i="4" s="1"/>
  <c r="F14" i="4" s="1"/>
  <c r="G14" i="4" s="1"/>
  <c r="L14" i="4" s="1"/>
  <c r="GE11" i="2"/>
  <c r="GE141" i="2"/>
  <c r="GE103" i="2"/>
  <c r="GE95" i="2"/>
  <c r="GE198" i="2"/>
  <c r="GE115" i="2"/>
  <c r="GE122" i="2"/>
  <c r="GE105" i="2"/>
  <c r="GE134" i="2"/>
  <c r="GE178" i="2"/>
  <c r="GE64" i="2"/>
  <c r="GE116" i="2"/>
  <c r="GE19" i="2"/>
  <c r="GE189" i="2"/>
  <c r="GE201" i="2"/>
  <c r="GE72" i="2"/>
  <c r="GE106" i="2"/>
  <c r="GE23" i="2"/>
  <c r="GE77" i="2"/>
  <c r="GE6" i="2"/>
  <c r="GE29" i="2"/>
  <c r="GE91" i="2"/>
  <c r="GE145" i="2"/>
  <c r="GE45" i="2"/>
  <c r="GE44" i="2"/>
  <c r="GE146" i="2"/>
  <c r="GE22" i="2"/>
  <c r="GE172" i="2"/>
  <c r="GE151" i="2"/>
  <c r="GE195" i="2"/>
  <c r="GE82" i="2"/>
  <c r="GE49" i="2"/>
  <c r="GE126" i="2"/>
  <c r="GE79" i="2"/>
  <c r="GE70" i="2"/>
  <c r="GE33" i="2"/>
  <c r="GE190" i="2"/>
  <c r="GE50" i="2"/>
  <c r="GE114" i="2"/>
  <c r="GE183" i="2"/>
  <c r="GE138" i="2"/>
  <c r="GE47" i="2"/>
  <c r="GE147" i="2"/>
  <c r="GE170" i="2"/>
  <c r="GE52" i="2"/>
  <c r="GE133" i="2"/>
  <c r="GE107" i="2"/>
  <c r="GE4" i="2"/>
  <c r="GE53" i="2"/>
  <c r="GE168" i="2"/>
  <c r="GE97" i="2"/>
  <c r="GE86" i="2"/>
  <c r="GE83" i="2"/>
  <c r="GE35" i="2"/>
  <c r="GE27" i="2"/>
  <c r="GE58" i="2"/>
  <c r="GE78" i="2"/>
  <c r="GE112" i="2"/>
  <c r="GE18" i="2"/>
  <c r="GE127" i="2"/>
  <c r="GE20" i="2"/>
  <c r="GE94" i="2"/>
  <c r="GE173" i="2"/>
  <c r="GE89" i="2"/>
  <c r="GE119" i="2"/>
  <c r="GE192" i="2"/>
  <c r="GE130" i="2"/>
  <c r="GE185" i="2"/>
  <c r="GE152" i="2"/>
  <c r="GE136" i="2"/>
  <c r="GE74" i="2"/>
  <c r="GE61" i="2"/>
  <c r="GE75" i="2"/>
  <c r="GE21" i="2"/>
  <c r="GE163" i="2"/>
  <c r="GE171" i="2"/>
  <c r="GE166" i="2"/>
  <c r="GE110" i="2"/>
  <c r="GE174" i="2"/>
  <c r="GE38" i="2"/>
  <c r="GE149" i="2"/>
  <c r="GE157" i="2"/>
  <c r="GE165" i="2"/>
  <c r="GE113" i="2"/>
  <c r="GE39" i="2"/>
  <c r="GE143" i="2"/>
  <c r="GE194" i="2"/>
  <c r="GE111" i="2"/>
  <c r="GE184" i="2"/>
  <c r="GE118" i="2"/>
  <c r="GE51" i="2"/>
  <c r="GE24" i="2"/>
  <c r="GE196" i="2"/>
  <c r="GE191" i="2"/>
  <c r="GE169" i="2"/>
  <c r="GE109" i="2"/>
  <c r="GE46" i="2"/>
  <c r="GE175" i="2"/>
  <c r="GE156" i="2"/>
  <c r="GE41" i="2"/>
  <c r="GE154" i="2"/>
  <c r="GE96" i="2"/>
  <c r="GE36" i="2"/>
  <c r="GE197" i="2"/>
  <c r="GE5" i="2"/>
  <c r="GE15" i="2"/>
  <c r="GE26" i="2"/>
  <c r="GE104" i="2"/>
  <c r="GE160" i="2"/>
  <c r="GE167" i="2"/>
  <c r="GE150" i="2"/>
  <c r="GE187" i="2"/>
  <c r="GE140" i="2"/>
  <c r="GE117" i="2"/>
  <c r="GE63" i="2"/>
  <c r="GE200" i="2"/>
  <c r="GE99" i="2"/>
  <c r="GE84" i="2"/>
  <c r="GE32" i="2"/>
  <c r="GE12" i="2"/>
  <c r="GE93" i="2"/>
  <c r="GE66" i="2"/>
  <c r="GE161" i="2"/>
  <c r="GE85" i="2"/>
  <c r="GE55" i="2"/>
  <c r="GE57" i="2"/>
  <c r="GE137" i="2"/>
  <c r="GE14" i="2"/>
  <c r="GE144" i="2"/>
  <c r="GE180" i="2"/>
  <c r="GE71" i="2"/>
  <c r="GE98" i="2"/>
  <c r="GE90" i="2"/>
  <c r="GE181" i="2"/>
  <c r="GE48" i="2"/>
  <c r="GE13" i="2"/>
  <c r="GE193" i="2"/>
  <c r="GE177" i="2"/>
  <c r="GE69" i="2"/>
  <c r="GE25" i="2"/>
  <c r="GE128" i="2"/>
  <c r="GE182" i="2"/>
  <c r="GE62" i="2"/>
  <c r="GE108" i="2"/>
  <c r="GE54" i="2"/>
  <c r="GE56" i="2"/>
  <c r="GE155" i="2"/>
  <c r="GE199" i="2"/>
  <c r="GE8" i="2"/>
  <c r="GE34" i="2"/>
  <c r="GE101" i="2"/>
  <c r="GE162" i="2"/>
  <c r="GE31" i="2"/>
  <c r="GE120" i="2"/>
  <c r="GE60" i="2"/>
  <c r="GE40" i="2"/>
  <c r="GE28" i="2"/>
  <c r="GE87" i="2"/>
  <c r="GE73" i="2"/>
  <c r="GE135" i="2"/>
  <c r="GE67" i="2"/>
  <c r="GE142" i="2"/>
  <c r="GE65" i="2"/>
  <c r="GE121" i="2"/>
  <c r="GE37" i="2"/>
  <c r="GE88" i="2"/>
  <c r="GE202" i="2"/>
  <c r="GE30" i="2"/>
  <c r="GE176" i="2"/>
  <c r="GE43" i="2"/>
  <c r="GE100" i="2"/>
  <c r="GE76" i="2"/>
  <c r="GE132" i="2"/>
  <c r="GE7" i="2"/>
  <c r="GE148" i="2"/>
  <c r="GE102" i="2"/>
  <c r="FJ136" i="2"/>
  <c r="FJ166" i="2"/>
  <c r="FJ56" i="2"/>
  <c r="FJ102" i="2"/>
  <c r="FJ28" i="2"/>
  <c r="FJ43" i="2"/>
  <c r="FJ124" i="2"/>
  <c r="FJ81" i="2"/>
  <c r="FJ31" i="2"/>
  <c r="FJ189" i="2"/>
  <c r="FJ201" i="2"/>
  <c r="FJ156" i="2"/>
  <c r="FJ37" i="2"/>
  <c r="FJ144" i="2"/>
  <c r="FJ188" i="2"/>
  <c r="FJ152" i="2"/>
  <c r="FJ71" i="2"/>
  <c r="FJ187" i="2"/>
  <c r="FJ170" i="2"/>
  <c r="FJ173" i="2"/>
  <c r="FJ64" i="2"/>
  <c r="FJ202" i="2"/>
  <c r="FJ171" i="2"/>
  <c r="FJ30" i="2"/>
  <c r="FJ47" i="2"/>
  <c r="FJ40" i="2"/>
  <c r="FJ87" i="2"/>
  <c r="FJ92" i="2"/>
  <c r="FJ4" i="2"/>
  <c r="FJ48" i="2"/>
  <c r="FJ168" i="2"/>
  <c r="FJ151" i="2"/>
  <c r="FJ131" i="2"/>
  <c r="FJ199" i="2"/>
  <c r="FJ120" i="2"/>
  <c r="FJ59" i="2"/>
  <c r="FJ200" i="2"/>
  <c r="FJ15" i="2"/>
  <c r="FJ123" i="2"/>
  <c r="FJ94" i="2"/>
  <c r="FJ75" i="2"/>
  <c r="FJ132" i="2"/>
  <c r="FJ79" i="2"/>
  <c r="FJ116" i="2"/>
  <c r="FJ172" i="2"/>
  <c r="FJ10" i="2"/>
  <c r="FJ24" i="2"/>
  <c r="FJ148" i="2"/>
  <c r="FJ163" i="2"/>
  <c r="FJ125" i="2"/>
  <c r="FJ117" i="2"/>
  <c r="FJ198" i="2"/>
  <c r="FJ85" i="2"/>
  <c r="FJ112" i="2"/>
  <c r="FJ138" i="2"/>
  <c r="FJ6" i="2"/>
  <c r="FJ13" i="2"/>
  <c r="FJ141" i="2"/>
  <c r="FJ54" i="2"/>
  <c r="FJ113" i="2"/>
  <c r="FJ130" i="2"/>
  <c r="FJ70" i="2"/>
  <c r="FJ90" i="2"/>
  <c r="FJ162" i="2"/>
  <c r="FJ97" i="2"/>
  <c r="FJ12" i="2"/>
  <c r="FJ11" i="2"/>
  <c r="FJ153" i="2"/>
  <c r="FJ76" i="2"/>
  <c r="FJ110" i="2"/>
  <c r="FJ147" i="2"/>
  <c r="FJ150" i="2"/>
  <c r="FJ78" i="2"/>
  <c r="FJ42" i="2"/>
  <c r="FJ104" i="2"/>
  <c r="FJ159" i="2"/>
  <c r="FJ193" i="2"/>
  <c r="FJ127" i="2"/>
  <c r="FJ83" i="2"/>
  <c r="FJ58" i="2"/>
  <c r="FJ35" i="2"/>
  <c r="FJ178" i="2"/>
  <c r="FJ32" i="2"/>
  <c r="FJ145" i="2"/>
  <c r="FJ129" i="2"/>
  <c r="FJ174" i="2"/>
  <c r="FJ122" i="2"/>
  <c r="FJ119" i="2"/>
  <c r="FJ39" i="2"/>
  <c r="FJ106" i="2"/>
  <c r="FJ22" i="2"/>
  <c r="FJ66" i="2"/>
  <c r="FJ53" i="2"/>
  <c r="FJ197" i="2"/>
  <c r="FJ29" i="2"/>
  <c r="FJ77" i="2"/>
  <c r="FJ68" i="2"/>
  <c r="FJ89" i="2"/>
  <c r="FJ63" i="2"/>
  <c r="FJ34" i="2"/>
  <c r="FJ177" i="2"/>
  <c r="FJ41" i="2"/>
  <c r="FJ33" i="2"/>
  <c r="FJ57" i="2"/>
  <c r="FJ26" i="2"/>
  <c r="FJ3" i="2"/>
  <c r="C13" i="4" s="1"/>
  <c r="E13" i="4" s="1"/>
  <c r="F13" i="4" s="1"/>
  <c r="G13" i="4" s="1"/>
  <c r="L13" i="4" s="1"/>
  <c r="FJ137" i="2"/>
  <c r="FJ17" i="2"/>
  <c r="FJ167" i="2"/>
  <c r="FJ196" i="2"/>
  <c r="FJ36" i="2"/>
  <c r="FJ133" i="2"/>
  <c r="FJ38" i="2"/>
  <c r="FJ19" i="2"/>
  <c r="FJ128" i="2"/>
  <c r="FJ74" i="2"/>
  <c r="FJ157" i="2"/>
  <c r="FJ9" i="2"/>
  <c r="FJ91" i="2"/>
  <c r="FJ82" i="2"/>
  <c r="FJ25" i="2"/>
  <c r="FJ184" i="2"/>
  <c r="FJ62" i="2"/>
  <c r="FJ72" i="2"/>
  <c r="FJ109" i="2"/>
  <c r="FJ118" i="2"/>
  <c r="FJ164" i="2"/>
  <c r="FJ179" i="2"/>
  <c r="FJ6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72" i="2" l="1"/>
  <c r="GZ45" i="2"/>
  <c r="GZ85" i="2"/>
  <c r="GZ83" i="2"/>
  <c r="GZ41" i="2"/>
  <c r="GZ176" i="2"/>
  <c r="GZ102" i="2"/>
  <c r="GZ62" i="2"/>
  <c r="GZ20" i="2"/>
  <c r="GZ157" i="2"/>
  <c r="GZ126" i="2"/>
  <c r="GZ116" i="2"/>
  <c r="GZ179" i="2"/>
  <c r="GZ120" i="2"/>
  <c r="GZ167" i="2"/>
  <c r="GZ117" i="2"/>
  <c r="GZ71" i="2"/>
  <c r="GZ24" i="2"/>
  <c r="GZ35" i="2"/>
  <c r="GZ58" i="2"/>
  <c r="GZ82" i="2"/>
  <c r="GZ9" i="2"/>
  <c r="GZ124" i="2"/>
  <c r="GZ134" i="2"/>
  <c r="GZ84" i="2"/>
  <c r="GZ55" i="2"/>
  <c r="GZ139" i="2"/>
  <c r="GZ26" i="2"/>
  <c r="GZ93" i="2"/>
  <c r="GZ44" i="2"/>
  <c r="GZ119" i="2"/>
  <c r="GZ141" i="2"/>
  <c r="GZ112" i="2"/>
  <c r="GZ103" i="2"/>
  <c r="GZ67" i="2"/>
  <c r="GZ170" i="2"/>
  <c r="GZ89" i="2"/>
  <c r="GZ180" i="2"/>
  <c r="GZ203" i="2"/>
  <c r="GZ149" i="2"/>
  <c r="GZ16" i="2"/>
  <c r="GZ148" i="2"/>
  <c r="GZ113" i="2"/>
  <c r="GZ32" i="2"/>
  <c r="GZ72" i="2"/>
  <c r="GZ25" i="2"/>
  <c r="GZ184" i="2"/>
  <c r="GZ21" i="2"/>
  <c r="GZ101" i="2"/>
  <c r="GZ125" i="2"/>
  <c r="GZ164" i="2"/>
  <c r="GZ23" i="2"/>
  <c r="GZ46" i="2"/>
  <c r="GZ156" i="2"/>
  <c r="GZ52" i="2"/>
  <c r="GZ14" i="2"/>
  <c r="GZ69" i="2"/>
  <c r="GZ11" i="2"/>
  <c r="GZ150" i="2"/>
  <c r="GZ133" i="2"/>
  <c r="GZ155" i="2"/>
  <c r="GZ163" i="2"/>
  <c r="GZ122" i="2"/>
  <c r="GZ96" i="2"/>
  <c r="GZ182" i="2"/>
  <c r="GZ29" i="2"/>
  <c r="GZ144" i="2"/>
  <c r="GZ28" i="2"/>
  <c r="GZ183" i="2"/>
  <c r="GZ78" i="2"/>
  <c r="GZ146" i="2"/>
  <c r="GZ140" i="2"/>
  <c r="GZ166" i="2"/>
  <c r="GZ173" i="2"/>
  <c r="GZ64" i="2"/>
  <c r="GZ143" i="2"/>
  <c r="GZ202" i="2"/>
  <c r="GZ110" i="2"/>
  <c r="GZ18" i="2"/>
  <c r="GZ99" i="2"/>
  <c r="GZ192" i="2"/>
  <c r="GZ160" i="2"/>
  <c r="GZ48" i="2"/>
  <c r="GZ105" i="2"/>
  <c r="GZ49" i="2"/>
  <c r="GZ107" i="2"/>
  <c r="GZ22" i="2"/>
  <c r="GZ98" i="2"/>
  <c r="GZ121" i="2"/>
  <c r="GZ199" i="2"/>
  <c r="GZ177" i="2"/>
  <c r="GZ195" i="2"/>
  <c r="GZ193" i="2"/>
  <c r="GZ188" i="2"/>
  <c r="GZ152" i="2"/>
  <c r="GZ174" i="2"/>
  <c r="GZ79" i="2"/>
  <c r="GZ31" i="2"/>
  <c r="GZ189" i="2"/>
  <c r="GZ159" i="2"/>
  <c r="GZ42" i="2"/>
  <c r="GZ111" i="2"/>
  <c r="GZ56" i="2"/>
  <c r="GZ61" i="2"/>
  <c r="GZ151" i="2"/>
  <c r="GZ75" i="2"/>
  <c r="GZ158" i="2"/>
  <c r="GZ95" i="2"/>
  <c r="GZ194" i="2"/>
  <c r="GZ38" i="2"/>
  <c r="GZ43" i="2"/>
  <c r="GZ7" i="2"/>
  <c r="GZ39" i="2"/>
  <c r="GZ50" i="2"/>
  <c r="GZ131" i="2"/>
  <c r="GZ165" i="2"/>
  <c r="GZ201" i="2"/>
  <c r="GZ10" i="2"/>
  <c r="GZ37" i="2"/>
  <c r="GZ36" i="2"/>
  <c r="GZ8" i="2"/>
  <c r="GZ91" i="2"/>
  <c r="GZ100" i="2"/>
  <c r="GZ53" i="2"/>
  <c r="GZ196" i="2"/>
  <c r="GZ162" i="2"/>
  <c r="GZ187" i="2"/>
  <c r="GZ132" i="2"/>
  <c r="GZ106" i="2"/>
  <c r="GZ200" i="2"/>
  <c r="GZ65" i="2"/>
  <c r="GZ86" i="2"/>
  <c r="GZ60" i="2"/>
  <c r="GZ186" i="2"/>
  <c r="GZ118" i="2"/>
  <c r="GZ135" i="2"/>
  <c r="GZ168" i="2"/>
  <c r="GZ73" i="2"/>
  <c r="GZ15" i="2"/>
  <c r="GZ190" i="2"/>
  <c r="GZ12" i="2"/>
  <c r="GZ114" i="2"/>
  <c r="GZ127" i="2"/>
  <c r="GZ27" i="2"/>
  <c r="GZ181" i="2"/>
  <c r="GZ81" i="2"/>
  <c r="GZ128" i="2"/>
  <c r="GZ90" i="2"/>
  <c r="GZ57" i="2"/>
  <c r="GZ197" i="2"/>
  <c r="GZ4" i="2"/>
  <c r="GZ5" i="2"/>
  <c r="GZ123" i="2"/>
  <c r="GZ77" i="2"/>
  <c r="GZ153" i="2"/>
  <c r="GZ74" i="2"/>
  <c r="GZ70" i="2"/>
  <c r="GZ171" i="2"/>
  <c r="GZ30" i="2"/>
  <c r="GZ94" i="2"/>
  <c r="GZ154" i="2"/>
  <c r="GZ33" i="2"/>
  <c r="GZ76" i="2"/>
  <c r="GZ115" i="2"/>
  <c r="GZ66" i="2"/>
  <c r="GZ68" i="2"/>
  <c r="GZ63" i="2"/>
  <c r="GZ185" i="2"/>
  <c r="GZ198" i="2"/>
  <c r="GZ129" i="2"/>
  <c r="GZ51" i="2"/>
  <c r="GZ161" i="2"/>
  <c r="GZ40" i="2"/>
  <c r="GZ169" i="2"/>
  <c r="GZ145" i="2"/>
  <c r="GZ87" i="2"/>
  <c r="GZ80" i="2"/>
  <c r="GZ137" i="2"/>
  <c r="GZ108" i="2"/>
  <c r="GZ136" i="2"/>
  <c r="GZ138" i="2"/>
  <c r="GZ92" i="2"/>
  <c r="GZ97" i="2"/>
  <c r="GZ34" i="2"/>
  <c r="GZ147" i="2"/>
  <c r="GZ6" i="2"/>
  <c r="GZ178" i="2"/>
  <c r="GZ47" i="2"/>
  <c r="GZ109" i="2"/>
  <c r="GZ130" i="2"/>
  <c r="GZ104" i="2"/>
  <c r="GZ88" i="2"/>
  <c r="GZ13" i="2"/>
  <c r="GZ19" i="2"/>
  <c r="GZ191" i="2"/>
  <c r="GZ142" i="2"/>
  <c r="GZ54" i="2"/>
  <c r="GZ17" i="2"/>
  <c r="GZ59" i="2"/>
  <c r="GZ175" i="2"/>
  <c r="GZ3" i="2"/>
  <c r="C15" i="4" s="1"/>
  <c r="E15" i="4" s="1"/>
  <c r="F15" i="4" s="1"/>
  <c r="G15" i="4" s="1"/>
  <c r="L15" i="4" s="1"/>
  <c r="CD18" i="2"/>
  <c r="CD186" i="2"/>
  <c r="CD15" i="2"/>
  <c r="CD117" i="2"/>
  <c r="CD85" i="2"/>
  <c r="CD89" i="2"/>
  <c r="CD121" i="2"/>
  <c r="CD22" i="2"/>
  <c r="CD158" i="2"/>
  <c r="CD112" i="2"/>
  <c r="CD55" i="2"/>
  <c r="CD25" i="2"/>
  <c r="CD145" i="2"/>
  <c r="CD95" i="2"/>
  <c r="CD196" i="2"/>
  <c r="CD147" i="2"/>
  <c r="CD28" i="2"/>
  <c r="CD164" i="2"/>
  <c r="CD77" i="2"/>
  <c r="CD44" i="2"/>
  <c r="CD126" i="2"/>
  <c r="CD152" i="2"/>
  <c r="CD75" i="2"/>
  <c r="CD142" i="2"/>
  <c r="CD88" i="2"/>
  <c r="CD59" i="2"/>
  <c r="CD10" i="2"/>
  <c r="CD159" i="2"/>
  <c r="CD165" i="2"/>
  <c r="CD12" i="2"/>
  <c r="CD199" i="2"/>
  <c r="CD67" i="2"/>
  <c r="CD23" i="2"/>
  <c r="CD114" i="2"/>
  <c r="CD202" i="2"/>
  <c r="CD178" i="2"/>
  <c r="CD102" i="2"/>
  <c r="CD194" i="2"/>
  <c r="CD141" i="2"/>
  <c r="CD82" i="2"/>
  <c r="CD104" i="2"/>
  <c r="CD30" i="2"/>
  <c r="CD122" i="2"/>
  <c r="CD51" i="2"/>
  <c r="CD72" i="2"/>
  <c r="CD115" i="2"/>
  <c r="CD161" i="2"/>
  <c r="CD193" i="2"/>
  <c r="CD68" i="2"/>
  <c r="CD118" i="2"/>
  <c r="CD35" i="2"/>
  <c r="CD170" i="2"/>
  <c r="CD39" i="2"/>
  <c r="CD92" i="2"/>
  <c r="CD157" i="2"/>
  <c r="CD62" i="2"/>
  <c r="CD181" i="2"/>
  <c r="CD13" i="2"/>
  <c r="CD27" i="2"/>
  <c r="CD132" i="2"/>
  <c r="CD6" i="2"/>
  <c r="CD200" i="2"/>
  <c r="CD166" i="2"/>
  <c r="CD131" i="2"/>
  <c r="CD149" i="2"/>
  <c r="CD198" i="2"/>
  <c r="CD138" i="2"/>
  <c r="CD136" i="2"/>
  <c r="CD107" i="2"/>
  <c r="CD148" i="2"/>
  <c r="CD69" i="2"/>
  <c r="CD203" i="2"/>
  <c r="CD129" i="2"/>
  <c r="CD109" i="2"/>
  <c r="CD61" i="2"/>
  <c r="CD63" i="2"/>
  <c r="CD60" i="2"/>
  <c r="CD151" i="2"/>
  <c r="CD172" i="2"/>
  <c r="CD185" i="2"/>
  <c r="CD176" i="2"/>
  <c r="CD96" i="2"/>
  <c r="CD125" i="2"/>
  <c r="CD16" i="2"/>
  <c r="CD163" i="2"/>
  <c r="CD94" i="2"/>
  <c r="CD106" i="2"/>
  <c r="CD8" i="2"/>
  <c r="CD133" i="2"/>
  <c r="CD9" i="2"/>
  <c r="CD66" i="2"/>
  <c r="CD29" i="2"/>
  <c r="CD188" i="2"/>
  <c r="CD38" i="2"/>
  <c r="CD150" i="2"/>
  <c r="CD24" i="2"/>
  <c r="CD201" i="2"/>
  <c r="CD168" i="2"/>
  <c r="CD135" i="2"/>
  <c r="CD19" i="2"/>
  <c r="CD123" i="2"/>
  <c r="CD41" i="2"/>
  <c r="CD70" i="2"/>
  <c r="CD32" i="2"/>
  <c r="CD43" i="2"/>
  <c r="CD120" i="2"/>
  <c r="CD175" i="2"/>
  <c r="CD33" i="2"/>
  <c r="CD134" i="2"/>
  <c r="CD49" i="2"/>
  <c r="CD46" i="2"/>
  <c r="CD173" i="2"/>
  <c r="CD31" i="2"/>
  <c r="CD124" i="2"/>
  <c r="CD127" i="2"/>
  <c r="CD57" i="2"/>
  <c r="CD183" i="2"/>
  <c r="CD154" i="2"/>
  <c r="CD182" i="2"/>
  <c r="CD171" i="2"/>
  <c r="CD53" i="2"/>
  <c r="CD34" i="2"/>
  <c r="CD191" i="2"/>
  <c r="CD11" i="2"/>
  <c r="CD167" i="2"/>
  <c r="CD21" i="2"/>
  <c r="CD87" i="2"/>
  <c r="CD50" i="2"/>
  <c r="CD177" i="2"/>
  <c r="CD64" i="2"/>
  <c r="CD128" i="2"/>
  <c r="CD155" i="2"/>
  <c r="CD190" i="2"/>
  <c r="CD86" i="2"/>
  <c r="CD91" i="2"/>
  <c r="CD139" i="2"/>
  <c r="CD37" i="2"/>
  <c r="CD162" i="2"/>
  <c r="CD5" i="2"/>
  <c r="CD144" i="2"/>
  <c r="CD146" i="2"/>
  <c r="CD98" i="2"/>
  <c r="CD100" i="2"/>
  <c r="CD137" i="2"/>
  <c r="CD26" i="2"/>
  <c r="CD189" i="2"/>
  <c r="CD192" i="2"/>
  <c r="CD76" i="2"/>
  <c r="CD101" i="2"/>
  <c r="CD184" i="2"/>
  <c r="CD81" i="2"/>
  <c r="CD93" i="2"/>
  <c r="CD74" i="2"/>
  <c r="CD97" i="2"/>
  <c r="CD153" i="2"/>
  <c r="CD73" i="2"/>
  <c r="CD179" i="2"/>
  <c r="CD7" i="2"/>
  <c r="CD71" i="2"/>
  <c r="CD187" i="2"/>
  <c r="CD14" i="2"/>
  <c r="CD17" i="2"/>
  <c r="CD65" i="2"/>
  <c r="CD56" i="2"/>
  <c r="CD90" i="2"/>
  <c r="CD113" i="2"/>
  <c r="CD130" i="2"/>
  <c r="CD79" i="2"/>
  <c r="CD119" i="2"/>
  <c r="CD48" i="2"/>
  <c r="CD80" i="2"/>
  <c r="CD108" i="2"/>
  <c r="CD52" i="2"/>
  <c r="CD40" i="2"/>
  <c r="CD105" i="2"/>
  <c r="CD180" i="2"/>
  <c r="CD54" i="2"/>
  <c r="CD20" i="2"/>
  <c r="CD160" i="2"/>
  <c r="CD195" i="2"/>
  <c r="CD99" i="2"/>
  <c r="CD103" i="2"/>
  <c r="CD111" i="2"/>
  <c r="CD169" i="2"/>
  <c r="CD156" i="2"/>
  <c r="CD58" i="2"/>
  <c r="CD4" i="2"/>
  <c r="CD45" i="2"/>
  <c r="CD110" i="2"/>
  <c r="CD84" i="2"/>
  <c r="CD47" i="2"/>
  <c r="CD140" i="2"/>
  <c r="CD3" i="2"/>
  <c r="C9" i="4" s="1"/>
  <c r="E9" i="4" s="1"/>
  <c r="F9" i="4" s="1"/>
  <c r="G9" i="4" s="1"/>
  <c r="L9" i="4" s="1"/>
  <c r="CD83" i="2"/>
  <c r="CD197" i="2"/>
  <c r="CD42" i="2"/>
  <c r="CD116" i="2"/>
  <c r="CD78" i="2"/>
  <c r="CD174" i="2"/>
  <c r="CD143" i="2"/>
  <c r="CD36" i="2"/>
  <c r="CY24" i="2"/>
  <c r="CY171" i="2"/>
  <c r="CY78" i="2"/>
  <c r="CY166" i="2"/>
  <c r="CY168" i="2"/>
  <c r="CY109" i="2"/>
  <c r="CY120" i="2"/>
  <c r="CY148" i="2"/>
  <c r="CY6" i="2"/>
  <c r="CY172" i="2"/>
  <c r="CY70" i="2"/>
  <c r="CY105" i="2"/>
  <c r="CY158" i="2"/>
  <c r="CY101" i="2"/>
  <c r="CY128" i="2"/>
  <c r="CY91" i="2"/>
  <c r="CY160" i="2"/>
  <c r="CY188" i="2"/>
  <c r="CY190" i="2"/>
  <c r="CY65" i="2"/>
  <c r="CY94" i="2"/>
  <c r="CY68" i="2"/>
  <c r="CY103" i="2"/>
  <c r="CY201" i="2"/>
  <c r="CY200" i="2"/>
  <c r="CY10" i="2"/>
  <c r="CY75" i="2"/>
  <c r="CY123" i="2"/>
  <c r="CY110" i="2"/>
  <c r="CY20" i="2"/>
  <c r="CY131" i="2"/>
  <c r="CY149" i="2"/>
  <c r="CY141" i="2"/>
  <c r="CY3" i="2"/>
  <c r="C10" i="4" s="1"/>
  <c r="E10" i="4" s="1"/>
  <c r="F10" i="4" s="1"/>
  <c r="G10" i="4" s="1"/>
  <c r="L10" i="4" s="1"/>
  <c r="CY163" i="2"/>
  <c r="CY117" i="2"/>
  <c r="CY32" i="2"/>
  <c r="CY12" i="2"/>
  <c r="CY178" i="2"/>
  <c r="CY58" i="2"/>
  <c r="CY104" i="2"/>
  <c r="CY182" i="2"/>
  <c r="CY136" i="2"/>
  <c r="CY27" i="2"/>
  <c r="CY56" i="2"/>
  <c r="CY122" i="2"/>
  <c r="CY60" i="2"/>
  <c r="CY52" i="2"/>
  <c r="CY107" i="2"/>
  <c r="CY169" i="2"/>
  <c r="CY198" i="2"/>
  <c r="CY74" i="2"/>
  <c r="CY152" i="2"/>
  <c r="CY127" i="2"/>
  <c r="CY50" i="2"/>
  <c r="CY194" i="2"/>
  <c r="CY16" i="2"/>
  <c r="CY46" i="2"/>
  <c r="CY34" i="2"/>
  <c r="CY55" i="2"/>
  <c r="CY47" i="2"/>
  <c r="CY57" i="2"/>
  <c r="CY132" i="2"/>
  <c r="CY86" i="2"/>
  <c r="CY37" i="2"/>
  <c r="CY108" i="2"/>
  <c r="CY143" i="2"/>
  <c r="CY99" i="2"/>
  <c r="CY183" i="2"/>
  <c r="CY145" i="2"/>
  <c r="CY36" i="2"/>
  <c r="CY150" i="2"/>
  <c r="CY98" i="2"/>
  <c r="CY165" i="2"/>
  <c r="CY64" i="2"/>
  <c r="CY142" i="2"/>
  <c r="CY9" i="2"/>
  <c r="CY22" i="2"/>
  <c r="CY146" i="2"/>
  <c r="CY192" i="2"/>
  <c r="CY159" i="2"/>
  <c r="CY82" i="2"/>
  <c r="CY53" i="2"/>
  <c r="CY11" i="2"/>
  <c r="CY71" i="2"/>
  <c r="CY174" i="2"/>
  <c r="CY147" i="2"/>
  <c r="CY191" i="2"/>
  <c r="CY175" i="2"/>
  <c r="CY121" i="2"/>
  <c r="CY199" i="2"/>
  <c r="CY43" i="2"/>
  <c r="CY76" i="2"/>
  <c r="CY130" i="2"/>
  <c r="CY196" i="2"/>
  <c r="CY73" i="2"/>
  <c r="CY92" i="2"/>
  <c r="CY14" i="2"/>
  <c r="CY119" i="2"/>
  <c r="CY133" i="2"/>
  <c r="CY13" i="2"/>
  <c r="CY154" i="2"/>
  <c r="CY170" i="2"/>
  <c r="CY62" i="2"/>
  <c r="CY157" i="2"/>
  <c r="CY33" i="2"/>
  <c r="CY35" i="2"/>
  <c r="CY193" i="2"/>
  <c r="CY202" i="2"/>
  <c r="CY81" i="2"/>
  <c r="CY59" i="2"/>
  <c r="CY85" i="2"/>
  <c r="CY48" i="2"/>
  <c r="CY19" i="2"/>
  <c r="CY63" i="2"/>
  <c r="CY177" i="2"/>
  <c r="CY129" i="2"/>
  <c r="CY134" i="2"/>
  <c r="CY61" i="2"/>
  <c r="CY44" i="2"/>
  <c r="CY111" i="2"/>
  <c r="CY184" i="2"/>
  <c r="CY23" i="2"/>
  <c r="CY15" i="2"/>
  <c r="CY139" i="2"/>
  <c r="CY161" i="2"/>
  <c r="CY38" i="2"/>
  <c r="CY28" i="2"/>
  <c r="CY45" i="2"/>
  <c r="CY95" i="2"/>
  <c r="CY180" i="2"/>
  <c r="CY42" i="2"/>
  <c r="CY49" i="2"/>
  <c r="CY203" i="2"/>
  <c r="CY125" i="2"/>
  <c r="CY97" i="2"/>
  <c r="CY51" i="2"/>
  <c r="CY114" i="2"/>
  <c r="CY17" i="2"/>
  <c r="CY151" i="2"/>
  <c r="CY135" i="2"/>
  <c r="CY106" i="2"/>
  <c r="CY156" i="2"/>
  <c r="CY176" i="2"/>
  <c r="CY26" i="2"/>
  <c r="CY90" i="2"/>
  <c r="CY67" i="2"/>
  <c r="CY5" i="2"/>
  <c r="CY80" i="2"/>
  <c r="CY115" i="2"/>
  <c r="CY179" i="2"/>
  <c r="CY186" i="2"/>
  <c r="CY89" i="2"/>
  <c r="CY21" i="2"/>
  <c r="CY155" i="2"/>
  <c r="CY164" i="2"/>
  <c r="CY167" i="2"/>
  <c r="CY25" i="2"/>
  <c r="CY173" i="2"/>
  <c r="CY137" i="2"/>
  <c r="CY118" i="2"/>
  <c r="CY140" i="2"/>
  <c r="CY112" i="2"/>
  <c r="CY153" i="2"/>
  <c r="CY29" i="2"/>
  <c r="CY8" i="2"/>
  <c r="CY126" i="2"/>
  <c r="CY18" i="2"/>
  <c r="CY77" i="2"/>
  <c r="CY39" i="2"/>
  <c r="CY4" i="2"/>
  <c r="CY7" i="2"/>
  <c r="CY30" i="2"/>
  <c r="CY138" i="2"/>
  <c r="CY69" i="2"/>
  <c r="CY96" i="2"/>
  <c r="CY41" i="2"/>
  <c r="CY87" i="2"/>
  <c r="CY195" i="2"/>
  <c r="CY79" i="2"/>
  <c r="CY116" i="2"/>
  <c r="CY83" i="2"/>
  <c r="CY113" i="2"/>
  <c r="CY144" i="2"/>
  <c r="CY72" i="2"/>
  <c r="CY84" i="2"/>
  <c r="CY31" i="2"/>
  <c r="CY93" i="2"/>
  <c r="CY185" i="2"/>
  <c r="CY124" i="2"/>
  <c r="CY88" i="2"/>
  <c r="CY162" i="2"/>
  <c r="CY102" i="2"/>
  <c r="CY181" i="2"/>
  <c r="CY197" i="2"/>
  <c r="CY66" i="2"/>
  <c r="CY54" i="2"/>
  <c r="CY189" i="2"/>
  <c r="CY40" i="2"/>
  <c r="CY187" i="2"/>
  <c r="CY1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99" i="2" l="1"/>
  <c r="BI107" i="2"/>
  <c r="BI76" i="2"/>
  <c r="BI23" i="2"/>
  <c r="BI131" i="2"/>
  <c r="BI146" i="2"/>
  <c r="BI118" i="2"/>
  <c r="BI117" i="2"/>
  <c r="BI186" i="2"/>
  <c r="BI113" i="2"/>
  <c r="BI180" i="2"/>
  <c r="BI192" i="2"/>
  <c r="BI167" i="2"/>
  <c r="BI137" i="2"/>
  <c r="BI48" i="2"/>
  <c r="BI177" i="2"/>
  <c r="BI85" i="2"/>
  <c r="BI121" i="2"/>
  <c r="BI68" i="2"/>
  <c r="BI60" i="2"/>
  <c r="BI163" i="2"/>
  <c r="BI7" i="2"/>
  <c r="BI130" i="2"/>
  <c r="BI75" i="2"/>
  <c r="BI112" i="2"/>
  <c r="BI190" i="2"/>
  <c r="BI196" i="2"/>
  <c r="BI116" i="2"/>
  <c r="BI178" i="2"/>
  <c r="BI168" i="2"/>
  <c r="BI53" i="2"/>
  <c r="BI91" i="2"/>
  <c r="BI158" i="2"/>
  <c r="BI44" i="2"/>
  <c r="BI106" i="2"/>
  <c r="BI72" i="2"/>
  <c r="BI194" i="2"/>
  <c r="BI34" i="2"/>
  <c r="BI127" i="2"/>
  <c r="BI136" i="2"/>
  <c r="BI96" i="2"/>
  <c r="BI164" i="2"/>
  <c r="BI132" i="2"/>
  <c r="BI94" i="2"/>
  <c r="BI154" i="2"/>
  <c r="BI92" i="2"/>
  <c r="BI173" i="2"/>
  <c r="BI26" i="2"/>
  <c r="BI148" i="2"/>
  <c r="BI47" i="2"/>
  <c r="BI147" i="2"/>
  <c r="BI103" i="2"/>
  <c r="BI144" i="2"/>
  <c r="BI201" i="2"/>
  <c r="BI111" i="2"/>
  <c r="BI115" i="2"/>
  <c r="BI89" i="2"/>
  <c r="BI125" i="2"/>
  <c r="BI9" i="2"/>
  <c r="BI129" i="2"/>
  <c r="BI135" i="2"/>
  <c r="BI69" i="2"/>
  <c r="BI14" i="2"/>
  <c r="BI90" i="2"/>
  <c r="BI166" i="2"/>
  <c r="BI161" i="2"/>
  <c r="BI197" i="2"/>
  <c r="BI157" i="2"/>
  <c r="BI46" i="2"/>
  <c r="BI27" i="2"/>
  <c r="BI176" i="2"/>
  <c r="BI37" i="2"/>
  <c r="BI150" i="2"/>
  <c r="BI128" i="2"/>
  <c r="BI119" i="2"/>
  <c r="BI105" i="2"/>
  <c r="BI126" i="2"/>
  <c r="BI74" i="2"/>
  <c r="BI30" i="2"/>
  <c r="BI20" i="2"/>
  <c r="BI95" i="2"/>
  <c r="BI140" i="2"/>
  <c r="BI97" i="2"/>
  <c r="BI134" i="2"/>
  <c r="BI70" i="2"/>
  <c r="BI16" i="2"/>
  <c r="BI55" i="2"/>
  <c r="BI61" i="2"/>
  <c r="BI15" i="2"/>
  <c r="BI54" i="2"/>
  <c r="BI170" i="2"/>
  <c r="BI8" i="2"/>
  <c r="BI79" i="2"/>
  <c r="BI101" i="2"/>
  <c r="BI67" i="2"/>
  <c r="BI77" i="2"/>
  <c r="BI43" i="2"/>
  <c r="BI59" i="2"/>
  <c r="BI141" i="2"/>
  <c r="BI151" i="2"/>
  <c r="BI49" i="2"/>
  <c r="BI45" i="2"/>
  <c r="BI73" i="2"/>
  <c r="BI57" i="2"/>
  <c r="BI21" i="2"/>
  <c r="BI200" i="2"/>
  <c r="BI133" i="2"/>
  <c r="BI32" i="2"/>
  <c r="BI33" i="2"/>
  <c r="BI139" i="2"/>
  <c r="BI184" i="2"/>
  <c r="BI11" i="2"/>
  <c r="BI65" i="2"/>
  <c r="BI156" i="2"/>
  <c r="BI175" i="2"/>
  <c r="BI17" i="2"/>
  <c r="BI83" i="2"/>
  <c r="BI88" i="2"/>
  <c r="BI143" i="2"/>
  <c r="BI153" i="2"/>
  <c r="BI52" i="2"/>
  <c r="BI66" i="2"/>
  <c r="BI56" i="2"/>
  <c r="BI191" i="2"/>
  <c r="BI50" i="2"/>
  <c r="BI174" i="2"/>
  <c r="BI179" i="2"/>
  <c r="BI152" i="2"/>
  <c r="BI172" i="2"/>
  <c r="BI120" i="2"/>
  <c r="BI31" i="2"/>
  <c r="BI41" i="2"/>
  <c r="BI35" i="2"/>
  <c r="BI169" i="2"/>
  <c r="BI187" i="2"/>
  <c r="BI38" i="2"/>
  <c r="BI93" i="2"/>
  <c r="BI98" i="2"/>
  <c r="BI36" i="2"/>
  <c r="BI188" i="2"/>
  <c r="BI124" i="2"/>
  <c r="BI198" i="2"/>
  <c r="BI203" i="2"/>
  <c r="BI78" i="2"/>
  <c r="BI63" i="2"/>
  <c r="BI13" i="2"/>
  <c r="BI25" i="2"/>
  <c r="BI28" i="2"/>
  <c r="BI80" i="2"/>
  <c r="BI39" i="2"/>
  <c r="BI149" i="2"/>
  <c r="BI58" i="2"/>
  <c r="BI109" i="2"/>
  <c r="BI6" i="2"/>
  <c r="BI82" i="2"/>
  <c r="BI3" i="2"/>
  <c r="C8" i="4" s="1"/>
  <c r="E8" i="4" s="1"/>
  <c r="F8" i="4" s="1"/>
  <c r="G8" i="4" s="1"/>
  <c r="L8" i="4" s="1"/>
  <c r="BI42" i="2"/>
  <c r="BI108" i="2"/>
  <c r="BI87" i="2"/>
  <c r="BI189" i="2"/>
  <c r="BI40" i="2"/>
  <c r="BI155" i="2"/>
  <c r="BI202" i="2"/>
  <c r="BI64" i="2"/>
  <c r="BI19" i="2"/>
  <c r="BI183" i="2"/>
  <c r="BI102" i="2"/>
  <c r="BI51" i="2"/>
  <c r="BI24" i="2"/>
  <c r="BI99" i="2"/>
  <c r="BI104" i="2"/>
  <c r="BI114" i="2"/>
  <c r="BI145" i="2"/>
  <c r="BI10" i="2"/>
  <c r="BI12" i="2"/>
  <c r="BI182" i="2"/>
  <c r="BI4" i="2"/>
  <c r="BI62" i="2"/>
  <c r="BI84" i="2"/>
  <c r="BI193" i="2"/>
  <c r="BI159" i="2"/>
  <c r="BI138" i="2"/>
  <c r="BI81" i="2"/>
  <c r="BI122" i="2"/>
  <c r="BI195" i="2"/>
  <c r="BI18" i="2"/>
  <c r="BI165" i="2"/>
  <c r="BI142" i="2"/>
  <c r="BI162" i="2"/>
  <c r="BI22" i="2"/>
  <c r="BI160" i="2"/>
  <c r="BI123" i="2"/>
  <c r="BI5" i="2"/>
  <c r="BI86" i="2"/>
  <c r="BI181" i="2"/>
  <c r="BI171" i="2"/>
  <c r="BI29" i="2"/>
  <c r="BI185" i="2"/>
  <c r="BI110" i="2"/>
  <c r="BI71" i="2"/>
  <c r="BI10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<sst xmlns="http://schemas.openxmlformats.org/spreadsheetml/2006/main" count="1157" uniqueCount="324">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</sst>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169.76239561427795</c:v>
                </c:pt>
                <c:pt idx="22">
                  <c:v>187.78293231583095</c:v>
                </c:pt>
                <c:pt idx="23">
                  <c:v>205.7631297377508</c:v>
                </c:pt>
                <c:pt idx="24">
                  <c:v>223.70700968806386</c:v>
                </c:pt>
                <c:pt idx="25">
                  <c:v>241.61789541835174</c:v>
                </c:pt>
                <c:pt idx="26">
                  <c:v>259.49857688589776</c:v>
                </c:pt>
                <c:pt idx="27">
                  <c:v>277.35142797945298</c:v>
                </c:pt>
                <c:pt idx="28">
                  <c:v>295.17849192957459</c:v>
                </c:pt>
                <c:pt idx="29">
                  <c:v>312.98154497816967</c:v>
                </c:pt>
                <c:pt idx="30">
                  <c:v>330.76214478850403</c:v>
                </c:pt>
                <c:pt idx="31">
                  <c:v>232.88481320255323</c:v>
                </c:pt>
                <c:pt idx="32">
                  <c:v>256.88368281077413</c:v>
                </c:pt>
                <c:pt idx="33">
                  <c:v>280.83184541341694</c:v>
                </c:pt>
                <c:pt idx="34">
                  <c:v>304.73423115701871</c:v>
                </c:pt>
                <c:pt idx="35">
                  <c:v>328.59493342700091</c:v>
                </c:pt>
                <c:pt idx="36">
                  <c:v>352.41740261109879</c:v>
                </c:pt>
                <c:pt idx="37">
                  <c:v>376.20458465456113</c:v>
                </c:pt>
                <c:pt idx="38">
                  <c:v>399.95902270499568</c:v>
                </c:pt>
                <c:pt idx="39">
                  <c:v>423.68293333202695</c:v>
                </c:pt>
                <c:pt idx="40">
                  <c:v>447.37826477754771</c:v>
                </c:pt>
                <c:pt idx="41">
                  <c:v>350.68608221443077</c:v>
                </c:pt>
                <c:pt idx="42">
                  <c:v>374.90796779687236</c:v>
                </c:pt>
                <c:pt idx="43">
                  <c:v>399.09577237538946</c:v>
                </c:pt>
                <c:pt idx="44">
                  <c:v>423.2518501321984</c:v>
                </c:pt>
                <c:pt idx="45">
                  <c:v>447.37826477754749</c:v>
                </c:pt>
                <c:pt idx="46">
                  <c:v>471.4768394406762</c:v>
                </c:pt>
                <c:pt idx="47">
                  <c:v>495.54919582854518</c:v>
                </c:pt>
                <c:pt idx="48">
                  <c:v>519.59678538037394</c:v>
                </c:pt>
                <c:pt idx="49">
                  <c:v>543.62091435600757</c:v>
                </c:pt>
                <c:pt idx="50">
                  <c:v>567.62276426035055</c:v>
                </c:pt>
                <c:pt idx="51">
                  <c:v>468.4659829266057</c:v>
                </c:pt>
                <c:pt idx="52">
                  <c:v>489.53348266366947</c:v>
                </c:pt>
                <c:pt idx="53">
                  <c:v>510.58175582972518</c:v>
                </c:pt>
                <c:pt idx="54">
                  <c:v>531.61170588461891</c:v>
                </c:pt>
                <c:pt idx="55">
                  <c:v>552.62415903802309</c:v>
                </c:pt>
                <c:pt idx="56">
                  <c:v>573.61987360020942</c:v>
                </c:pt>
                <c:pt idx="57">
                  <c:v>594.59954789333995</c:v>
                </c:pt>
                <c:pt idx="58">
                  <c:v>615.56382698883374</c:v>
                </c:pt>
                <c:pt idx="59">
                  <c:v>636.51330847982445</c:v>
                </c:pt>
                <c:pt idx="60">
                  <c:v>657.44854745472787</c:v>
                </c:pt>
                <c:pt idx="61">
                  <c:v>555.83885570776647</c:v>
                </c:pt>
                <c:pt idx="62">
                  <c:v>574.04818827573661</c:v>
                </c:pt>
                <c:pt idx="63">
                  <c:v>592.24546500987799</c:v>
                </c:pt>
                <c:pt idx="64">
                  <c:v>610.43110820893173</c:v>
                </c:pt>
                <c:pt idx="65">
                  <c:v>628.60551297807297</c:v>
                </c:pt>
                <c:pt idx="66">
                  <c:v>646.7690497316205</c:v>
                </c:pt>
                <c:pt idx="67">
                  <c:v>664.92206640019344</c:v>
                </c:pt>
                <c:pt idx="68">
                  <c:v>683.06489038449229</c:v>
                </c:pt>
                <c:pt idx="69">
                  <c:v>701.19783029087921</c:v>
                </c:pt>
                <c:pt idx="70">
                  <c:v>719.32117747825214</c:v>
                </c:pt>
                <c:pt idx="71">
                  <c:v>615.56382698883374</c:v>
                </c:pt>
                <c:pt idx="72">
                  <c:v>631.38416072508016</c:v>
                </c:pt>
                <c:pt idx="73">
                  <c:v>647.19629906762532</c:v>
                </c:pt>
                <c:pt idx="74">
                  <c:v>663.0004703114696</c:v>
                </c:pt>
                <c:pt idx="75">
                  <c:v>678.79689098808103</c:v>
                </c:pt>
                <c:pt idx="76">
                  <c:v>694.58576673681318</c:v>
                </c:pt>
                <c:pt idx="77">
                  <c:v>710.36729309302621</c:v>
                </c:pt>
                <c:pt idx="78">
                  <c:v>726.14165620258984</c:v>
                </c:pt>
                <c:pt idx="79">
                  <c:v>741.90903347112101</c:v>
                </c:pt>
                <c:pt idx="80">
                  <c:v>757.6695941552083</c:v>
                </c:pt>
                <c:pt idx="81">
                  <c:v>652.32283847201791</c:v>
                </c:pt>
                <c:pt idx="82">
                  <c:v>666.41656212645069</c:v>
                </c:pt>
                <c:pt idx="83">
                  <c:v>680.50415665378739</c:v>
                </c:pt>
                <c:pt idx="84">
                  <c:v>694.58576673681318</c:v>
                </c:pt>
                <c:pt idx="85">
                  <c:v>708.66153071735243</c:v>
                </c:pt>
                <c:pt idx="86">
                  <c:v>722.73158099720592</c:v>
                </c:pt>
                <c:pt idx="87">
                  <c:v>736.79604440626406</c:v>
                </c:pt>
                <c:pt idx="88">
                  <c:v>750.85504254107457</c:v>
                </c:pt>
                <c:pt idx="89">
                  <c:v>764.90869207675394</c:v>
                </c:pt>
                <c:pt idx="90">
                  <c:v>778.95710505480292</c:v>
                </c:pt>
                <c:pt idx="91">
                  <c:v>672.18040143052701</c:v>
                </c:pt>
                <c:pt idx="92">
                  <c:v>684.7719367254922</c:v>
                </c:pt>
                <c:pt idx="93">
                  <c:v>697.35872378940837</c:v>
                </c:pt>
                <c:pt idx="94">
                  <c:v>709.94086035598673</c:v>
                </c:pt>
                <c:pt idx="95">
                  <c:v>722.51844041418633</c:v>
                </c:pt>
                <c:pt idx="96">
                  <c:v>735.09155441574785</c:v>
                </c:pt>
                <c:pt idx="97">
                  <c:v>747.66028946779886</c:v>
                </c:pt>
                <c:pt idx="98">
                  <c:v>760.22472951184284</c:v>
                </c:pt>
                <c:pt idx="99">
                  <c:v>772.78495549031049</c:v>
                </c:pt>
                <c:pt idx="100">
                  <c:v>785.34104550172606</c:v>
                </c:pt>
                <c:pt idx="101">
                  <c:v>679.22371566061327</c:v>
                </c:pt>
                <c:pt idx="102">
                  <c:v>690.31923574953692</c:v>
                </c:pt>
                <c:pt idx="103">
                  <c:v>701.41110134898702</c:v>
                </c:pt>
                <c:pt idx="104">
                  <c:v>712.49937837079051</c:v>
                </c:pt>
                <c:pt idx="105">
                  <c:v>723.58413050890897</c:v>
                </c:pt>
                <c:pt idx="106">
                  <c:v>734.66541934761528</c:v>
                </c:pt>
                <c:pt idx="107">
                  <c:v>745.74330446280658</c:v>
                </c:pt>
                <c:pt idx="108">
                  <c:v>756.81784351698661</c:v>
                </c:pt>
                <c:pt idx="109">
                  <c:v>767.88909234840776</c:v>
                </c:pt>
                <c:pt idx="110">
                  <c:v>778.95710505480213</c:v>
                </c:pt>
                <c:pt idx="111">
                  <c:v>679.86394234557974</c:v>
                </c:pt>
                <c:pt idx="112">
                  <c:v>689.4658648045837</c:v>
                </c:pt>
                <c:pt idx="113">
                  <c:v>699.06504661949828</c:v>
                </c:pt>
                <c:pt idx="114">
                  <c:v>708.66153071735198</c:v>
                </c:pt>
                <c:pt idx="115">
                  <c:v>718.25535876813331</c:v>
                </c:pt>
                <c:pt idx="116">
                  <c:v>727.84657123825548</c:v>
                </c:pt>
                <c:pt idx="117">
                  <c:v>737.43520744105683</c:v>
                </c:pt>
                <c:pt idx="118">
                  <c:v>747.02130558454246</c:v>
                </c:pt>
                <c:pt idx="119">
                  <c:v>756.60490281654575</c:v>
                </c:pt>
                <c:pt idx="120">
                  <c:v>766.18603526748541</c:v>
                </c:pt>
                <c:pt idx="121">
                  <c:v>674.74178119418968</c:v>
                </c:pt>
                <c:pt idx="122">
                  <c:v>683.49166016703657</c:v>
                </c:pt>
                <c:pt idx="123">
                  <c:v>692.23924136280982</c:v>
                </c:pt>
                <c:pt idx="124">
                  <c:v>700.9845579052411</c:v>
                </c:pt>
                <c:pt idx="125">
                  <c:v>709.7276420243694</c:v>
                </c:pt>
                <c:pt idx="126">
                  <c:v>718.46852509160283</c:v>
                </c:pt>
                <c:pt idx="127">
                  <c:v>727.20723765298089</c:v>
                </c:pt>
                <c:pt idx="128">
                  <c:v>735.94380946075933</c:v>
                </c:pt>
                <c:pt idx="129">
                  <c:v>744.67826950341612</c:v>
                </c:pt>
                <c:pt idx="130">
                  <c:v>753.41064603417863</c:v>
                </c:pt>
                <c:pt idx="131">
                  <c:v>667.69750358645092</c:v>
                </c:pt>
                <c:pt idx="132">
                  <c:v>675.80896375991847</c:v>
                </c:pt>
                <c:pt idx="133">
                  <c:v>683.91842448212276</c:v>
                </c:pt>
                <c:pt idx="134">
                  <c:v>692.02591280075649</c:v>
                </c:pt>
                <c:pt idx="135">
                  <c:v>700.1314550781708</c:v>
                </c:pt>
                <c:pt idx="136">
                  <c:v>708.2350770166455</c:v>
                </c:pt>
                <c:pt idx="137">
                  <c:v>716.33680368243984</c:v>
                </c:pt>
                <c:pt idx="138">
                  <c:v>724.4366595287014</c:v>
                </c:pt>
                <c:pt idx="139">
                  <c:v>732.53466841729551</c:v>
                </c:pt>
                <c:pt idx="140">
                  <c:v>740.63085363962216</c:v>
                </c:pt>
                <c:pt idx="141">
                  <c:v>660.4381638113731</c:v>
                </c:pt>
                <c:pt idx="142">
                  <c:v>667.69750358645115</c:v>
                </c:pt>
                <c:pt idx="143">
                  <c:v>674.95522047957581</c:v>
                </c:pt>
                <c:pt idx="144">
                  <c:v>682.2113344014175</c:v>
                </c:pt>
                <c:pt idx="145">
                  <c:v>689.46586480458427</c:v>
                </c:pt>
                <c:pt idx="146">
                  <c:v>696.71883069897274</c:v>
                </c:pt>
                <c:pt idx="147">
                  <c:v>703.97025066644767</c:v>
                </c:pt>
                <c:pt idx="148">
                  <c:v>711.22014287488275</c:v>
                </c:pt>
                <c:pt idx="149">
                  <c:v>718.46852509160283</c:v>
                </c:pt>
                <c:pt idx="150">
                  <c:v>725.71541469625129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194.36550298334649</c:v>
                </c:pt>
                <c:pt idx="32">
                  <c:v>214.38589248354251</c:v>
                </c:pt>
                <c:pt idx="33">
                  <c:v>234.36323716840602</c:v>
                </c:pt>
                <c:pt idx="34">
                  <c:v>254.30172220416441</c:v>
                </c:pt>
                <c:pt idx="35">
                  <c:v>274.20482243650338</c:v>
                </c:pt>
                <c:pt idx="36">
                  <c:v>294.07546687495898</c:v>
                </c:pt>
                <c:pt idx="37">
                  <c:v>313.91615631143912</c:v>
                </c:pt>
                <c:pt idx="38">
                  <c:v>333.72904960580678</c:v>
                </c:pt>
                <c:pt idx="39">
                  <c:v>353.51602838820548</c:v>
                </c:pt>
                <c:pt idx="40">
                  <c:v>373.27874650728057</c:v>
                </c:pt>
                <c:pt idx="41">
                  <c:v>292.63136713800856</c:v>
                </c:pt>
                <c:pt idx="42">
                  <c:v>312.83467185841931</c:v>
                </c:pt>
                <c:pt idx="43">
                  <c:v>333.00904545770453</c:v>
                </c:pt>
                <c:pt idx="44">
                  <c:v>353.15648638435545</c:v>
                </c:pt>
                <c:pt idx="45">
                  <c:v>373.27874650728046</c:v>
                </c:pt>
                <c:pt idx="46">
                  <c:v>393.37737346788646</c:v>
                </c:pt>
                <c:pt idx="47">
                  <c:v>413.45374392164439</c:v>
                </c:pt>
                <c:pt idx="48">
                  <c:v>433.50908998495447</c:v>
                </c:pt>
                <c:pt idx="49">
                  <c:v>453.54452053248133</c:v>
                </c:pt>
                <c:pt idx="50">
                  <c:v>473.56103853531016</c:v>
                </c:pt>
                <c:pt idx="51">
                  <c:v>390.86628899650503</c:v>
                </c:pt>
                <c:pt idx="52">
                  <c:v>408.43666822000955</c:v>
                </c:pt>
                <c:pt idx="53">
                  <c:v>425.99072614453195</c:v>
                </c:pt>
                <c:pt idx="54">
                  <c:v>443.52922971069125</c:v>
                </c:pt>
                <c:pt idx="55">
                  <c:v>461.05288028198476</c:v>
                </c:pt>
                <c:pt idx="56">
                  <c:v>478.56232158259263</c:v>
                </c:pt>
                <c:pt idx="57">
                  <c:v>496.0581464132178</c:v>
                </c:pt>
                <c:pt idx="58">
                  <c:v>513.54090237038565</c:v>
                </c:pt>
                <c:pt idx="59">
                  <c:v>531.01109674664531</c:v>
                </c:pt>
                <c:pt idx="60">
                  <c:v>548.46920075259288</c:v>
                </c:pt>
                <c:pt idx="61">
                  <c:v>463.73380248274316</c:v>
                </c:pt>
                <c:pt idx="62">
                  <c:v>478.91951340591186</c:v>
                </c:pt>
                <c:pt idx="63">
                  <c:v>494.09499021774013</c:v>
                </c:pt>
                <c:pt idx="64">
                  <c:v>509.26059140461649</c:v>
                </c:pt>
                <c:pt idx="65">
                  <c:v>524.41665236850611</c:v>
                </c:pt>
                <c:pt idx="66">
                  <c:v>539.56348755148167</c:v>
                </c:pt>
                <c:pt idx="67">
                  <c:v>554.70139230936422</c:v>
                </c:pt>
                <c:pt idx="68">
                  <c:v>569.83064457027274</c:v>
                </c:pt>
                <c:pt idx="69">
                  <c:v>584.95150630794706</c:v>
                </c:pt>
                <c:pt idx="70">
                  <c:v>600.06422485487678</c:v>
                </c:pt>
                <c:pt idx="71">
                  <c:v>513.54090237038565</c:v>
                </c:pt>
                <c:pt idx="72">
                  <c:v>526.73381719865961</c:v>
                </c:pt>
                <c:pt idx="73">
                  <c:v>539.91977501567953</c:v>
                </c:pt>
                <c:pt idx="74">
                  <c:v>553.09896961944332</c:v>
                </c:pt>
                <c:pt idx="75">
                  <c:v>566.27158482196944</c:v>
                </c:pt>
                <c:pt idx="76">
                  <c:v>579.43779518903796</c:v>
                </c:pt>
                <c:pt idx="77">
                  <c:v>592.59776670922179</c:v>
                </c:pt>
                <c:pt idx="78">
                  <c:v>605.75165740042166</c:v>
                </c:pt>
                <c:pt idx="79">
                  <c:v>618.89961786100014</c:v>
                </c:pt>
                <c:pt idx="80">
                  <c:v>632.0417917716685</c:v>
                </c:pt>
                <c:pt idx="81">
                  <c:v>544.19484035365758</c:v>
                </c:pt>
                <c:pt idx="82">
                  <c:v>555.94765399766129</c:v>
                </c:pt>
                <c:pt idx="83">
                  <c:v>567.69526466939328</c:v>
                </c:pt>
                <c:pt idx="84">
                  <c:v>579.43779518903796</c:v>
                </c:pt>
                <c:pt idx="85">
                  <c:v>591.17536299398307</c:v>
                </c:pt>
                <c:pt idx="86">
                  <c:v>602.90808047917312</c:v>
                </c:pt>
                <c:pt idx="87">
                  <c:v>614.63605530959683</c:v>
                </c:pt>
                <c:pt idx="88">
                  <c:v>626.35939070769689</c:v>
                </c:pt>
                <c:pt idx="89">
                  <c:v>638.07818571814698</c:v>
                </c:pt>
                <c:pt idx="90">
                  <c:v>649.79253545217807</c:v>
                </c:pt>
                <c:pt idx="91">
                  <c:v>560.7541165002707</c:v>
                </c:pt>
                <c:pt idx="92">
                  <c:v>571.25413823451788</c:v>
                </c:pt>
                <c:pt idx="93">
                  <c:v>581.75012922929784</c:v>
                </c:pt>
                <c:pt idx="94">
                  <c:v>592.24217245006037</c:v>
                </c:pt>
                <c:pt idx="95">
                  <c:v>602.73034768336277</c:v>
                </c:pt>
                <c:pt idx="96">
                  <c:v>613.2147317130424</c:v>
                </c:pt>
                <c:pt idx="97">
                  <c:v>623.69539848371835</c:v>
                </c:pt>
                <c:pt idx="98">
                  <c:v>634.17241925273436</c:v>
                </c:pt>
                <c:pt idx="99">
                  <c:v>644.64586273154202</c:v>
                </c:pt>
                <c:pt idx="100">
                  <c:v>655.11579521742192</c:v>
                </c:pt>
                <c:pt idx="101">
                  <c:v>566.62751179237432</c:v>
                </c:pt>
                <c:pt idx="102">
                  <c:v>575.87998196277465</c:v>
                </c:pt>
                <c:pt idx="103">
                  <c:v>585.12934986312894</c:v>
                </c:pt>
                <c:pt idx="104">
                  <c:v>594.37567144551679</c:v>
                </c:pt>
                <c:pt idx="105">
                  <c:v>603.61900077928829</c:v>
                </c:pt>
                <c:pt idx="106">
                  <c:v>612.85939014289318</c:v>
                </c:pt>
                <c:pt idx="107">
                  <c:v>622.09689010988507</c:v>
                </c:pt>
                <c:pt idx="108">
                  <c:v>631.33154962955348</c:v>
                </c:pt>
                <c:pt idx="109">
                  <c:v>640.56341610259108</c:v>
                </c:pt>
                <c:pt idx="110">
                  <c:v>649.79253545217739</c:v>
                </c:pt>
                <c:pt idx="111">
                  <c:v>567.16139348415504</c:v>
                </c:pt>
                <c:pt idx="112">
                  <c:v>575.16836435383277</c:v>
                </c:pt>
                <c:pt idx="113">
                  <c:v>583.17300871029261</c:v>
                </c:pt>
                <c:pt idx="114">
                  <c:v>591.17536299398284</c:v>
                </c:pt>
                <c:pt idx="115">
                  <c:v>599.17546257825927</c:v>
                </c:pt>
                <c:pt idx="116">
                  <c:v>607.17334181477145</c:v>
                </c:pt>
                <c:pt idx="117">
                  <c:v>615.1690340763322</c:v>
                </c:pt>
                <c:pt idx="118">
                  <c:v>623.16257179744446</c:v>
                </c:pt>
                <c:pt idx="119">
                  <c:v>631.15398651263843</c:v>
                </c:pt>
                <c:pt idx="120">
                  <c:v>639.1433088927696</c:v>
                </c:pt>
                <c:pt idx="121">
                  <c:v>562.89004481391976</c:v>
                </c:pt>
                <c:pt idx="122">
                  <c:v>570.18652494495871</c:v>
                </c:pt>
                <c:pt idx="123">
                  <c:v>577.48105450943058</c:v>
                </c:pt>
                <c:pt idx="124">
                  <c:v>584.77366162583417</c:v>
                </c:pt>
                <c:pt idx="125">
                  <c:v>592.06437365402064</c:v>
                </c:pt>
                <c:pt idx="126">
                  <c:v>599.35321722495371</c:v>
                </c:pt>
                <c:pt idx="127">
                  <c:v>606.64021826894884</c:v>
                </c:pt>
                <c:pt idx="128">
                  <c:v>613.9254020424836</c:v>
                </c:pt>
                <c:pt idx="129">
                  <c:v>621.2087931536704</c:v>
                </c:pt>
                <c:pt idx="130">
                  <c:v>628.49041558647207</c:v>
                </c:pt>
                <c:pt idx="131">
                  <c:v>557.01583171739901</c:v>
                </c:pt>
                <c:pt idx="132">
                  <c:v>563.77996485783626</c:v>
                </c:pt>
                <c:pt idx="133">
                  <c:v>570.5424006783586</c:v>
                </c:pt>
                <c:pt idx="134">
                  <c:v>577.30316213955939</c:v>
                </c:pt>
                <c:pt idx="135">
                  <c:v>584.06227162025073</c:v>
                </c:pt>
                <c:pt idx="136">
                  <c:v>590.81975093891413</c:v>
                </c:pt>
                <c:pt idx="137">
                  <c:v>597.57562137411867</c:v>
                </c:pt>
                <c:pt idx="138">
                  <c:v>604.32990368396679</c:v>
                </c:pt>
                <c:pt idx="139">
                  <c:v>611.08261812462547</c:v>
                </c:pt>
                <c:pt idx="140">
                  <c:v>617.8337844679985</c:v>
                </c:pt>
                <c:pt idx="141">
                  <c:v>550.96225460584606</c:v>
                </c:pt>
                <c:pt idx="142">
                  <c:v>557.01583171739912</c:v>
                </c:pt>
                <c:pt idx="143">
                  <c:v>563.06803117603829</c:v>
                </c:pt>
                <c:pt idx="144">
                  <c:v>569.11886988378967</c:v>
                </c:pt>
                <c:pt idx="145">
                  <c:v>575.16836435383323</c:v>
                </c:pt>
                <c:pt idx="146">
                  <c:v>581.2165307235349</c:v>
                </c:pt>
                <c:pt idx="147">
                  <c:v>587.26338476690717</c:v>
                </c:pt>
                <c:pt idx="148">
                  <c:v>593.3089419065285</c:v>
                </c:pt>
                <c:pt idx="149">
                  <c:v>599.35321722495371</c:v>
                </c:pt>
                <c:pt idx="150">
                  <c:v>605.39622547563852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603.61241826374157</c:v>
                </c:pt>
                <c:pt idx="122">
                  <c:v>611.4379810934056</c:v>
                </c:pt>
                <c:pt idx="123">
                  <c:v>619.26146622409715</c:v>
                </c:pt>
                <c:pt idx="124">
                  <c:v>627.08290360699914</c:v>
                </c:pt>
                <c:pt idx="125">
                  <c:v>634.90232238520014</c:v>
                </c:pt>
                <c:pt idx="126">
                  <c:v>642.71975092539503</c:v>
                </c:pt>
                <c:pt idx="127">
                  <c:v>650.5352168479634</c:v>
                </c:pt>
                <c:pt idx="128">
                  <c:v>658.34874705552875</c:v>
                </c:pt>
                <c:pt idx="129">
                  <c:v>666.16036776009037</c:v>
                </c:pt>
                <c:pt idx="130">
                  <c:v>673.97010450881828</c:v>
                </c:pt>
                <c:pt idx="131">
                  <c:v>597.31226449625251</c:v>
                </c:pt>
                <c:pt idx="132">
                  <c:v>604.56686745724676</c:v>
                </c:pt>
                <c:pt idx="133">
                  <c:v>611.81966247182038</c:v>
                </c:pt>
                <c:pt idx="134">
                  <c:v>619.07067399707296</c:v>
                </c:pt>
                <c:pt idx="135">
                  <c:v>626.31992587040452</c:v>
                </c:pt>
                <c:pt idx="136">
                  <c:v>633.56744133236305</c:v>
                </c:pt>
                <c:pt idx="137">
                  <c:v>640.81324304839484</c:v>
                </c:pt>
                <c:pt idx="138">
                  <c:v>648.05735312955619</c:v>
                </c:pt>
                <c:pt idx="139">
                  <c:v>655.29979315225432</c:v>
                </c:pt>
                <c:pt idx="140">
                  <c:v>662.54058417706926</c:v>
                </c:pt>
                <c:pt idx="141">
                  <c:v>590.81975093891413</c:v>
                </c:pt>
                <c:pt idx="142">
                  <c:v>597.31226449625262</c:v>
                </c:pt>
                <c:pt idx="143">
                  <c:v>603.80331060916149</c:v>
                </c:pt>
                <c:pt idx="144">
                  <c:v>610.29290728129274</c:v>
                </c:pt>
                <c:pt idx="145">
                  <c:v>616.78107210210862</c:v>
                </c:pt>
                <c:pt idx="146">
                  <c:v>623.26782226076375</c:v>
                </c:pt>
                <c:pt idx="147">
                  <c:v>629.75317455937477</c:v>
                </c:pt>
                <c:pt idx="148">
                  <c:v>636.23714542572077</c:v>
                </c:pt>
                <c:pt idx="149">
                  <c:v>642.71975092539503</c:v>
                </c:pt>
                <c:pt idx="150">
                  <c:v>649.20100677344124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1.5817507366416834</c:v>
                </c:pt>
                <c:pt idx="2">
                  <c:v>2.1576058042735125</c:v>
                </c:pt>
                <c:pt idx="3">
                  <c:v>2.9440106951196476</c:v>
                </c:pt>
                <c:pt idx="4">
                  <c:v>4.0182602319435192</c:v>
                </c:pt>
                <c:pt idx="5">
                  <c:v>5.4861319026406612</c:v>
                </c:pt>
                <c:pt idx="6">
                  <c:v>7.4924181564685677</c:v>
                </c:pt>
                <c:pt idx="7">
                  <c:v>10.235365802085211</c:v>
                </c:pt>
                <c:pt idx="8">
                  <c:v>13.986476139387094</c:v>
                </c:pt>
                <c:pt idx="9">
                  <c:v>19.117661713901125</c:v>
                </c:pt>
                <c:pt idx="10">
                  <c:v>26.13850060483627</c:v>
                </c:pt>
                <c:pt idx="11">
                  <c:v>35.747352928889988</c:v>
                </c:pt>
                <c:pt idx="12">
                  <c:v>48.9015112727526</c:v>
                </c:pt>
                <c:pt idx="13">
                  <c:v>66.91349082673986</c:v>
                </c:pt>
                <c:pt idx="14">
                  <c:v>91.583223877282805</c:v>
                </c:pt>
                <c:pt idx="15">
                  <c:v>125.37957918929641</c:v>
                </c:pt>
                <c:pt idx="16">
                  <c:v>146.86153239352606</c:v>
                </c:pt>
                <c:pt idx="17">
                  <c:v>168.26830892703356</c:v>
                </c:pt>
                <c:pt idx="18">
                  <c:v>189.61083024839613</c:v>
                </c:pt>
                <c:pt idx="19">
                  <c:v>210.89735076130981</c:v>
                </c:pt>
                <c:pt idx="20">
                  <c:v>232.13431908636593</c:v>
                </c:pt>
                <c:pt idx="21">
                  <c:v>257.62127772428227</c:v>
                </c:pt>
                <c:pt idx="22">
                  <c:v>283.0512210637026</c:v>
                </c:pt>
                <c:pt idx="23">
                  <c:v>308.42998918796548</c:v>
                </c:pt>
                <c:pt idx="24">
                  <c:v>333.76238230119111</c:v>
                </c:pt>
                <c:pt idx="25">
                  <c:v>359.05241245508364</c:v>
                </c:pt>
                <c:pt idx="26">
                  <c:v>364.80317002631142</c:v>
                </c:pt>
                <c:pt idx="27">
                  <c:v>389.95167138961773</c:v>
                </c:pt>
                <c:pt idx="28">
                  <c:v>415.06498976971852</c:v>
                </c:pt>
                <c:pt idx="29">
                  <c:v>440.14555117661945</c:v>
                </c:pt>
                <c:pt idx="30">
                  <c:v>465.19548278433496</c:v>
                </c:pt>
                <c:pt idx="31">
                  <c:v>442.96164091441216</c:v>
                </c:pt>
                <c:pt idx="32">
                  <c:v>465.94559009550329</c:v>
                </c:pt>
                <c:pt idx="33">
                  <c:v>488.90537858519798</c:v>
                </c:pt>
                <c:pt idx="34">
                  <c:v>511.8422995467285</c:v>
                </c:pt>
                <c:pt idx="35">
                  <c:v>534.75752089257196</c:v>
                </c:pt>
                <c:pt idx="36">
                  <c:v>498.17645187385432</c:v>
                </c:pt>
                <c:pt idx="37">
                  <c:v>518.76586853521701</c:v>
                </c:pt>
                <c:pt idx="38">
                  <c:v>539.3380562015584</c:v>
                </c:pt>
                <c:pt idx="39">
                  <c:v>559.89376397164267</c:v>
                </c:pt>
                <c:pt idx="40">
                  <c:v>580.43368150145545</c:v>
                </c:pt>
                <c:pt idx="41">
                  <c:v>538.57157479631735</c:v>
                </c:pt>
                <c:pt idx="42">
                  <c:v>556.9608853513131</c:v>
                </c:pt>
                <c:pt idx="43">
                  <c:v>575.33748501765956</c:v>
                </c:pt>
                <c:pt idx="44">
                  <c:v>593.70183664344472</c:v>
                </c:pt>
                <c:pt idx="45">
                  <c:v>612.0543721305263</c:v>
                </c:pt>
                <c:pt idx="46">
                  <c:v>563.98431271745267</c:v>
                </c:pt>
                <c:pt idx="47">
                  <c:v>581.04964185118718</c:v>
                </c:pt>
                <c:pt idx="48">
                  <c:v>598.10452248000627</c:v>
                </c:pt>
                <c:pt idx="49">
                  <c:v>615.14929429282267</c:v>
                </c:pt>
                <c:pt idx="50">
                  <c:v>632.18427663275622</c:v>
                </c:pt>
                <c:pt idx="51">
                  <c:v>580.13502915227014</c:v>
                </c:pt>
                <c:pt idx="52">
                  <c:v>596.07116268293237</c:v>
                </c:pt>
                <c:pt idx="53">
                  <c:v>611.99843682062999</c:v>
                </c:pt>
                <c:pt idx="54">
                  <c:v>627.91711446126726</c:v>
                </c:pt>
                <c:pt idx="55">
                  <c:v>643.82744409305735</c:v>
                </c:pt>
                <c:pt idx="56">
                  <c:v>595.86595322866981</c:v>
                </c:pt>
                <c:pt idx="57">
                  <c:v>610.73054132483708</c:v>
                </c:pt>
                <c:pt idx="58">
                  <c:v>625.58762454673661</c:v>
                </c:pt>
                <c:pt idx="59">
                  <c:v>640.43740613407033</c:v>
                </c:pt>
                <c:pt idx="60">
                  <c:v>655.28007913873296</c:v>
                </c:pt>
                <c:pt idx="61">
                  <c:v>611.81198502152881</c:v>
                </c:pt>
                <c:pt idx="62">
                  <c:v>625.55035125045924</c:v>
                </c:pt>
                <c:pt idx="63">
                  <c:v>639.28247351135826</c:v>
                </c:pt>
                <c:pt idx="64">
                  <c:v>653.00850475721597</c:v>
                </c:pt>
                <c:pt idx="65">
                  <c:v>666.72859099016603</c:v>
                </c:pt>
                <c:pt idx="66">
                  <c:v>1.5119369728679821E-12</c:v>
                </c:pt>
                <c:pt idx="67">
                  <c:v>1.5119369728679821E-12</c:v>
                </c:pt>
                <c:pt idx="68">
                  <c:v>1.5119369728679821E-12</c:v>
                </c:pt>
                <c:pt idx="69">
                  <c:v>1.5119369728679821E-12</c:v>
                </c:pt>
                <c:pt idx="70">
                  <c:v>1.5119369728679821E-12</c:v>
                </c:pt>
                <c:pt idx="71">
                  <c:v>1.5119369728679821E-12</c:v>
                </c:pt>
                <c:pt idx="72">
                  <c:v>1.5119369728679821E-12</c:v>
                </c:pt>
                <c:pt idx="73">
                  <c:v>1.5119369728679821E-12</c:v>
                </c:pt>
                <c:pt idx="74">
                  <c:v>1.5119369728679821E-12</c:v>
                </c:pt>
                <c:pt idx="75">
                  <c:v>1.5119369728679821E-12</c:v>
                </c:pt>
                <c:pt idx="76">
                  <c:v>1.5119369728679821E-12</c:v>
                </c:pt>
                <c:pt idx="77">
                  <c:v>1.5119369728679821E-12</c:v>
                </c:pt>
                <c:pt idx="78">
                  <c:v>1.5119369728679821E-12</c:v>
                </c:pt>
                <c:pt idx="79">
                  <c:v>1.5119369728679821E-12</c:v>
                </c:pt>
                <c:pt idx="80">
                  <c:v>1.5119369728679821E-12</c:v>
                </c:pt>
                <c:pt idx="81">
                  <c:v>1.5119369728679821E-12</c:v>
                </c:pt>
                <c:pt idx="82">
                  <c:v>1.5119369728679821E-12</c:v>
                </c:pt>
                <c:pt idx="83">
                  <c:v>1.5119369728679821E-12</c:v>
                </c:pt>
                <c:pt idx="84">
                  <c:v>1.5119369728679821E-12</c:v>
                </c:pt>
                <c:pt idx="85">
                  <c:v>1.5119369728679821E-12</c:v>
                </c:pt>
                <c:pt idx="86">
                  <c:v>1.5119369728679821E-12</c:v>
                </c:pt>
                <c:pt idx="87">
                  <c:v>1.5119369728679821E-12</c:v>
                </c:pt>
                <c:pt idx="88">
                  <c:v>1.5119369728679821E-12</c:v>
                </c:pt>
                <c:pt idx="89">
                  <c:v>1.5119369728679821E-12</c:v>
                </c:pt>
                <c:pt idx="90">
                  <c:v>1.5119369728679821E-12</c:v>
                </c:pt>
                <c:pt idx="91">
                  <c:v>1.5119369728679821E-12</c:v>
                </c:pt>
                <c:pt idx="92">
                  <c:v>1.5119369728679821E-12</c:v>
                </c:pt>
                <c:pt idx="93">
                  <c:v>1.5119369728679821E-12</c:v>
                </c:pt>
                <c:pt idx="94">
                  <c:v>1.5119369728679821E-12</c:v>
                </c:pt>
                <c:pt idx="95">
                  <c:v>1.5119369728679821E-12</c:v>
                </c:pt>
                <c:pt idx="96">
                  <c:v>1.5119369728679821E-12</c:v>
                </c:pt>
                <c:pt idx="97">
                  <c:v>1.5119369728679821E-12</c:v>
                </c:pt>
                <c:pt idx="98">
                  <c:v>1.5119369728679821E-12</c:v>
                </c:pt>
                <c:pt idx="99">
                  <c:v>1.5119369728679821E-12</c:v>
                </c:pt>
                <c:pt idx="100">
                  <c:v>1.5119369728679821E-12</c:v>
                </c:pt>
                <c:pt idx="101">
                  <c:v>1.5119369728679821E-12</c:v>
                </c:pt>
                <c:pt idx="102">
                  <c:v>1.5119369728679821E-12</c:v>
                </c:pt>
                <c:pt idx="103">
                  <c:v>1.5119369728679821E-12</c:v>
                </c:pt>
                <c:pt idx="104">
                  <c:v>1.5119369728679821E-12</c:v>
                </c:pt>
                <c:pt idx="105">
                  <c:v>1.5119369728679821E-12</c:v>
                </c:pt>
                <c:pt idx="106">
                  <c:v>1.5119369728679821E-12</c:v>
                </c:pt>
                <c:pt idx="107">
                  <c:v>1.5119369728679821E-12</c:v>
                </c:pt>
                <c:pt idx="108">
                  <c:v>1.5119369728679821E-12</c:v>
                </c:pt>
                <c:pt idx="109">
                  <c:v>1.5119369728679821E-12</c:v>
                </c:pt>
                <c:pt idx="110">
                  <c:v>1.5119369728679821E-12</c:v>
                </c:pt>
                <c:pt idx="111">
                  <c:v>1.5119369728679821E-12</c:v>
                </c:pt>
                <c:pt idx="112">
                  <c:v>1.5119369728679821E-12</c:v>
                </c:pt>
                <c:pt idx="113">
                  <c:v>1.5119369728679821E-12</c:v>
                </c:pt>
                <c:pt idx="114">
                  <c:v>1.5119369728679821E-12</c:v>
                </c:pt>
                <c:pt idx="115">
                  <c:v>1.5119369728679821E-12</c:v>
                </c:pt>
                <c:pt idx="116">
                  <c:v>1.5119369728679821E-12</c:v>
                </c:pt>
                <c:pt idx="117">
                  <c:v>1.5119369728679821E-12</c:v>
                </c:pt>
                <c:pt idx="118">
                  <c:v>1.5119369728679821E-12</c:v>
                </c:pt>
                <c:pt idx="119">
                  <c:v>1.5119369728679821E-12</c:v>
                </c:pt>
                <c:pt idx="120">
                  <c:v>1.5119369728679821E-12</c:v>
                </c:pt>
                <c:pt idx="121">
                  <c:v>1.5119369728679821E-12</c:v>
                </c:pt>
                <c:pt idx="122">
                  <c:v>1.5119369728679821E-12</c:v>
                </c:pt>
                <c:pt idx="123">
                  <c:v>1.5119369728679821E-12</c:v>
                </c:pt>
                <c:pt idx="124">
                  <c:v>1.5119369728679821E-12</c:v>
                </c:pt>
                <c:pt idx="125">
                  <c:v>1.5119369728679821E-12</c:v>
                </c:pt>
                <c:pt idx="126">
                  <c:v>1.5119369728679821E-12</c:v>
                </c:pt>
                <c:pt idx="127">
                  <c:v>1.5119369728679821E-12</c:v>
                </c:pt>
                <c:pt idx="128">
                  <c:v>1.5119369728679821E-12</c:v>
                </c:pt>
                <c:pt idx="129">
                  <c:v>1.5119369728679821E-12</c:v>
                </c:pt>
                <c:pt idx="130">
                  <c:v>1.5119369728679821E-12</c:v>
                </c:pt>
                <c:pt idx="131">
                  <c:v>1.5119369728679821E-12</c:v>
                </c:pt>
                <c:pt idx="132">
                  <c:v>1.5119369728679821E-12</c:v>
                </c:pt>
                <c:pt idx="133">
                  <c:v>1.5119369728679821E-12</c:v>
                </c:pt>
                <c:pt idx="134">
                  <c:v>1.5119369728679821E-12</c:v>
                </c:pt>
                <c:pt idx="135">
                  <c:v>1.5119369728679821E-12</c:v>
                </c:pt>
                <c:pt idx="136">
                  <c:v>1.5119369728679821E-12</c:v>
                </c:pt>
                <c:pt idx="137">
                  <c:v>1.5119369728679821E-12</c:v>
                </c:pt>
                <c:pt idx="138">
                  <c:v>1.5119369728679821E-12</c:v>
                </c:pt>
                <c:pt idx="139">
                  <c:v>1.5119369728679821E-12</c:v>
                </c:pt>
                <c:pt idx="140">
                  <c:v>1.5119369728679821E-12</c:v>
                </c:pt>
                <c:pt idx="141">
                  <c:v>1.5119369728679821E-12</c:v>
                </c:pt>
                <c:pt idx="142">
                  <c:v>1.5119369728679821E-12</c:v>
                </c:pt>
                <c:pt idx="143">
                  <c:v>1.5119369728679821E-12</c:v>
                </c:pt>
                <c:pt idx="144">
                  <c:v>1.5119369728679821E-12</c:v>
                </c:pt>
                <c:pt idx="145">
                  <c:v>1.5119369728679821E-12</c:v>
                </c:pt>
                <c:pt idx="146">
                  <c:v>1.5119369728679821E-12</c:v>
                </c:pt>
                <c:pt idx="147">
                  <c:v>1.5119369728679821E-12</c:v>
                </c:pt>
                <c:pt idx="148">
                  <c:v>1.5119369728679821E-12</c:v>
                </c:pt>
                <c:pt idx="149">
                  <c:v>1.5119369728679821E-12</c:v>
                </c:pt>
                <c:pt idx="150">
                  <c:v>1.5119369728679821E-12</c:v>
                </c:pt>
                <c:pt idx="151">
                  <c:v>1.5119369728679821E-12</c:v>
                </c:pt>
                <c:pt idx="152">
                  <c:v>1.5119369728679821E-12</c:v>
                </c:pt>
                <c:pt idx="153">
                  <c:v>1.5119369728679821E-12</c:v>
                </c:pt>
                <c:pt idx="154">
                  <c:v>1.5119369728679821E-12</c:v>
                </c:pt>
                <c:pt idx="155">
                  <c:v>1.5119369728679821E-12</c:v>
                </c:pt>
                <c:pt idx="156">
                  <c:v>1.5119369728679821E-12</c:v>
                </c:pt>
                <c:pt idx="157">
                  <c:v>1.5119369728679821E-12</c:v>
                </c:pt>
                <c:pt idx="158">
                  <c:v>1.5119369728679821E-12</c:v>
                </c:pt>
                <c:pt idx="159">
                  <c:v>1.5119369728679821E-12</c:v>
                </c:pt>
                <c:pt idx="160">
                  <c:v>1.5119369728679821E-12</c:v>
                </c:pt>
                <c:pt idx="161">
                  <c:v>1.5119369728679821E-12</c:v>
                </c:pt>
                <c:pt idx="162">
                  <c:v>1.5119369728679821E-12</c:v>
                </c:pt>
                <c:pt idx="163">
                  <c:v>1.5119369728679821E-12</c:v>
                </c:pt>
                <c:pt idx="164">
                  <c:v>1.5119369728679821E-12</c:v>
                </c:pt>
                <c:pt idx="165">
                  <c:v>1.5119369728679821E-12</c:v>
                </c:pt>
                <c:pt idx="166">
                  <c:v>1.5119369728679821E-12</c:v>
                </c:pt>
                <c:pt idx="167">
                  <c:v>1.5119369728679821E-12</c:v>
                </c:pt>
                <c:pt idx="168">
                  <c:v>1.5119369728679821E-12</c:v>
                </c:pt>
                <c:pt idx="169">
                  <c:v>1.5119369728679821E-12</c:v>
                </c:pt>
                <c:pt idx="170">
                  <c:v>1.5119369728679821E-12</c:v>
                </c:pt>
                <c:pt idx="171">
                  <c:v>1.5119369728679821E-12</c:v>
                </c:pt>
                <c:pt idx="172">
                  <c:v>1.5119369728679821E-12</c:v>
                </c:pt>
                <c:pt idx="173">
                  <c:v>1.5119369728679821E-12</c:v>
                </c:pt>
                <c:pt idx="174">
                  <c:v>1.5119369728679821E-12</c:v>
                </c:pt>
                <c:pt idx="175">
                  <c:v>1.5119369728679821E-12</c:v>
                </c:pt>
                <c:pt idx="176">
                  <c:v>1.5119369728679821E-12</c:v>
                </c:pt>
                <c:pt idx="177">
                  <c:v>1.5119369728679821E-12</c:v>
                </c:pt>
                <c:pt idx="178">
                  <c:v>1.5119369728679821E-12</c:v>
                </c:pt>
                <c:pt idx="179">
                  <c:v>1.5119369728679821E-12</c:v>
                </c:pt>
                <c:pt idx="180">
                  <c:v>1.5119369728679821E-12</c:v>
                </c:pt>
                <c:pt idx="181">
                  <c:v>1.5119369728679821E-12</c:v>
                </c:pt>
                <c:pt idx="182">
                  <c:v>1.5119369728679821E-12</c:v>
                </c:pt>
                <c:pt idx="183">
                  <c:v>1.5119369728679821E-12</c:v>
                </c:pt>
                <c:pt idx="184">
                  <c:v>1.5119369728679821E-12</c:v>
                </c:pt>
                <c:pt idx="185">
                  <c:v>1.5119369728679821E-12</c:v>
                </c:pt>
                <c:pt idx="186">
                  <c:v>1.5119369728679821E-12</c:v>
                </c:pt>
                <c:pt idx="187">
                  <c:v>1.5119369728679821E-12</c:v>
                </c:pt>
                <c:pt idx="188">
                  <c:v>1.5119369728679821E-12</c:v>
                </c:pt>
                <c:pt idx="189">
                  <c:v>1.5119369728679821E-12</c:v>
                </c:pt>
                <c:pt idx="190">
                  <c:v>1.5119369728679821E-12</c:v>
                </c:pt>
                <c:pt idx="191">
                  <c:v>1.5119369728679821E-12</c:v>
                </c:pt>
                <c:pt idx="192">
                  <c:v>1.5119369728679821E-12</c:v>
                </c:pt>
                <c:pt idx="193">
                  <c:v>1.5119369728679821E-12</c:v>
                </c:pt>
                <c:pt idx="194">
                  <c:v>1.5119369728679821E-12</c:v>
                </c:pt>
                <c:pt idx="195">
                  <c:v>1.5119369728679821E-12</c:v>
                </c:pt>
                <c:pt idx="196">
                  <c:v>1.5119369728679821E-12</c:v>
                </c:pt>
                <c:pt idx="197">
                  <c:v>1.5119369728679821E-12</c:v>
                </c:pt>
                <c:pt idx="198">
                  <c:v>1.5119369728679821E-12</c:v>
                </c:pt>
                <c:pt idx="199">
                  <c:v>1.5119369728679821E-12</c:v>
                </c:pt>
                <c:pt idx="200">
                  <c:v>1.5119369728679821E-12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3.1480696676924649</c:v>
                </c:pt>
                <c:pt idx="2">
                  <c:v>3.5786449142137209</c:v>
                </c:pt>
                <c:pt idx="3">
                  <c:v>4.06831901103316</c:v>
                </c:pt>
                <c:pt idx="4">
                  <c:v>4.6252304616996804</c:v>
                </c:pt>
                <c:pt idx="5">
                  <c:v>5.2586419923680898</c:v>
                </c:pt>
                <c:pt idx="6">
                  <c:v>5.9790962943622219</c:v>
                </c:pt>
                <c:pt idx="7">
                  <c:v>6.7985933996343091</c:v>
                </c:pt>
                <c:pt idx="8">
                  <c:v>7.7307927013015432</c:v>
                </c:pt>
                <c:pt idx="9">
                  <c:v>8.7912430517954281</c:v>
                </c:pt>
                <c:pt idx="10">
                  <c:v>9.9976448502947246</c:v>
                </c:pt>
                <c:pt idx="11">
                  <c:v>11.370148577263116</c:v>
                </c:pt>
                <c:pt idx="12">
                  <c:v>12.931694856468482</c:v>
                </c:pt>
                <c:pt idx="13">
                  <c:v>14.708401834529896</c:v>
                </c:pt>
                <c:pt idx="14">
                  <c:v>16.730006477033061</c:v>
                </c:pt>
                <c:pt idx="15">
                  <c:v>19.030367302500164</c:v>
                </c:pt>
                <c:pt idx="16">
                  <c:v>21.648037126877863</c:v>
                </c:pt>
                <c:pt idx="17">
                  <c:v>24.626915589829892</c:v>
                </c:pt>
                <c:pt idx="18">
                  <c:v>28.016992600643935</c:v>
                </c:pt>
                <c:pt idx="19">
                  <c:v>31.875195399545763</c:v>
                </c:pt>
                <c:pt idx="20">
                  <c:v>36.266353706525969</c:v>
                </c:pt>
                <c:pt idx="21">
                  <c:v>41.264299455071423</c:v>
                </c:pt>
                <c:pt idx="22">
                  <c:v>46.953119917408912</c:v>
                </c:pt>
                <c:pt idx="23">
                  <c:v>53.428585660879719</c:v>
                </c:pt>
                <c:pt idx="24">
                  <c:v>60.799777777345675</c:v>
                </c:pt>
                <c:pt idx="25">
                  <c:v>69.190942250947998</c:v>
                </c:pt>
                <c:pt idx="26">
                  <c:v>78.743603233266199</c:v>
                </c:pt>
                <c:pt idx="27">
                  <c:v>89.618971446444291</c:v>
                </c:pt>
                <c:pt idx="28">
                  <c:v>102.00068901114919</c:v>
                </c:pt>
                <c:pt idx="29">
                  <c:v>116.09795778512256</c:v>
                </c:pt>
                <c:pt idx="30">
                  <c:v>132.14910489975802</c:v>
                </c:pt>
                <c:pt idx="31">
                  <c:v>144.53094857798479</c:v>
                </c:pt>
                <c:pt idx="32">
                  <c:v>156.88740899092929</c:v>
                </c:pt>
                <c:pt idx="33">
                  <c:v>169.22076873606747</c:v>
                </c:pt>
                <c:pt idx="34">
                  <c:v>181.53294997880334</c:v>
                </c:pt>
                <c:pt idx="35">
                  <c:v>193.82559249840719</c:v>
                </c:pt>
                <c:pt idx="36">
                  <c:v>206.10011084797796</c:v>
                </c:pt>
                <c:pt idx="37">
                  <c:v>218.35773715529604</c:v>
                </c:pt>
                <c:pt idx="38">
                  <c:v>230.59955379230539</c:v>
                </c:pt>
                <c:pt idx="39">
                  <c:v>242.82651873322865</c:v>
                </c:pt>
                <c:pt idx="40">
                  <c:v>255.03948553101745</c:v>
                </c:pt>
                <c:pt idx="41">
                  <c:v>204.68470429512669</c:v>
                </c:pt>
                <c:pt idx="42">
                  <c:v>217.88658883714638</c:v>
                </c:pt>
                <c:pt idx="43">
                  <c:v>231.0700905306887</c:v>
                </c:pt>
                <c:pt idx="44">
                  <c:v>244.23640635769308</c:v>
                </c:pt>
                <c:pt idx="45">
                  <c:v>257.3865936219953</c:v>
                </c:pt>
                <c:pt idx="46">
                  <c:v>270.52159270562896</c:v>
                </c:pt>
                <c:pt idx="47">
                  <c:v>283.64224516951549</c:v>
                </c:pt>
                <c:pt idx="48">
                  <c:v>296.74930832673999</c:v>
                </c:pt>
                <c:pt idx="49">
                  <c:v>309.84346710446158</c:v>
                </c:pt>
                <c:pt idx="50">
                  <c:v>322.9253437945182</c:v>
                </c:pt>
                <c:pt idx="51">
                  <c:v>270.5215927056289</c:v>
                </c:pt>
                <c:pt idx="52">
                  <c:v>283.64224516951543</c:v>
                </c:pt>
                <c:pt idx="53">
                  <c:v>296.74930832673994</c:v>
                </c:pt>
                <c:pt idx="54">
                  <c:v>309.84346710446152</c:v>
                </c:pt>
                <c:pt idx="55">
                  <c:v>322.92534379451814</c:v>
                </c:pt>
                <c:pt idx="56">
                  <c:v>335.9955061405692</c:v>
                </c:pt>
                <c:pt idx="57">
                  <c:v>349.05447410055399</c:v>
                </c:pt>
                <c:pt idx="58">
                  <c:v>362.10272554389991</c:v>
                </c:pt>
                <c:pt idx="59">
                  <c:v>375.14070108440427</c:v>
                </c:pt>
                <c:pt idx="60">
                  <c:v>388.16880820600926</c:v>
                </c:pt>
                <c:pt idx="61">
                  <c:v>335.0623002639025</c:v>
                </c:pt>
                <c:pt idx="62">
                  <c:v>347.18957408387092</c:v>
                </c:pt>
                <c:pt idx="63">
                  <c:v>359.30755121028341</c:v>
                </c:pt>
                <c:pt idx="64">
                  <c:v>371.41658943436408</c:v>
                </c:pt>
                <c:pt idx="65">
                  <c:v>383.51702130873792</c:v>
                </c:pt>
                <c:pt idx="66">
                  <c:v>395.60915668482545</c:v>
                </c:pt>
                <c:pt idx="67">
                  <c:v>407.6932849237599</c:v>
                </c:pt>
                <c:pt idx="68">
                  <c:v>419.76967683146535</c:v>
                </c:pt>
                <c:pt idx="69">
                  <c:v>431.83858635941391</c:v>
                </c:pt>
                <c:pt idx="70">
                  <c:v>443.9002521053298</c:v>
                </c:pt>
                <c:pt idx="71">
                  <c:v>389.79664684463756</c:v>
                </c:pt>
                <c:pt idx="72">
                  <c:v>400.72263359962386</c:v>
                </c:pt>
                <c:pt idx="73">
                  <c:v>411.64217460618096</c:v>
                </c:pt>
                <c:pt idx="74">
                  <c:v>422.555464990666</c:v>
                </c:pt>
                <c:pt idx="75">
                  <c:v>433.46268897597105</c:v>
                </c:pt>
                <c:pt idx="76">
                  <c:v>444.36402075569271</c:v>
                </c:pt>
                <c:pt idx="77">
                  <c:v>455.25962527804046</c:v>
                </c:pt>
                <c:pt idx="78">
                  <c:v>466.14965895078552</c:v>
                </c:pt>
                <c:pt idx="79">
                  <c:v>477.03427027689833</c:v>
                </c:pt>
                <c:pt idx="80">
                  <c:v>487.91360042915136</c:v>
                </c:pt>
                <c:pt idx="81">
                  <c:v>432.99867301655451</c:v>
                </c:pt>
                <c:pt idx="82">
                  <c:v>442.97268364659425</c:v>
                </c:pt>
                <c:pt idx="83">
                  <c:v>452.94188327074215</c:v>
                </c:pt>
                <c:pt idx="84">
                  <c:v>462.90639273248411</c:v>
                </c:pt>
                <c:pt idx="85">
                  <c:v>472.86632724724814</c:v>
                </c:pt>
                <c:pt idx="86">
                  <c:v>482.82179678008771</c:v>
                </c:pt>
                <c:pt idx="87">
                  <c:v>492.77290639058992</c:v>
                </c:pt>
                <c:pt idx="88">
                  <c:v>502.71975654847165</c:v>
                </c:pt>
                <c:pt idx="89">
                  <c:v>512.66244342289713</c:v>
                </c:pt>
                <c:pt idx="90">
                  <c:v>522.60105914818223</c:v>
                </c:pt>
                <c:pt idx="91">
                  <c:v>466.38130237016571</c:v>
                </c:pt>
                <c:pt idx="92">
                  <c:v>474.95039606310684</c:v>
                </c:pt>
                <c:pt idx="93">
                  <c:v>483.51620053314929</c:v>
                </c:pt>
                <c:pt idx="94">
                  <c:v>492.07878228642602</c:v>
                </c:pt>
                <c:pt idx="95">
                  <c:v>500.6382053250689</c:v>
                </c:pt>
                <c:pt idx="96">
                  <c:v>509.19453128361323</c:v>
                </c:pt>
                <c:pt idx="97">
                  <c:v>517.74781955575452</c:v>
                </c:pt>
                <c:pt idx="98">
                  <c:v>526.29812741229216</c:v>
                </c:pt>
                <c:pt idx="99">
                  <c:v>534.84551011100916</c:v>
                </c:pt>
                <c:pt idx="100">
                  <c:v>543.3900209991624</c:v>
                </c:pt>
                <c:pt idx="101">
                  <c:v>486.06216663988403</c:v>
                </c:pt>
                <c:pt idx="102">
                  <c:v>493.46700976361996</c:v>
                </c:pt>
                <c:pt idx="103">
                  <c:v>500.86949782708029</c:v>
                </c:pt>
                <c:pt idx="104">
                  <c:v>508.26967055923643</c:v>
                </c:pt>
                <c:pt idx="105">
                  <c:v>515.66756643738279</c:v>
                </c:pt>
                <c:pt idx="106">
                  <c:v>523.06322274435354</c:v>
                </c:pt>
                <c:pt idx="107">
                  <c:v>530.45667562233746</c:v>
                </c:pt>
                <c:pt idx="108">
                  <c:v>537.84796012353206</c:v>
                </c:pt>
                <c:pt idx="109">
                  <c:v>545.23711025786952</c:v>
                </c:pt>
                <c:pt idx="110">
                  <c:v>552.62415903802219</c:v>
                </c:pt>
                <c:pt idx="111">
                  <c:v>496.24321660917104</c:v>
                </c:pt>
                <c:pt idx="112">
                  <c:v>502.25720540059427</c:v>
                </c:pt>
                <c:pt idx="113">
                  <c:v>508.26967055923632</c:v>
                </c:pt>
                <c:pt idx="114">
                  <c:v>514.28063266079778</c:v>
                </c:pt>
                <c:pt idx="115">
                  <c:v>520.29011176050949</c:v>
                </c:pt>
                <c:pt idx="116">
                  <c:v>526.29812741229182</c:v>
                </c:pt>
                <c:pt idx="117">
                  <c:v>532.30469868699026</c:v>
                </c:pt>
                <c:pt idx="118">
                  <c:v>538.30984418974651</c:v>
                </c:pt>
                <c:pt idx="119">
                  <c:v>544.31358207655478</c:v>
                </c:pt>
                <c:pt idx="120">
                  <c:v>550.31593007004608</c:v>
                </c:pt>
                <c:pt idx="121">
                  <c:v>497.63119650652317</c:v>
                </c:pt>
                <c:pt idx="122">
                  <c:v>502.71975654847103</c:v>
                </c:pt>
                <c:pt idx="123">
                  <c:v>507.80722686130503</c:v>
                </c:pt>
                <c:pt idx="124">
                  <c:v>512.8936199098888</c:v>
                </c:pt>
                <c:pt idx="125">
                  <c:v>517.97894789153008</c:v>
                </c:pt>
                <c:pt idx="126">
                  <c:v>523.0632227443532</c:v>
                </c:pt>
                <c:pt idx="127">
                  <c:v>528.14645615532709</c:v>
                </c:pt>
                <c:pt idx="128">
                  <c:v>533.22865956797057</c:v>
                </c:pt>
                <c:pt idx="129">
                  <c:v>538.3098441897464</c:v>
                </c:pt>
                <c:pt idx="130">
                  <c:v>543.39002099916172</c:v>
                </c:pt>
                <c:pt idx="131">
                  <c:v>499.01909440359151</c:v>
                </c:pt>
                <c:pt idx="132">
                  <c:v>503.18229869051089</c:v>
                </c:pt>
                <c:pt idx="133">
                  <c:v>507.3447742605461</c:v>
                </c:pt>
                <c:pt idx="134">
                  <c:v>511.50652794061131</c:v>
                </c:pt>
                <c:pt idx="135">
                  <c:v>515.66756643738233</c:v>
                </c:pt>
                <c:pt idx="136">
                  <c:v>519.82789634038852</c:v>
                </c:pt>
                <c:pt idx="137">
                  <c:v>523.98752412500244</c:v>
                </c:pt>
                <c:pt idx="138">
                  <c:v>528.1464561553272</c:v>
                </c:pt>
                <c:pt idx="139">
                  <c:v>532.30469868699004</c:v>
                </c:pt>
                <c:pt idx="140">
                  <c:v>536.46225786984257</c:v>
                </c:pt>
                <c:pt idx="141">
                  <c:v>500.175613533378</c:v>
                </c:pt>
                <c:pt idx="142">
                  <c:v>503.18229869051112</c:v>
                </c:pt>
                <c:pt idx="143">
                  <c:v>506.18860374788557</c:v>
                </c:pt>
                <c:pt idx="144">
                  <c:v>509.19453128361283</c:v>
                </c:pt>
                <c:pt idx="145">
                  <c:v>512.20008384285507</c:v>
                </c:pt>
                <c:pt idx="146">
                  <c:v>515.20526393843988</c:v>
                </c:pt>
                <c:pt idx="147">
                  <c:v>518.21007405146383</c:v>
                </c:pt>
                <c:pt idx="148">
                  <c:v>521.21451663187588</c:v>
                </c:pt>
                <c:pt idx="149">
                  <c:v>524.21859409905312</c:v>
                </c:pt>
                <c:pt idx="150">
                  <c:v>527.22230884235648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3.7402499539238065</c:v>
                </c:pt>
                <c:pt idx="2">
                  <c:v>5.2710256130282991</c:v>
                </c:pt>
                <c:pt idx="3">
                  <c:v>7.430958861037106</c:v>
                </c:pt>
                <c:pt idx="4">
                  <c:v>10.479659567850637</c:v>
                </c:pt>
                <c:pt idx="5">
                  <c:v>14.784252691015858</c:v>
                </c:pt>
                <c:pt idx="6">
                  <c:v>20.864054395914632</c:v>
                </c:pt>
                <c:pt idx="7">
                  <c:v>29.453869568058661</c:v>
                </c:pt>
                <c:pt idx="8">
                  <c:v>41.593693878195715</c:v>
                </c:pt>
                <c:pt idx="9">
                  <c:v>58.755864846989688</c:v>
                </c:pt>
                <c:pt idx="10">
                  <c:v>83.025337259775526</c:v>
                </c:pt>
                <c:pt idx="11">
                  <c:v>107.4071550177862</c:v>
                </c:pt>
                <c:pt idx="12">
                  <c:v>131.65190387329122</c:v>
                </c:pt>
                <c:pt idx="13">
                  <c:v>155.78851561444682</c:v>
                </c:pt>
                <c:pt idx="14">
                  <c:v>179.83614724821237</c:v>
                </c:pt>
                <c:pt idx="15">
                  <c:v>203.80838684053637</c:v>
                </c:pt>
                <c:pt idx="16">
                  <c:v>162.60280658634773</c:v>
                </c:pt>
                <c:pt idx="17">
                  <c:v>189.34297444965307</c:v>
                </c:pt>
                <c:pt idx="18">
                  <c:v>215.99502847920533</c:v>
                </c:pt>
                <c:pt idx="19">
                  <c:v>242.57137634430936</c:v>
                </c:pt>
                <c:pt idx="20">
                  <c:v>269.0814787122444</c:v>
                </c:pt>
                <c:pt idx="21">
                  <c:v>229.51723588199002</c:v>
                </c:pt>
                <c:pt idx="22">
                  <c:v>255.16020583472809</c:v>
                </c:pt>
                <c:pt idx="23">
                  <c:v>280.74484682091673</c:v>
                </c:pt>
                <c:pt idx="24">
                  <c:v>306.27721929589393</c:v>
                </c:pt>
                <c:pt idx="25">
                  <c:v>331.76229038494586</c:v>
                </c:pt>
                <c:pt idx="26">
                  <c:v>287.02059107494563</c:v>
                </c:pt>
                <c:pt idx="27">
                  <c:v>311.64627846088428</c:v>
                </c:pt>
                <c:pt idx="28">
                  <c:v>336.22879868133322</c:v>
                </c:pt>
                <c:pt idx="29">
                  <c:v>360.77174923572994</c:v>
                </c:pt>
                <c:pt idx="30">
                  <c:v>385.27819834042498</c:v>
                </c:pt>
                <c:pt idx="31">
                  <c:v>337.12194290338442</c:v>
                </c:pt>
                <c:pt idx="32">
                  <c:v>360.3258481747319</c:v>
                </c:pt>
                <c:pt idx="33">
                  <c:v>383.49708245061288</c:v>
                </c:pt>
                <c:pt idx="34">
                  <c:v>406.63789581290166</c:v>
                </c:pt>
                <c:pt idx="35">
                  <c:v>429.75026149342517</c:v>
                </c:pt>
                <c:pt idx="36">
                  <c:v>380.37969625274786</c:v>
                </c:pt>
                <c:pt idx="37">
                  <c:v>402.19000616996829</c:v>
                </c:pt>
                <c:pt idx="38">
                  <c:v>423.97473813861319</c:v>
                </c:pt>
                <c:pt idx="39">
                  <c:v>445.73539028360551</c:v>
                </c:pt>
                <c:pt idx="40">
                  <c:v>467.47330261584398</c:v>
                </c:pt>
                <c:pt idx="41">
                  <c:v>418.19752072724356</c:v>
                </c:pt>
                <c:pt idx="42">
                  <c:v>437.74439157568918</c:v>
                </c:pt>
                <c:pt idx="43">
                  <c:v>457.27254508580199</c:v>
                </c:pt>
                <c:pt idx="44">
                  <c:v>476.78289256605444</c:v>
                </c:pt>
                <c:pt idx="45">
                  <c:v>496.27626470454021</c:v>
                </c:pt>
                <c:pt idx="46">
                  <c:v>447.95456512007041</c:v>
                </c:pt>
                <c:pt idx="47">
                  <c:v>466.14304053131787</c:v>
                </c:pt>
                <c:pt idx="48">
                  <c:v>484.31639192009419</c:v>
                </c:pt>
                <c:pt idx="49">
                  <c:v>502.47526635010672</c:v>
                </c:pt>
                <c:pt idx="50">
                  <c:v>520.62026032995118</c:v>
                </c:pt>
                <c:pt idx="51">
                  <c:v>475.00993802231665</c:v>
                </c:pt>
                <c:pt idx="52">
                  <c:v>491.4044704167145</c:v>
                </c:pt>
                <c:pt idx="53">
                  <c:v>507.787407646796</c:v>
                </c:pt>
                <c:pt idx="54">
                  <c:v>524.15917631076206</c:v>
                </c:pt>
                <c:pt idx="55">
                  <c:v>540.52017419789081</c:v>
                </c:pt>
                <c:pt idx="56">
                  <c:v>497.60475956110304</c:v>
                </c:pt>
                <c:pt idx="57">
                  <c:v>512.21329423886823</c:v>
                </c:pt>
                <c:pt idx="58">
                  <c:v>526.81303270774845</c:v>
                </c:pt>
                <c:pt idx="59">
                  <c:v>541.40425298889113</c:v>
                </c:pt>
                <c:pt idx="60">
                  <c:v>555.98721690157777</c:v>
                </c:pt>
                <c:pt idx="61">
                  <c:v>516.19590143920129</c:v>
                </c:pt>
                <c:pt idx="62">
                  <c:v>529.46660755485038</c:v>
                </c:pt>
                <c:pt idx="63">
                  <c:v>542.73031433948165</c:v>
                </c:pt>
                <c:pt idx="64">
                  <c:v>555.98721690157777</c:v>
                </c:pt>
                <c:pt idx="65">
                  <c:v>569.23750028949576</c:v>
                </c:pt>
                <c:pt idx="66">
                  <c:v>532.56209117756316</c:v>
                </c:pt>
                <c:pt idx="67">
                  <c:v>544.49829034246534</c:v>
                </c:pt>
                <c:pt idx="68">
                  <c:v>556.42899865691572</c:v>
                </c:pt>
                <c:pt idx="69">
                  <c:v>568.35435042252834</c:v>
                </c:pt>
                <c:pt idx="70">
                  <c:v>580.27447384667323</c:v>
                </c:pt>
                <c:pt idx="71">
                  <c:v>544.94026549750743</c:v>
                </c:pt>
                <c:pt idx="72">
                  <c:v>555.98721690157777</c:v>
                </c:pt>
                <c:pt idx="73">
                  <c:v>567.02957182147804</c:v>
                </c:pt>
                <c:pt idx="74">
                  <c:v>578.06743237383068</c:v>
                </c:pt>
                <c:pt idx="75">
                  <c:v>589.10089645816322</c:v>
                </c:pt>
                <c:pt idx="76">
                  <c:v>556.87077306514482</c:v>
                </c:pt>
                <c:pt idx="77">
                  <c:v>566.58796458212487</c:v>
                </c:pt>
                <c:pt idx="78">
                  <c:v>576.30167262327871</c:v>
                </c:pt>
                <c:pt idx="79">
                  <c:v>586.0119641789629</c:v>
                </c:pt>
                <c:pt idx="80">
                  <c:v>595.71890383853554</c:v>
                </c:pt>
                <c:pt idx="81">
                  <c:v>567.02957182147793</c:v>
                </c:pt>
                <c:pt idx="82">
                  <c:v>575.86021505494898</c:v>
                </c:pt>
                <c:pt idx="83">
                  <c:v>584.68803230277911</c:v>
                </c:pt>
                <c:pt idx="84">
                  <c:v>593.51307224988955</c:v>
                </c:pt>
                <c:pt idx="85">
                  <c:v>602.33538201530905</c:v>
                </c:pt>
                <c:pt idx="86">
                  <c:v>574.53579993745041</c:v>
                </c:pt>
                <c:pt idx="87">
                  <c:v>582.03998092921654</c:v>
                </c:pt>
                <c:pt idx="88">
                  <c:v>589.54214491657331</c:v>
                </c:pt>
                <c:pt idx="89">
                  <c:v>597.04232119011158</c:v>
                </c:pt>
                <c:pt idx="90">
                  <c:v>604.54053824439779</c:v>
                </c:pt>
                <c:pt idx="91">
                  <c:v>580.71586110703288</c:v>
                </c:pt>
                <c:pt idx="92">
                  <c:v>587.77710975800073</c:v>
                </c:pt>
                <c:pt idx="93">
                  <c:v>594.83659163226582</c:v>
                </c:pt>
                <c:pt idx="94">
                  <c:v>601.8943306586167</c:v>
                </c:pt>
                <c:pt idx="95">
                  <c:v>608.95035015881137</c:v>
                </c:pt>
                <c:pt idx="96">
                  <c:v>587.33583372995952</c:v>
                </c:pt>
                <c:pt idx="97">
                  <c:v>594.39542532030771</c:v>
                </c:pt>
                <c:pt idx="98">
                  <c:v>601.45327258521502</c:v>
                </c:pt>
                <c:pt idx="99">
                  <c:v>608.50939888371079</c:v>
                </c:pt>
                <c:pt idx="100">
                  <c:v>615.5638269888334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77.688553841510227</c:v>
                </c:pt>
                <c:pt idx="17">
                  <c:v>99.671872945964807</c:v>
                </c:pt>
                <c:pt idx="18">
                  <c:v>121.53429599198023</c:v>
                </c:pt>
                <c:pt idx="19">
                  <c:v>143.30074516716834</c:v>
                </c:pt>
                <c:pt idx="20">
                  <c:v>164.98788980812969</c:v>
                </c:pt>
                <c:pt idx="21">
                  <c:v>132.74841047655565</c:v>
                </c:pt>
                <c:pt idx="22">
                  <c:v>156.3854681167081</c:v>
                </c:pt>
                <c:pt idx="23">
                  <c:v>179.93756030525927</c:v>
                </c:pt>
                <c:pt idx="24">
                  <c:v>203.41738632243269</c:v>
                </c:pt>
                <c:pt idx="25">
                  <c:v>226.83446508061596</c:v>
                </c:pt>
                <c:pt idx="26">
                  <c:v>193.90658129898392</c:v>
                </c:pt>
                <c:pt idx="27">
                  <c:v>216.39895226118747</c:v>
                </c:pt>
                <c:pt idx="28">
                  <c:v>238.83753816737965</c:v>
                </c:pt>
                <c:pt idx="29">
                  <c:v>261.22810222114174</c:v>
                </c:pt>
                <c:pt idx="30">
                  <c:v>283.57533816627659</c:v>
                </c:pt>
                <c:pt idx="31">
                  <c:v>248.93470217300001</c:v>
                </c:pt>
                <c:pt idx="32">
                  <c:v>269.41640439620915</c:v>
                </c:pt>
                <c:pt idx="33">
                  <c:v>289.86306359345826</c:v>
                </c:pt>
                <c:pt idx="34">
                  <c:v>310.27749848041276</c:v>
                </c:pt>
                <c:pt idx="35">
                  <c:v>330.66212656242277</c:v>
                </c:pt>
                <c:pt idx="36">
                  <c:v>293.63423101263379</c:v>
                </c:pt>
                <c:pt idx="37">
                  <c:v>311.53277495970787</c:v>
                </c:pt>
                <c:pt idx="38">
                  <c:v>329.40850810618275</c:v>
                </c:pt>
                <c:pt idx="39">
                  <c:v>347.26284215565835</c:v>
                </c:pt>
                <c:pt idx="40">
                  <c:v>365.09703181844537</c:v>
                </c:pt>
                <c:pt idx="41">
                  <c:v>325.64701898414177</c:v>
                </c:pt>
                <c:pt idx="42">
                  <c:v>341.00051892831272</c:v>
                </c:pt>
                <c:pt idx="43">
                  <c:v>356.33882114313155</c:v>
                </c:pt>
                <c:pt idx="44">
                  <c:v>371.66267184297823</c:v>
                </c:pt>
                <c:pt idx="45">
                  <c:v>386.97275069119178</c:v>
                </c:pt>
                <c:pt idx="46">
                  <c:v>362.59515964305297</c:v>
                </c:pt>
                <c:pt idx="47">
                  <c:v>375.72584517041173</c:v>
                </c:pt>
                <c:pt idx="48">
                  <c:v>388.84653859104043</c:v>
                </c:pt>
                <c:pt idx="49">
                  <c:v>401.95762458122357</c:v>
                </c:pt>
                <c:pt idx="50">
                  <c:v>415.05946067388413</c:v>
                </c:pt>
                <c:pt idx="51">
                  <c:v>396.96403469017787</c:v>
                </c:pt>
                <c:pt idx="52">
                  <c:v>408.50967750203745</c:v>
                </c:pt>
                <c:pt idx="53">
                  <c:v>420.04827352578377</c:v>
                </c:pt>
                <c:pt idx="54">
                  <c:v>431.5800436444527</c:v>
                </c:pt>
                <c:pt idx="55">
                  <c:v>443.10519597267603</c:v>
                </c:pt>
                <c:pt idx="56">
                  <c:v>428.1523799882828</c:v>
                </c:pt>
                <c:pt idx="57">
                  <c:v>438.12214558348154</c:v>
                </c:pt>
                <c:pt idx="58">
                  <c:v>448.08704571295783</c:v>
                </c:pt>
                <c:pt idx="59">
                  <c:v>458.04720386038417</c:v>
                </c:pt>
                <c:pt idx="60">
                  <c:v>468.00273769986552</c:v>
                </c:pt>
                <c:pt idx="61">
                  <c:v>454.31269266448356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478.57555101045619</c:v>
                </c:pt>
                <c:pt idx="65">
                  <c:v>486.65728665768989</c:v>
                </c:pt>
                <c:pt idx="66">
                  <c:v>473.28977290181297</c:v>
                </c:pt>
                <c:pt idx="67">
                  <c:v>480.12995470835148</c:v>
                </c:pt>
                <c:pt idx="68">
                  <c:v>486.96806541364276</c:v>
                </c:pt>
                <c:pt idx="69">
                  <c:v>493.80413821749539</c:v>
                </c:pt>
                <c:pt idx="70">
                  <c:v>500.63820532506901</c:v>
                </c:pt>
                <c:pt idx="71">
                  <c:v>486.96806541364259</c:v>
                </c:pt>
                <c:pt idx="72">
                  <c:v>493.49345138740449</c:v>
                </c:pt>
                <c:pt idx="73">
                  <c:v>500.01700854862014</c:v>
                </c:pt>
                <c:pt idx="74">
                  <c:v>506.53876413484659</c:v>
                </c:pt>
                <c:pt idx="75">
                  <c:v>513.05874462471149</c:v>
                </c:pt>
                <c:pt idx="76">
                  <c:v>500.01700854862014</c:v>
                </c:pt>
                <c:pt idx="77">
                  <c:v>505.60719405430768</c:v>
                </c:pt>
                <c:pt idx="78">
                  <c:v>511.19607267363199</c:v>
                </c:pt>
                <c:pt idx="79">
                  <c:v>516.78366071868209</c:v>
                </c:pt>
                <c:pt idx="80">
                  <c:v>522.36997411983293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2.5231350779262742</c:v>
                </c:pt>
                <c:pt idx="2">
                  <c:v>3.1789929144342253</c:v>
                </c:pt>
                <c:pt idx="3">
                  <c:v>4.006000016947012</c:v>
                </c:pt>
                <c:pt idx="4">
                  <c:v>5.0489827375975969</c:v>
                </c:pt>
                <c:pt idx="5">
                  <c:v>6.3645482895295755</c:v>
                </c:pt>
                <c:pt idx="6">
                  <c:v>8.0241907082129433</c:v>
                </c:pt>
                <c:pt idx="7">
                  <c:v>10.118218072661861</c:v>
                </c:pt>
                <c:pt idx="8">
                  <c:v>12.760718718899113</c:v>
                </c:pt>
                <c:pt idx="9">
                  <c:v>16.095842043386622</c:v>
                </c:pt>
                <c:pt idx="10">
                  <c:v>20.305742771855332</c:v>
                </c:pt>
                <c:pt idx="11">
                  <c:v>39.428983638539712</c:v>
                </c:pt>
                <c:pt idx="12">
                  <c:v>58.29106340787974</c:v>
                </c:pt>
                <c:pt idx="13">
                  <c:v>76.991478060562301</c:v>
                </c:pt>
                <c:pt idx="14">
                  <c:v>95.575602996049426</c:v>
                </c:pt>
                <c:pt idx="15">
                  <c:v>114.06939797149329</c:v>
                </c:pt>
                <c:pt idx="16">
                  <c:v>82.508596377636763</c:v>
                </c:pt>
                <c:pt idx="17">
                  <c:v>105.85986329993615</c:v>
                </c:pt>
                <c:pt idx="18">
                  <c:v>129.08344037411621</c:v>
                </c:pt>
                <c:pt idx="19">
                  <c:v>152.20565029747604</c:v>
                </c:pt>
                <c:pt idx="20">
                  <c:v>175.2440991449055</c:v>
                </c:pt>
                <c:pt idx="21">
                  <c:v>140.99597952220586</c:v>
                </c:pt>
                <c:pt idx="22">
                  <c:v>166.10561630936709</c:v>
                </c:pt>
                <c:pt idx="23">
                  <c:v>191.12551298630103</c:v>
                </c:pt>
                <c:pt idx="24">
                  <c:v>216.0690824730311</c:v>
                </c:pt>
                <c:pt idx="25">
                  <c:v>240.94637860003544</c:v>
                </c:pt>
                <c:pt idx="26">
                  <c:v>205.9653199339923</c:v>
                </c:pt>
                <c:pt idx="27">
                  <c:v>229.86009453547459</c:v>
                </c:pt>
                <c:pt idx="28">
                  <c:v>253.69806161385111</c:v>
                </c:pt>
                <c:pt idx="29">
                  <c:v>277.48530823762911</c:v>
                </c:pt>
                <c:pt idx="30">
                  <c:v>301.22679191692947</c:v>
                </c:pt>
                <c:pt idx="31">
                  <c:v>264.42503341914312</c:v>
                </c:pt>
                <c:pt idx="32">
                  <c:v>286.18445015436333</c:v>
                </c:pt>
                <c:pt idx="33">
                  <c:v>307.90685461043853</c:v>
                </c:pt>
                <c:pt idx="34">
                  <c:v>329.5952239015927</c:v>
                </c:pt>
                <c:pt idx="35">
                  <c:v>351.25211138560263</c:v>
                </c:pt>
                <c:pt idx="36">
                  <c:v>311.91334190386971</c:v>
                </c:pt>
                <c:pt idx="37">
                  <c:v>330.92884034916182</c:v>
                </c:pt>
                <c:pt idx="38">
                  <c:v>349.92024613418357</c:v>
                </c:pt>
                <c:pt idx="39">
                  <c:v>368.88905029363542</c:v>
                </c:pt>
                <c:pt idx="40">
                  <c:v>387.83657804664409</c:v>
                </c:pt>
                <c:pt idx="41">
                  <c:v>345.92398101265047</c:v>
                </c:pt>
                <c:pt idx="42">
                  <c:v>362.23581728407817</c:v>
                </c:pt>
                <c:pt idx="43">
                  <c:v>378.53160178526804</c:v>
                </c:pt>
                <c:pt idx="44">
                  <c:v>394.81212266433721</c:v>
                </c:pt>
                <c:pt idx="45">
                  <c:v>411.07809777850667</c:v>
                </c:pt>
                <c:pt idx="46">
                  <c:v>385.17851375387727</c:v>
                </c:pt>
                <c:pt idx="47">
                  <c:v>399.12897505823383</c:v>
                </c:pt>
                <c:pt idx="48">
                  <c:v>413.06888274647389</c:v>
                </c:pt>
                <c:pt idx="49">
                  <c:v>426.9986431118794</c:v>
                </c:pt>
                <c:pt idx="50">
                  <c:v>440.91863377904156</c:v>
                </c:pt>
                <c:pt idx="51">
                  <c:v>421.69323961894656</c:v>
                </c:pt>
                <c:pt idx="52">
                  <c:v>433.95983709455055</c:v>
                </c:pt>
                <c:pt idx="53">
                  <c:v>446.21899178570374</c:v>
                </c:pt>
                <c:pt idx="54">
                  <c:v>458.47093698802951</c:v>
                </c:pt>
                <c:pt idx="55">
                  <c:v>470.71589251122242</c:v>
                </c:pt>
                <c:pt idx="56">
                  <c:v>454.82920658695593</c:v>
                </c:pt>
                <c:pt idx="57">
                  <c:v>465.4216207905576</c:v>
                </c:pt>
                <c:pt idx="58">
                  <c:v>476.00889611215479</c:v>
                </c:pt>
                <c:pt idx="59">
                  <c:v>486.59116297462145</c:v>
                </c:pt>
                <c:pt idx="60">
                  <c:v>497.16854566479327</c:v>
                </c:pt>
                <c:pt idx="61">
                  <c:v>482.62339181174929</c:v>
                </c:pt>
                <c:pt idx="62">
                  <c:v>491.2193617657058</c:v>
                </c:pt>
                <c:pt idx="63">
                  <c:v>499.81214220007337</c:v>
                </c:pt>
                <c:pt idx="64">
                  <c:v>508.40179569615685</c:v>
                </c:pt>
                <c:pt idx="65">
                  <c:v>516.98838254757811</c:v>
                </c:pt>
                <c:pt idx="66">
                  <c:v>502.78583454849172</c:v>
                </c:pt>
                <c:pt idx="67">
                  <c:v>510.05329873866941</c:v>
                </c:pt>
                <c:pt idx="68">
                  <c:v>517.3185754414543</c:v>
                </c:pt>
                <c:pt idx="69">
                  <c:v>524.58169972232804</c:v>
                </c:pt>
                <c:pt idx="70">
                  <c:v>531.84270559622803</c:v>
                </c:pt>
                <c:pt idx="71">
                  <c:v>517.31857544145419</c:v>
                </c:pt>
                <c:pt idx="72">
                  <c:v>524.25160392011423</c:v>
                </c:pt>
                <c:pt idx="73">
                  <c:v>531.18270081556773</c:v>
                </c:pt>
                <c:pt idx="74">
                  <c:v>538.11189489599349</c:v>
                </c:pt>
                <c:pt idx="75">
                  <c:v>545.03921412799389</c:v>
                </c:pt>
                <c:pt idx="76">
                  <c:v>531.18270081556773</c:v>
                </c:pt>
                <c:pt idx="77">
                  <c:v>537.12212545780642</c:v>
                </c:pt>
                <c:pt idx="78">
                  <c:v>543.06016977281706</c:v>
                </c:pt>
                <c:pt idx="79">
                  <c:v>548.99685098935163</c:v>
                </c:pt>
                <c:pt idx="80">
                  <c:v>554.9321859329965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2.8142206316632006</c:v>
                </c:pt>
                <c:pt idx="2">
                  <c:v>3.546022447534257</c:v>
                </c:pt>
                <c:pt idx="3">
                  <c:v>4.4688603344852975</c:v>
                </c:pt>
                <c:pt idx="4">
                  <c:v>5.632786147567022</c:v>
                </c:pt>
                <c:pt idx="5">
                  <c:v>7.1010100430012626</c:v>
                </c:pt>
                <c:pt idx="6">
                  <c:v>8.9533705968532473</c:v>
                </c:pt>
                <c:pt idx="7">
                  <c:v>11.290722715130457</c:v>
                </c:pt>
                <c:pt idx="8">
                  <c:v>14.240486718899339</c:v>
                </c:pt>
                <c:pt idx="9">
                  <c:v>17.963666684746272</c:v>
                </c:pt>
                <c:pt idx="10">
                  <c:v>22.663728052918533</c:v>
                </c:pt>
                <c:pt idx="11">
                  <c:v>44.016422187733419</c:v>
                </c:pt>
                <c:pt idx="12">
                  <c:v>65.080449062797712</c:v>
                </c:pt>
                <c:pt idx="13">
                  <c:v>85.965783832884156</c:v>
                </c:pt>
                <c:pt idx="14">
                  <c:v>106.72258095191415</c:v>
                </c:pt>
                <c:pt idx="15">
                  <c:v>127.37953432582198</c:v>
                </c:pt>
                <c:pt idx="16">
                  <c:v>92.127784973737278</c:v>
                </c:pt>
                <c:pt idx="17">
                  <c:v>118.20964174983392</c:v>
                </c:pt>
                <c:pt idx="18">
                  <c:v>144.15036005266867</c:v>
                </c:pt>
                <c:pt idx="19">
                  <c:v>169.97903495411802</c:v>
                </c:pt>
                <c:pt idx="20">
                  <c:v>195.7151268464269</c:v>
                </c:pt>
                <c:pt idx="21">
                  <c:v>157.45713350059123</c:v>
                </c:pt>
                <c:pt idx="22">
                  <c:v>185.5064833232974</c:v>
                </c:pt>
                <c:pt idx="23">
                  <c:v>213.45664137520598</c:v>
                </c:pt>
                <c:pt idx="24">
                  <c:v>241.32243325977697</c:v>
                </c:pt>
                <c:pt idx="25">
                  <c:v>269.11497170292421</c:v>
                </c:pt>
                <c:pt idx="26">
                  <c:v>230.03488071825367</c:v>
                </c:pt>
                <c:pt idx="27">
                  <c:v>256.72945236768493</c:v>
                </c:pt>
                <c:pt idx="28">
                  <c:v>283.36123337871345</c:v>
                </c:pt>
                <c:pt idx="29">
                  <c:v>309.93695192564934</c:v>
                </c:pt>
                <c:pt idx="30">
                  <c:v>336.46208765640478</c:v>
                </c:pt>
                <c:pt idx="31">
                  <c:v>295.34560890488143</c:v>
                </c:pt>
                <c:pt idx="32">
                  <c:v>319.65599415471269</c:v>
                </c:pt>
                <c:pt idx="33">
                  <c:v>343.92546889640704</c:v>
                </c:pt>
                <c:pt idx="34">
                  <c:v>368.15732380156072</c:v>
                </c:pt>
                <c:pt idx="35">
                  <c:v>392.35438115419703</c:v>
                </c:pt>
                <c:pt idx="36">
                  <c:v>348.40178403373943</c:v>
                </c:pt>
                <c:pt idx="37">
                  <c:v>369.64735159591163</c:v>
                </c:pt>
                <c:pt idx="38">
                  <c:v>390.86628899650526</c:v>
                </c:pt>
                <c:pt idx="39">
                  <c:v>412.06024430985235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422.83402201018413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430.26076100517804</c:v>
                </c:pt>
                <c:pt idx="47">
                  <c:v>445.84801081476007</c:v>
                </c:pt>
                <c:pt idx="48">
                  <c:v>461.42359547407392</c:v>
                </c:pt>
                <c:pt idx="49">
                  <c:v>476.98796406826045</c:v>
                </c:pt>
                <c:pt idx="50">
                  <c:v>492.54153399430999</c:v>
                </c:pt>
                <c:pt idx="51">
                  <c:v>471.05997610454216</c:v>
                </c:pt>
                <c:pt idx="52">
                  <c:v>484.76607392519827</c:v>
                </c:pt>
                <c:pt idx="53">
                  <c:v>498.46394506809082</c:v>
                </c:pt>
                <c:pt idx="54">
                  <c:v>512.15384740014133</c:v>
                </c:pt>
                <c:pt idx="55">
                  <c:v>525.83602388197016</c:v>
                </c:pt>
                <c:pt idx="56">
                  <c:v>508.08469414781166</c:v>
                </c:pt>
                <c:pt idx="57">
                  <c:v>519.92034011757323</c:v>
                </c:pt>
                <c:pt idx="58">
                  <c:v>531.75030596498357</c:v>
                </c:pt>
                <c:pt idx="59">
                  <c:v>543.57473584939044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548.74621845390368</c:v>
                </c:pt>
                <c:pt idx="63">
                  <c:v>558.34769693411602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561.67047693164147</c:v>
                </c:pt>
                <c:pt idx="67">
                  <c:v>569.79110201977517</c:v>
                </c:pt>
                <c:pt idx="68">
                  <c:v>577.90930922868472</c:v>
                </c:pt>
                <c:pt idx="69">
                  <c:v>586.0251373170388</c:v>
                </c:pt>
                <c:pt idx="70">
                  <c:v>594.13862388231678</c:v>
                </c:pt>
                <c:pt idx="71">
                  <c:v>577.90930922868461</c:v>
                </c:pt>
                <c:pt idx="72">
                  <c:v>585.65628711786383</c:v>
                </c:pt>
                <c:pt idx="73">
                  <c:v>593.40112998449592</c:v>
                </c:pt>
                <c:pt idx="74">
                  <c:v>601.14386962669914</c:v>
                </c:pt>
                <c:pt idx="75">
                  <c:v>608.88453695659052</c:v>
                </c:pt>
                <c:pt idx="76">
                  <c:v>593.40112998449592</c:v>
                </c:pt>
                <c:pt idx="77">
                  <c:v>600.03789155140566</c:v>
                </c:pt>
                <c:pt idx="78">
                  <c:v>606.67312741145247</c:v>
                </c:pt>
                <c:pt idx="79">
                  <c:v>613.30685660796541</c:v>
                </c:pt>
                <c:pt idx="80">
                  <c:v>619.93909773864539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55" zoomScaleNormal="55" zoomScaleSheetLayoutView="40" workbookViewId="0">
      <selection activeCell="L27" sqref="L2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15.7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35</v>
      </c>
      <c r="C9" s="32">
        <v>0.18</v>
      </c>
      <c r="D9" s="33">
        <f t="shared" ref="D9:D18" si="0">C9*$C$5</f>
        <v>2.8259999999999996</v>
      </c>
      <c r="E9" s="34">
        <v>82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0.08</v>
      </c>
      <c r="D10" s="33">
        <f t="shared" si="0"/>
        <v>1.256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0.16</v>
      </c>
      <c r="D11" s="33">
        <f t="shared" si="0"/>
        <v>2.512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156</v>
      </c>
      <c r="C12" s="32">
        <v>7.0000000000000007E-2</v>
      </c>
      <c r="D12" s="33">
        <f t="shared" si="0"/>
        <v>1.099</v>
      </c>
      <c r="E12" s="34">
        <v>65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10</v>
      </c>
      <c r="C13" s="32">
        <v>0.04</v>
      </c>
      <c r="D13" s="33">
        <f t="shared" si="0"/>
        <v>0.628</v>
      </c>
      <c r="E13" s="34">
        <v>150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9</v>
      </c>
      <c r="C14" s="32">
        <v>7.0000000000000007E-2</v>
      </c>
      <c r="D14" s="33">
        <f t="shared" si="0"/>
        <v>1.099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8</v>
      </c>
      <c r="C15" s="32">
        <v>7.0000000000000007E-2</v>
      </c>
      <c r="D15" s="33">
        <f t="shared" si="0"/>
        <v>1.099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29</v>
      </c>
      <c r="C16" s="32">
        <v>7.0000000000000007E-2</v>
      </c>
      <c r="D16" s="33">
        <f t="shared" si="0"/>
        <v>1.099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21</v>
      </c>
      <c r="C17" s="32">
        <v>7.0000000000000007E-2</v>
      </c>
      <c r="D17" s="33">
        <f t="shared" si="0"/>
        <v>1.099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12</v>
      </c>
      <c r="C18" s="32">
        <v>0.19</v>
      </c>
      <c r="D18" s="33">
        <f t="shared" si="0"/>
        <v>2.9830000000000001</v>
      </c>
      <c r="E18" s="34">
        <v>150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1.0000000000000002</v>
      </c>
      <c r="D19" s="38">
        <f>SUM(D9:D18)</f>
        <v>15.700000000000001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22</v>
      </c>
      <c r="B36" s="60">
        <v>123</v>
      </c>
      <c r="C36" s="60">
        <v>1</v>
      </c>
      <c r="D36" s="60">
        <v>16</v>
      </c>
      <c r="E36" s="51">
        <v>0.1</v>
      </c>
      <c r="F36" s="51"/>
      <c r="G36" s="51">
        <v>0.45</v>
      </c>
      <c r="H36" s="51">
        <v>0.45</v>
      </c>
      <c r="I36" s="49">
        <f>IFERROR(B36/A36,"")</f>
        <v>5.5909090909090908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144</v>
      </c>
      <c r="C37" s="60">
        <v>2</v>
      </c>
      <c r="D37" s="60">
        <v>17</v>
      </c>
      <c r="E37" s="51">
        <v>0.1</v>
      </c>
      <c r="F37" s="51"/>
      <c r="G37" s="51">
        <v>0.5</v>
      </c>
      <c r="H37" s="51">
        <v>0.4</v>
      </c>
      <c r="I37" s="53">
        <f t="shared" ref="I37:I55" si="1">IF(A37&lt;&gt;0,(B37-(B36-D36))/(A37-A36),"")</f>
        <v>12.333333333333334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194</v>
      </c>
      <c r="C38" s="60">
        <v>3</v>
      </c>
      <c r="D38" s="60">
        <v>34</v>
      </c>
      <c r="E38" s="51">
        <v>0.3</v>
      </c>
      <c r="F38" s="51"/>
      <c r="G38" s="51">
        <v>0.5</v>
      </c>
      <c r="H38" s="51">
        <v>0.2</v>
      </c>
      <c r="I38" s="53">
        <f t="shared" si="1"/>
        <v>13.4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233</v>
      </c>
      <c r="C39" s="60">
        <v>4</v>
      </c>
      <c r="D39" s="60">
        <v>41</v>
      </c>
      <c r="E39" s="51">
        <v>0.3</v>
      </c>
      <c r="F39" s="51"/>
      <c r="G39" s="51">
        <v>0.4</v>
      </c>
      <c r="H39" s="51">
        <v>0.3</v>
      </c>
      <c r="I39" s="49">
        <f t="shared" si="1"/>
        <v>14.6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264</v>
      </c>
      <c r="C40" s="60">
        <v>5</v>
      </c>
      <c r="D40" s="60">
        <v>41</v>
      </c>
      <c r="E40" s="51">
        <v>0.4</v>
      </c>
      <c r="F40" s="51"/>
      <c r="G40" s="51">
        <v>0.4</v>
      </c>
      <c r="H40" s="51">
        <v>0.1</v>
      </c>
      <c r="I40" s="49">
        <f t="shared" si="1"/>
        <v>14.4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306</v>
      </c>
      <c r="C41" s="60">
        <v>6</v>
      </c>
      <c r="D41" s="60">
        <v>53</v>
      </c>
      <c r="E41" s="51">
        <v>0.4</v>
      </c>
      <c r="F41" s="51"/>
      <c r="G41" s="51">
        <v>0.4</v>
      </c>
      <c r="H41" s="51">
        <v>0.1</v>
      </c>
      <c r="I41" s="53">
        <f t="shared" si="1"/>
        <v>16.600000000000001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340</v>
      </c>
      <c r="C42" s="60">
        <v>7</v>
      </c>
      <c r="D42" s="60">
        <v>53</v>
      </c>
      <c r="E42" s="51">
        <v>0.5</v>
      </c>
      <c r="F42" s="51"/>
      <c r="G42" s="51">
        <v>0.4</v>
      </c>
      <c r="H42" s="51">
        <v>0.1</v>
      </c>
      <c r="I42" s="53">
        <f t="shared" si="1"/>
        <v>17.399999999999999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58</v>
      </c>
      <c r="B43" s="60">
        <v>428</v>
      </c>
      <c r="C43" s="60">
        <v>8</v>
      </c>
      <c r="D43" s="60">
        <v>78</v>
      </c>
      <c r="E43" s="51">
        <v>0.5</v>
      </c>
      <c r="F43" s="51"/>
      <c r="G43" s="51">
        <v>0.4</v>
      </c>
      <c r="H43" s="51">
        <v>0.1</v>
      </c>
      <c r="I43" s="49">
        <f t="shared" si="1"/>
        <v>17.625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66</v>
      </c>
      <c r="B44" s="60">
        <v>483</v>
      </c>
      <c r="C44" s="60">
        <v>9</v>
      </c>
      <c r="D44" s="60">
        <v>65</v>
      </c>
      <c r="E44" s="51">
        <v>0.6</v>
      </c>
      <c r="F44" s="51"/>
      <c r="G44" s="51">
        <v>0.3</v>
      </c>
      <c r="H44" s="51">
        <v>0.1</v>
      </c>
      <c r="I44" s="49">
        <f t="shared" si="1"/>
        <v>16.625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74</v>
      </c>
      <c r="B45" s="60">
        <v>521</v>
      </c>
      <c r="C45" s="60">
        <v>10</v>
      </c>
      <c r="D45" s="60">
        <v>37</v>
      </c>
      <c r="E45" s="51">
        <v>0.8</v>
      </c>
      <c r="F45" s="51"/>
      <c r="G45" s="51">
        <v>0.15</v>
      </c>
      <c r="H45" s="51">
        <v>0.05</v>
      </c>
      <c r="I45" s="49">
        <f t="shared" si="1"/>
        <v>12.875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82</v>
      </c>
      <c r="B46" s="60">
        <v>555</v>
      </c>
      <c r="C46" s="60">
        <v>11</v>
      </c>
      <c r="D46" s="60">
        <v>555</v>
      </c>
      <c r="E46" s="51">
        <v>0.9</v>
      </c>
      <c r="F46" s="51"/>
      <c r="G46" s="51">
        <v>0.1</v>
      </c>
      <c r="H46" s="51">
        <v>0</v>
      </c>
      <c r="I46" s="49">
        <f t="shared" si="1"/>
        <v>8.875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/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149</v>
      </c>
      <c r="C63" s="60">
        <v>2</v>
      </c>
      <c r="D63" s="60">
        <v>56</v>
      </c>
      <c r="E63" s="51"/>
      <c r="F63" s="51"/>
      <c r="G63" s="51"/>
      <c r="H63" s="51"/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203</v>
      </c>
      <c r="C64" s="60">
        <v>3</v>
      </c>
      <c r="D64" s="60">
        <v>56</v>
      </c>
      <c r="E64" s="51"/>
      <c r="F64" s="51"/>
      <c r="G64" s="51"/>
      <c r="H64" s="51"/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259</v>
      </c>
      <c r="C65" s="60">
        <v>4</v>
      </c>
      <c r="D65" s="60">
        <v>56</v>
      </c>
      <c r="E65" s="51"/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301</v>
      </c>
      <c r="C66" s="60">
        <v>5</v>
      </c>
      <c r="D66" s="60">
        <v>56</v>
      </c>
      <c r="E66" s="51"/>
      <c r="F66" s="51"/>
      <c r="G66" s="51"/>
      <c r="H66" s="51"/>
      <c r="I66" s="49">
        <f t="shared" ref="I66:I81" si="2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330</v>
      </c>
      <c r="C67" s="60">
        <v>6</v>
      </c>
      <c r="D67" s="60">
        <v>56</v>
      </c>
      <c r="E67" s="51"/>
      <c r="F67" s="51"/>
      <c r="G67" s="51"/>
      <c r="H67" s="51"/>
      <c r="I67" s="49">
        <f t="shared" si="2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348</v>
      </c>
      <c r="C68" s="60">
        <v>7</v>
      </c>
      <c r="D68" s="60">
        <v>56</v>
      </c>
      <c r="E68" s="51"/>
      <c r="F68" s="51"/>
      <c r="G68" s="51"/>
      <c r="H68" s="51"/>
      <c r="I68" s="49">
        <f t="shared" si="2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358</v>
      </c>
      <c r="C69" s="50">
        <v>8</v>
      </c>
      <c r="D69" s="50">
        <v>56</v>
      </c>
      <c r="E69" s="51"/>
      <c r="F69" s="51"/>
      <c r="G69" s="51"/>
      <c r="H69" s="51"/>
      <c r="I69" s="49">
        <f t="shared" si="2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361</v>
      </c>
      <c r="C70" s="50">
        <v>9</v>
      </c>
      <c r="D70" s="50">
        <v>55</v>
      </c>
      <c r="E70" s="51"/>
      <c r="F70" s="51"/>
      <c r="G70" s="51"/>
      <c r="H70" s="51"/>
      <c r="I70" s="49">
        <f t="shared" si="2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358</v>
      </c>
      <c r="C71" s="50">
        <v>10</v>
      </c>
      <c r="D71" s="50">
        <v>51</v>
      </c>
      <c r="E71" s="51"/>
      <c r="F71" s="51"/>
      <c r="G71" s="51"/>
      <c r="H71" s="51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v>352</v>
      </c>
      <c r="C72" s="50">
        <v>11</v>
      </c>
      <c r="D72" s="50">
        <v>47</v>
      </c>
      <c r="E72" s="51"/>
      <c r="F72" s="51"/>
      <c r="G72" s="51"/>
      <c r="H72" s="51"/>
      <c r="I72" s="49">
        <f t="shared" si="2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v>346</v>
      </c>
      <c r="C73" s="50">
        <v>12</v>
      </c>
      <c r="D73" s="50">
        <v>44</v>
      </c>
      <c r="E73" s="51"/>
      <c r="F73" s="51"/>
      <c r="G73" s="51"/>
      <c r="H73" s="51"/>
      <c r="I73" s="49">
        <f t="shared" si="2"/>
        <v>4.0999999999999996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v>340</v>
      </c>
      <c r="C74" s="50">
        <v>13</v>
      </c>
      <c r="D74" s="50">
        <v>41</v>
      </c>
      <c r="E74" s="51"/>
      <c r="F74" s="51"/>
      <c r="G74" s="51"/>
      <c r="H74" s="51"/>
      <c r="I74" s="49">
        <f t="shared" si="2"/>
        <v>3.8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v>333</v>
      </c>
      <c r="C75" s="50">
        <v>14</v>
      </c>
      <c r="D75" s="50">
        <v>333</v>
      </c>
      <c r="E75" s="51"/>
      <c r="F75" s="51"/>
      <c r="G75" s="51"/>
      <c r="H75" s="51"/>
      <c r="I75" s="49">
        <f t="shared" si="2"/>
        <v>3.4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73</v>
      </c>
      <c r="C88" s="60">
        <v>1</v>
      </c>
      <c r="D88" s="60">
        <v>6</v>
      </c>
      <c r="E88" s="51"/>
      <c r="F88" s="51"/>
      <c r="G88" s="51"/>
      <c r="H88" s="87"/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149</v>
      </c>
      <c r="C89" s="60">
        <v>2</v>
      </c>
      <c r="D89" s="60">
        <v>56</v>
      </c>
      <c r="E89" s="51"/>
      <c r="F89" s="51"/>
      <c r="G89" s="51"/>
      <c r="H89" s="87"/>
      <c r="I89" s="53">
        <f t="shared" ref="I89:I107" si="3">IF(A89&lt;&gt;0,(B89-(B88-D88))/(A89-A88),"")</f>
        <v>8.1999999999999993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203</v>
      </c>
      <c r="C90" s="60">
        <v>3</v>
      </c>
      <c r="D90" s="60">
        <v>56</v>
      </c>
      <c r="E90" s="87"/>
      <c r="F90" s="87"/>
      <c r="G90" s="87"/>
      <c r="H90" s="87"/>
      <c r="I90" s="53">
        <f t="shared" si="3"/>
        <v>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259</v>
      </c>
      <c r="C91" s="60">
        <v>4</v>
      </c>
      <c r="D91" s="60">
        <v>56</v>
      </c>
      <c r="E91" s="87"/>
      <c r="F91" s="87"/>
      <c r="G91" s="87"/>
      <c r="H91" s="87"/>
      <c r="I91" s="53">
        <f t="shared" si="3"/>
        <v>11.2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301</v>
      </c>
      <c r="C92" s="60">
        <v>5</v>
      </c>
      <c r="D92" s="60">
        <v>56</v>
      </c>
      <c r="E92" s="87"/>
      <c r="F92" s="87"/>
      <c r="G92" s="87"/>
      <c r="H92" s="87"/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330</v>
      </c>
      <c r="C93" s="60">
        <v>6</v>
      </c>
      <c r="D93" s="60">
        <v>56</v>
      </c>
      <c r="E93" s="87"/>
      <c r="F93" s="87"/>
      <c r="G93" s="87"/>
      <c r="H93" s="87"/>
      <c r="I93" s="53">
        <f t="shared" si="3"/>
        <v>8.5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348</v>
      </c>
      <c r="C94" s="60">
        <v>7</v>
      </c>
      <c r="D94" s="60">
        <v>56</v>
      </c>
      <c r="E94" s="87"/>
      <c r="F94" s="87"/>
      <c r="G94" s="87"/>
      <c r="H94" s="87"/>
      <c r="I94" s="53">
        <f t="shared" si="3"/>
        <v>7.4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358</v>
      </c>
      <c r="C95" s="60">
        <v>8</v>
      </c>
      <c r="D95" s="60">
        <v>56</v>
      </c>
      <c r="E95" s="87"/>
      <c r="F95" s="87"/>
      <c r="G95" s="87"/>
      <c r="H95" s="87"/>
      <c r="I95" s="53">
        <f t="shared" si="3"/>
        <v>6.6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361</v>
      </c>
      <c r="C96" s="60">
        <v>9</v>
      </c>
      <c r="D96" s="60">
        <v>55</v>
      </c>
      <c r="E96" s="87"/>
      <c r="F96" s="87"/>
      <c r="G96" s="87"/>
      <c r="H96" s="87"/>
      <c r="I96" s="53">
        <f t="shared" si="3"/>
        <v>5.9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v>358</v>
      </c>
      <c r="C97" s="60">
        <v>10</v>
      </c>
      <c r="D97" s="60">
        <v>51</v>
      </c>
      <c r="E97" s="87"/>
      <c r="F97" s="87"/>
      <c r="G97" s="87"/>
      <c r="H97" s="87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v>352</v>
      </c>
      <c r="C98" s="60">
        <v>11</v>
      </c>
      <c r="D98" s="60">
        <v>47</v>
      </c>
      <c r="E98" s="87"/>
      <c r="F98" s="87"/>
      <c r="G98" s="87"/>
      <c r="H98" s="87"/>
      <c r="I98" s="53">
        <f t="shared" si="3"/>
        <v>4.5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130</v>
      </c>
      <c r="B99" s="60">
        <v>346</v>
      </c>
      <c r="C99" s="60">
        <v>12</v>
      </c>
      <c r="D99" s="60">
        <v>44</v>
      </c>
      <c r="E99" s="87"/>
      <c r="F99" s="87"/>
      <c r="G99" s="87"/>
      <c r="H99" s="87"/>
      <c r="I99" s="53">
        <f t="shared" si="3"/>
        <v>4.0999999999999996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140</v>
      </c>
      <c r="B100" s="60">
        <v>340</v>
      </c>
      <c r="C100" s="60">
        <v>13</v>
      </c>
      <c r="D100" s="60">
        <v>41</v>
      </c>
      <c r="E100" s="65"/>
      <c r="F100" s="65"/>
      <c r="G100" s="65"/>
      <c r="H100" s="65"/>
      <c r="I100" s="53">
        <f t="shared" si="3"/>
        <v>3.8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150</v>
      </c>
      <c r="B101" s="60">
        <v>333</v>
      </c>
      <c r="C101" s="60">
        <v>14</v>
      </c>
      <c r="D101" s="60">
        <v>333</v>
      </c>
      <c r="E101" s="65"/>
      <c r="F101" s="65"/>
      <c r="G101" s="65"/>
      <c r="H101" s="65"/>
      <c r="I101" s="53">
        <f t="shared" si="3"/>
        <v>3.4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Séquoia toujours vert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126.4</v>
      </c>
      <c r="C114" s="50">
        <v>1</v>
      </c>
      <c r="D114" s="60">
        <v>0</v>
      </c>
      <c r="E114" s="51"/>
      <c r="F114" s="51"/>
      <c r="G114" s="51"/>
      <c r="H114" s="51"/>
      <c r="I114" s="53">
        <f>IFERROR(B114/A114,"")</f>
        <v>8.4266666666666676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237.8</v>
      </c>
      <c r="C115" s="50">
        <v>2</v>
      </c>
      <c r="D115" s="60">
        <v>0</v>
      </c>
      <c r="E115" s="51"/>
      <c r="F115" s="51"/>
      <c r="G115" s="51"/>
      <c r="H115" s="51"/>
      <c r="I115" s="53">
        <f t="shared" ref="I115:I133" si="4">IF(A115&lt;&gt;0,(B115-(B114-D114))/(A115-A114),"")</f>
        <v>22.28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v>371.8</v>
      </c>
      <c r="C116" s="50">
        <v>3</v>
      </c>
      <c r="D116" s="60">
        <v>20.6</v>
      </c>
      <c r="E116" s="51"/>
      <c r="F116" s="51"/>
      <c r="G116" s="51"/>
      <c r="H116" s="51"/>
      <c r="I116" s="53">
        <f t="shared" si="4"/>
        <v>26.8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v>484.7</v>
      </c>
      <c r="C117" s="50">
        <v>4</v>
      </c>
      <c r="D117" s="60">
        <v>48.2</v>
      </c>
      <c r="E117" s="51"/>
      <c r="F117" s="51"/>
      <c r="G117" s="51"/>
      <c r="H117" s="51"/>
      <c r="I117" s="53">
        <f t="shared" si="4"/>
        <v>26.7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v>559</v>
      </c>
      <c r="C118" s="50">
        <v>5</v>
      </c>
      <c r="D118" s="60">
        <v>61.1</v>
      </c>
      <c r="E118" s="51"/>
      <c r="F118" s="51"/>
      <c r="G118" s="51"/>
      <c r="H118" s="51"/>
      <c r="I118" s="53">
        <f t="shared" si="4"/>
        <v>24.5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607.9</v>
      </c>
      <c r="C119" s="50">
        <v>6</v>
      </c>
      <c r="D119" s="60">
        <v>64.5</v>
      </c>
      <c r="E119" s="51"/>
      <c r="F119" s="51"/>
      <c r="G119" s="51"/>
      <c r="H119" s="51"/>
      <c r="I119" s="53">
        <f t="shared" si="4"/>
        <v>22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v>641.80000000000007</v>
      </c>
      <c r="C120" s="60">
        <v>7</v>
      </c>
      <c r="D120" s="60">
        <v>69.8</v>
      </c>
      <c r="E120" s="87"/>
      <c r="F120" s="87"/>
      <c r="G120" s="87"/>
      <c r="H120" s="87"/>
      <c r="I120" s="53">
        <f t="shared" si="4"/>
        <v>19.680000000000017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v>663.40000000000009</v>
      </c>
      <c r="C121" s="60">
        <v>8</v>
      </c>
      <c r="D121" s="60">
        <v>72.900000000000006</v>
      </c>
      <c r="E121" s="87"/>
      <c r="F121" s="87"/>
      <c r="G121" s="87"/>
      <c r="H121" s="87"/>
      <c r="I121" s="53">
        <f t="shared" si="4"/>
        <v>18.279999999999994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v>675.9</v>
      </c>
      <c r="C122" s="60">
        <v>9</v>
      </c>
      <c r="D122" s="60">
        <v>67.400000000000006</v>
      </c>
      <c r="E122" s="87"/>
      <c r="F122" s="87"/>
      <c r="G122" s="87"/>
      <c r="H122" s="87"/>
      <c r="I122" s="53">
        <f t="shared" si="4"/>
        <v>17.079999999999973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v>688.2</v>
      </c>
      <c r="C123" s="60">
        <v>10</v>
      </c>
      <c r="D123" s="60">
        <v>61.4</v>
      </c>
      <c r="E123" s="87"/>
      <c r="F123" s="87"/>
      <c r="G123" s="87"/>
      <c r="H123" s="87"/>
      <c r="I123" s="53">
        <f t="shared" si="4"/>
        <v>15.940000000000008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v>700.50000000000011</v>
      </c>
      <c r="C124" s="60">
        <v>11</v>
      </c>
      <c r="D124" s="60">
        <v>700.50000000000011</v>
      </c>
      <c r="E124" s="87"/>
      <c r="F124" s="87"/>
      <c r="G124" s="87"/>
      <c r="H124" s="87"/>
      <c r="I124" s="53">
        <f t="shared" si="4"/>
        <v>14.740000000000009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Chêne-liège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54</v>
      </c>
      <c r="C140" s="50">
        <v>1</v>
      </c>
      <c r="D140" s="60">
        <v>0</v>
      </c>
      <c r="E140" s="51"/>
      <c r="F140" s="51"/>
      <c r="G140" s="51"/>
      <c r="H140" s="51"/>
      <c r="I140" s="57">
        <f>IFERROR(B140/A140,"")</f>
        <v>1.8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40</v>
      </c>
      <c r="B141" s="60">
        <v>106</v>
      </c>
      <c r="C141" s="50">
        <v>2</v>
      </c>
      <c r="D141" s="60">
        <v>27</v>
      </c>
      <c r="E141" s="51"/>
      <c r="F141" s="51"/>
      <c r="G141" s="51"/>
      <c r="H141" s="51"/>
      <c r="I141" s="57">
        <f t="shared" ref="I141:I159" si="5">IF(A141&lt;&gt;0,(B141-(B140-D140))/(A141-A140),"")</f>
        <v>5.2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50</v>
      </c>
      <c r="B142" s="60">
        <v>135</v>
      </c>
      <c r="C142" s="50">
        <v>3</v>
      </c>
      <c r="D142" s="60">
        <v>28</v>
      </c>
      <c r="E142" s="51"/>
      <c r="F142" s="51"/>
      <c r="G142" s="51"/>
      <c r="H142" s="51"/>
      <c r="I142" s="57">
        <f t="shared" si="5"/>
        <v>5.6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60</v>
      </c>
      <c r="B143" s="60">
        <v>163</v>
      </c>
      <c r="C143" s="50">
        <v>4</v>
      </c>
      <c r="D143" s="60">
        <v>28</v>
      </c>
      <c r="E143" s="51"/>
      <c r="F143" s="51"/>
      <c r="G143" s="51"/>
      <c r="H143" s="51"/>
      <c r="I143" s="57">
        <f t="shared" si="5"/>
        <v>5.6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70</v>
      </c>
      <c r="B144" s="60">
        <v>187</v>
      </c>
      <c r="C144" s="50">
        <v>5</v>
      </c>
      <c r="D144" s="60">
        <v>28</v>
      </c>
      <c r="E144" s="51"/>
      <c r="F144" s="51"/>
      <c r="G144" s="51"/>
      <c r="H144" s="51"/>
      <c r="I144" s="57">
        <f t="shared" si="5"/>
        <v>5.2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80</v>
      </c>
      <c r="B145" s="60">
        <v>206</v>
      </c>
      <c r="C145" s="50">
        <v>6</v>
      </c>
      <c r="D145" s="60">
        <v>28</v>
      </c>
      <c r="E145" s="51"/>
      <c r="F145" s="51"/>
      <c r="G145" s="51"/>
      <c r="H145" s="51"/>
      <c r="I145" s="57">
        <f t="shared" si="5"/>
        <v>4.7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90</v>
      </c>
      <c r="B146" s="60">
        <v>221</v>
      </c>
      <c r="C146" s="50">
        <v>7</v>
      </c>
      <c r="D146" s="60">
        <v>28</v>
      </c>
      <c r="E146" s="51"/>
      <c r="F146" s="51"/>
      <c r="G146" s="51"/>
      <c r="H146" s="51"/>
      <c r="I146" s="57">
        <f t="shared" si="5"/>
        <v>4.3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100</v>
      </c>
      <c r="B147" s="60">
        <v>230</v>
      </c>
      <c r="C147" s="50">
        <v>8</v>
      </c>
      <c r="D147" s="60">
        <v>28</v>
      </c>
      <c r="E147" s="51"/>
      <c r="F147" s="51"/>
      <c r="G147" s="51"/>
      <c r="H147" s="51"/>
      <c r="I147" s="57">
        <f>IF(A147&lt;&gt;0,(B147-(B146-D146))/(A147-A146),"")</f>
        <v>3.7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110</v>
      </c>
      <c r="B148" s="60">
        <v>234</v>
      </c>
      <c r="C148" s="50">
        <v>9</v>
      </c>
      <c r="D148" s="60">
        <v>27</v>
      </c>
      <c r="E148" s="51"/>
      <c r="F148" s="51"/>
      <c r="G148" s="51"/>
      <c r="H148" s="51"/>
      <c r="I148" s="57">
        <f t="shared" si="5"/>
        <v>3.2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120</v>
      </c>
      <c r="B149" s="60">
        <v>233</v>
      </c>
      <c r="C149" s="50">
        <v>10</v>
      </c>
      <c r="D149" s="60">
        <v>25</v>
      </c>
      <c r="E149" s="51"/>
      <c r="F149" s="51"/>
      <c r="G149" s="51"/>
      <c r="H149" s="51"/>
      <c r="I149" s="57">
        <f t="shared" si="5"/>
        <v>2.6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130</v>
      </c>
      <c r="B150" s="60">
        <v>230</v>
      </c>
      <c r="C150" s="50">
        <v>11</v>
      </c>
      <c r="D150" s="60">
        <v>21</v>
      </c>
      <c r="E150" s="51"/>
      <c r="F150" s="51"/>
      <c r="G150" s="51"/>
      <c r="H150" s="51"/>
      <c r="I150" s="57">
        <f t="shared" si="5"/>
        <v>2.2000000000000002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140</v>
      </c>
      <c r="B151" s="60">
        <v>227</v>
      </c>
      <c r="C151" s="50">
        <v>12</v>
      </c>
      <c r="D151" s="60">
        <v>17</v>
      </c>
      <c r="E151" s="51"/>
      <c r="F151" s="51"/>
      <c r="G151" s="51"/>
      <c r="H151" s="51"/>
      <c r="I151" s="57">
        <f t="shared" si="5"/>
        <v>1.8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150</v>
      </c>
      <c r="B152" s="60">
        <v>223</v>
      </c>
      <c r="C152" s="50">
        <v>13</v>
      </c>
      <c r="D152" s="60">
        <v>223</v>
      </c>
      <c r="E152" s="54"/>
      <c r="F152" s="54"/>
      <c r="G152" s="54"/>
      <c r="H152" s="54"/>
      <c r="I152" s="57">
        <f t="shared" si="5"/>
        <v>1.3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chevelu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35</v>
      </c>
      <c r="C166" s="60">
        <v>1</v>
      </c>
      <c r="D166" s="60">
        <v>0</v>
      </c>
      <c r="E166" s="51"/>
      <c r="F166" s="51"/>
      <c r="G166" s="51"/>
      <c r="H166" s="51"/>
      <c r="I166" s="49">
        <f>IFERROR(B166/A166,"")</f>
        <v>3.5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88</v>
      </c>
      <c r="C167" s="60">
        <v>2</v>
      </c>
      <c r="D167" s="60">
        <v>30</v>
      </c>
      <c r="E167" s="51"/>
      <c r="F167" s="51"/>
      <c r="G167" s="51"/>
      <c r="H167" s="51"/>
      <c r="I167" s="49">
        <f t="shared" ref="I167:I185" si="6">IF(A167&lt;&gt;0,(B167-(B166-D166))/(A167-A166),"")</f>
        <v>10.6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117</v>
      </c>
      <c r="C168" s="60">
        <v>3</v>
      </c>
      <c r="D168" s="60">
        <v>29</v>
      </c>
      <c r="E168" s="51"/>
      <c r="F168" s="51"/>
      <c r="G168" s="51"/>
      <c r="H168" s="51"/>
      <c r="I168" s="49">
        <f t="shared" si="6"/>
        <v>11.8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145</v>
      </c>
      <c r="C169" s="60">
        <v>4</v>
      </c>
      <c r="D169" s="60">
        <v>31</v>
      </c>
      <c r="E169" s="51"/>
      <c r="F169" s="51"/>
      <c r="G169" s="51"/>
      <c r="H169" s="51"/>
      <c r="I169" s="49">
        <f t="shared" si="6"/>
        <v>11.4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169</v>
      </c>
      <c r="C170" s="60">
        <v>5</v>
      </c>
      <c r="D170" s="60">
        <v>32</v>
      </c>
      <c r="E170" s="51"/>
      <c r="F170" s="51"/>
      <c r="G170" s="51"/>
      <c r="H170" s="51"/>
      <c r="I170" s="49">
        <f t="shared" si="6"/>
        <v>11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189</v>
      </c>
      <c r="C171" s="60">
        <v>6</v>
      </c>
      <c r="D171" s="60">
        <v>32</v>
      </c>
      <c r="E171" s="51"/>
      <c r="F171" s="51"/>
      <c r="G171" s="51"/>
      <c r="H171" s="51"/>
      <c r="I171" s="49">
        <f t="shared" si="6"/>
        <v>10.4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206</v>
      </c>
      <c r="C172" s="60">
        <v>7</v>
      </c>
      <c r="D172" s="60">
        <v>31</v>
      </c>
      <c r="E172" s="51"/>
      <c r="F172" s="51"/>
      <c r="G172" s="51"/>
      <c r="H172" s="51"/>
      <c r="I172" s="49">
        <f t="shared" si="6"/>
        <v>9.8000000000000007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219</v>
      </c>
      <c r="C173" s="50">
        <v>8</v>
      </c>
      <c r="D173" s="50">
        <v>30</v>
      </c>
      <c r="E173" s="51"/>
      <c r="F173" s="51"/>
      <c r="G173" s="51"/>
      <c r="H173" s="51"/>
      <c r="I173" s="49">
        <f t="shared" si="6"/>
        <v>8.8000000000000007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230</v>
      </c>
      <c r="C174" s="50">
        <v>9</v>
      </c>
      <c r="D174" s="50">
        <v>28</v>
      </c>
      <c r="E174" s="51"/>
      <c r="F174" s="51"/>
      <c r="G174" s="51"/>
      <c r="H174" s="51"/>
      <c r="I174" s="49">
        <f t="shared" si="6"/>
        <v>8.1999999999999993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239</v>
      </c>
      <c r="C175" s="50">
        <v>10</v>
      </c>
      <c r="D175" s="50">
        <v>26</v>
      </c>
      <c r="E175" s="51"/>
      <c r="F175" s="51"/>
      <c r="G175" s="51"/>
      <c r="H175" s="51"/>
      <c r="I175" s="49">
        <f t="shared" si="6"/>
        <v>7.4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246</v>
      </c>
      <c r="C176" s="50">
        <v>11</v>
      </c>
      <c r="D176" s="50">
        <v>24</v>
      </c>
      <c r="E176" s="51"/>
      <c r="F176" s="51"/>
      <c r="G176" s="51"/>
      <c r="H176" s="51"/>
      <c r="I176" s="49">
        <f t="shared" si="6"/>
        <v>6.6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252</v>
      </c>
      <c r="C177" s="50">
        <v>12</v>
      </c>
      <c r="D177" s="50">
        <v>22</v>
      </c>
      <c r="E177" s="51"/>
      <c r="F177" s="51"/>
      <c r="G177" s="51"/>
      <c r="H177" s="51"/>
      <c r="I177" s="49">
        <f t="shared" si="6"/>
        <v>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257</v>
      </c>
      <c r="C178" s="50">
        <v>13</v>
      </c>
      <c r="D178" s="50">
        <v>21</v>
      </c>
      <c r="E178" s="51"/>
      <c r="F178" s="51"/>
      <c r="G178" s="51"/>
      <c r="H178" s="51"/>
      <c r="I178" s="49">
        <f t="shared" si="6"/>
        <v>5.4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261</v>
      </c>
      <c r="C179" s="50">
        <v>14</v>
      </c>
      <c r="D179" s="50">
        <v>19</v>
      </c>
      <c r="E179" s="51"/>
      <c r="F179" s="51"/>
      <c r="G179" s="51"/>
      <c r="H179" s="51"/>
      <c r="I179" s="49">
        <f t="shared" si="6"/>
        <v>5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264</v>
      </c>
      <c r="C180" s="50">
        <v>15</v>
      </c>
      <c r="D180" s="50">
        <v>17</v>
      </c>
      <c r="E180" s="51"/>
      <c r="F180" s="51"/>
      <c r="G180" s="51"/>
      <c r="H180" s="51"/>
      <c r="I180" s="49">
        <f t="shared" si="6"/>
        <v>4.4000000000000004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85</v>
      </c>
      <c r="B181" s="50">
        <v>267</v>
      </c>
      <c r="C181" s="50">
        <v>16</v>
      </c>
      <c r="D181" s="50">
        <v>16</v>
      </c>
      <c r="E181" s="51"/>
      <c r="F181" s="51"/>
      <c r="G181" s="51"/>
      <c r="H181" s="51"/>
      <c r="I181" s="49">
        <f t="shared" si="6"/>
        <v>4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90</v>
      </c>
      <c r="B182" s="50">
        <v>268</v>
      </c>
      <c r="C182" s="50">
        <v>17</v>
      </c>
      <c r="D182" s="50">
        <v>14</v>
      </c>
      <c r="E182" s="51"/>
      <c r="F182" s="51"/>
      <c r="G182" s="51"/>
      <c r="H182" s="51"/>
      <c r="I182" s="49">
        <f t="shared" si="6"/>
        <v>3.4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95</v>
      </c>
      <c r="B183" s="50">
        <v>270</v>
      </c>
      <c r="C183" s="50">
        <v>18</v>
      </c>
      <c r="D183" s="50">
        <v>13</v>
      </c>
      <c r="E183" s="51"/>
      <c r="F183" s="51"/>
      <c r="G183" s="51"/>
      <c r="H183" s="51"/>
      <c r="I183" s="49">
        <f t="shared" si="6"/>
        <v>3.2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100</v>
      </c>
      <c r="B184" s="50">
        <v>273</v>
      </c>
      <c r="C184" s="50">
        <v>19</v>
      </c>
      <c r="D184" s="50">
        <v>273</v>
      </c>
      <c r="E184" s="51"/>
      <c r="F184" s="51"/>
      <c r="G184" s="51"/>
      <c r="H184" s="51"/>
      <c r="I184" s="49">
        <f t="shared" si="6"/>
        <v>3.2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Châtaignier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11</v>
      </c>
      <c r="C192" s="60">
        <v>1</v>
      </c>
      <c r="D192" s="60">
        <v>0</v>
      </c>
      <c r="E192" s="51"/>
      <c r="F192" s="51"/>
      <c r="G192" s="51"/>
      <c r="H192" s="51"/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60">
        <v>65</v>
      </c>
      <c r="C193" s="60">
        <v>2</v>
      </c>
      <c r="D193" s="60">
        <v>32</v>
      </c>
      <c r="E193" s="51"/>
      <c r="F193" s="51"/>
      <c r="G193" s="51"/>
      <c r="H193" s="51"/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101</v>
      </c>
      <c r="C194" s="60">
        <v>3</v>
      </c>
      <c r="D194" s="60">
        <v>35</v>
      </c>
      <c r="E194" s="51"/>
      <c r="F194" s="51"/>
      <c r="G194" s="51"/>
      <c r="H194" s="51"/>
      <c r="I194" s="49">
        <f t="shared" si="7"/>
        <v>13.6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60">
        <v>140</v>
      </c>
      <c r="C195" s="60">
        <v>4</v>
      </c>
      <c r="D195" s="60">
        <v>35</v>
      </c>
      <c r="E195" s="51"/>
      <c r="F195" s="51"/>
      <c r="G195" s="51"/>
      <c r="H195" s="51"/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60">
        <v>176</v>
      </c>
      <c r="C196" s="60">
        <v>5</v>
      </c>
      <c r="D196" s="60">
        <v>35</v>
      </c>
      <c r="E196" s="51"/>
      <c r="F196" s="51"/>
      <c r="G196" s="51"/>
      <c r="H196" s="51"/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60">
        <v>206</v>
      </c>
      <c r="C197" s="60">
        <v>6</v>
      </c>
      <c r="D197" s="60">
        <v>35</v>
      </c>
      <c r="E197" s="51"/>
      <c r="F197" s="51"/>
      <c r="G197" s="51"/>
      <c r="H197" s="51"/>
      <c r="I197" s="49">
        <f t="shared" si="7"/>
        <v>13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228</v>
      </c>
      <c r="C198" s="60">
        <v>7</v>
      </c>
      <c r="D198" s="60">
        <v>35</v>
      </c>
      <c r="E198" s="51"/>
      <c r="F198" s="51"/>
      <c r="G198" s="51"/>
      <c r="H198" s="51"/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242</v>
      </c>
      <c r="C199" s="50">
        <v>8</v>
      </c>
      <c r="D199" s="50">
        <v>24</v>
      </c>
      <c r="E199" s="51"/>
      <c r="F199" s="51"/>
      <c r="G199" s="51"/>
      <c r="H199" s="51"/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260</v>
      </c>
      <c r="C200" s="50">
        <v>9</v>
      </c>
      <c r="D200" s="50">
        <v>19</v>
      </c>
      <c r="E200" s="51"/>
      <c r="F200" s="51"/>
      <c r="G200" s="51"/>
      <c r="H200" s="51"/>
      <c r="I200" s="49">
        <f t="shared" si="7"/>
        <v>8.4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278</v>
      </c>
      <c r="C201" s="50">
        <v>10</v>
      </c>
      <c r="D201" s="50">
        <v>16</v>
      </c>
      <c r="E201" s="51"/>
      <c r="F201" s="51"/>
      <c r="G201" s="51"/>
      <c r="H201" s="51"/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294</v>
      </c>
      <c r="C202" s="50">
        <v>11</v>
      </c>
      <c r="D202" s="50">
        <v>14</v>
      </c>
      <c r="E202" s="51"/>
      <c r="F202" s="51"/>
      <c r="G202" s="51"/>
      <c r="H202" s="51"/>
      <c r="I202" s="49">
        <f t="shared" si="7"/>
        <v>6.4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306</v>
      </c>
      <c r="C203" s="50">
        <v>12</v>
      </c>
      <c r="D203" s="50">
        <v>13</v>
      </c>
      <c r="E203" s="51"/>
      <c r="F203" s="51"/>
      <c r="G203" s="51"/>
      <c r="H203" s="51"/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315</v>
      </c>
      <c r="C204" s="50">
        <v>13</v>
      </c>
      <c r="D204" s="50">
        <v>13</v>
      </c>
      <c r="E204" s="51"/>
      <c r="F204" s="51"/>
      <c r="G204" s="51"/>
      <c r="H204" s="51"/>
      <c r="I204" s="49">
        <f t="shared" si="7"/>
        <v>4.4000000000000004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323</v>
      </c>
      <c r="C205" s="50">
        <v>14</v>
      </c>
      <c r="D205" s="50">
        <v>12</v>
      </c>
      <c r="E205" s="51"/>
      <c r="F205" s="51"/>
      <c r="G205" s="51"/>
      <c r="H205" s="51"/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329</v>
      </c>
      <c r="C206" s="50">
        <v>15</v>
      </c>
      <c r="D206" s="50">
        <v>329</v>
      </c>
      <c r="E206" s="51"/>
      <c r="F206" s="51"/>
      <c r="G206" s="51"/>
      <c r="H206" s="51"/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Merisier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60">
        <v>11</v>
      </c>
      <c r="C218" s="50">
        <v>1</v>
      </c>
      <c r="D218" s="60">
        <v>0</v>
      </c>
      <c r="E218" s="63"/>
      <c r="F218" s="63"/>
      <c r="G218" s="63"/>
      <c r="H218" s="63"/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15</v>
      </c>
      <c r="B219" s="60">
        <v>65</v>
      </c>
      <c r="C219" s="50">
        <v>2</v>
      </c>
      <c r="D219" s="60">
        <v>32</v>
      </c>
      <c r="E219" s="63"/>
      <c r="F219" s="63"/>
      <c r="G219" s="63"/>
      <c r="H219" s="63"/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20</v>
      </c>
      <c r="B220" s="60">
        <v>101</v>
      </c>
      <c r="C220" s="50">
        <v>3</v>
      </c>
      <c r="D220" s="60">
        <v>35</v>
      </c>
      <c r="E220" s="63"/>
      <c r="F220" s="63"/>
      <c r="G220" s="63"/>
      <c r="H220" s="63"/>
      <c r="I220" s="53">
        <f t="shared" si="8"/>
        <v>13.6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25</v>
      </c>
      <c r="B221" s="55">
        <v>140</v>
      </c>
      <c r="C221" s="55">
        <v>4</v>
      </c>
      <c r="D221" s="55">
        <v>35</v>
      </c>
      <c r="E221" s="63"/>
      <c r="F221" s="63"/>
      <c r="G221" s="63"/>
      <c r="H221" s="63"/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30</v>
      </c>
      <c r="B222" s="55">
        <v>176</v>
      </c>
      <c r="C222" s="55">
        <v>5</v>
      </c>
      <c r="D222" s="55">
        <v>35</v>
      </c>
      <c r="E222" s="63"/>
      <c r="F222" s="63"/>
      <c r="G222" s="63"/>
      <c r="H222" s="63"/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35</v>
      </c>
      <c r="B223" s="55">
        <v>206</v>
      </c>
      <c r="C223" s="55">
        <v>6</v>
      </c>
      <c r="D223" s="55">
        <v>35</v>
      </c>
      <c r="E223" s="63"/>
      <c r="F223" s="63"/>
      <c r="G223" s="63"/>
      <c r="H223" s="63"/>
      <c r="I223" s="53">
        <f t="shared" si="8"/>
        <v>13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40</v>
      </c>
      <c r="B224" s="55">
        <v>228</v>
      </c>
      <c r="C224" s="55">
        <v>7</v>
      </c>
      <c r="D224" s="55">
        <v>35</v>
      </c>
      <c r="E224" s="63"/>
      <c r="F224" s="63"/>
      <c r="G224" s="63"/>
      <c r="H224" s="63"/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45</v>
      </c>
      <c r="B225" s="55">
        <v>242</v>
      </c>
      <c r="C225" s="55">
        <v>8</v>
      </c>
      <c r="D225" s="55">
        <v>24</v>
      </c>
      <c r="E225" s="63"/>
      <c r="F225" s="63"/>
      <c r="G225" s="63"/>
      <c r="H225" s="63"/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50</v>
      </c>
      <c r="B226" s="55">
        <v>260</v>
      </c>
      <c r="C226" s="55">
        <v>9</v>
      </c>
      <c r="D226" s="55">
        <v>19</v>
      </c>
      <c r="E226" s="63"/>
      <c r="F226" s="63"/>
      <c r="G226" s="63"/>
      <c r="H226" s="63"/>
      <c r="I226" s="53">
        <f t="shared" si="8"/>
        <v>8.4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55</v>
      </c>
      <c r="B227" s="55">
        <v>278</v>
      </c>
      <c r="C227" s="55">
        <v>10</v>
      </c>
      <c r="D227" s="55">
        <v>16</v>
      </c>
      <c r="E227" s="63"/>
      <c r="F227" s="63"/>
      <c r="G227" s="63"/>
      <c r="H227" s="63"/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60</v>
      </c>
      <c r="B228" s="55">
        <v>294</v>
      </c>
      <c r="C228" s="55">
        <v>11</v>
      </c>
      <c r="D228" s="55">
        <v>14</v>
      </c>
      <c r="E228" s="63"/>
      <c r="F228" s="63"/>
      <c r="G228" s="63"/>
      <c r="H228" s="63"/>
      <c r="I228" s="53">
        <f t="shared" si="8"/>
        <v>6.4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65</v>
      </c>
      <c r="B229" s="55">
        <v>306</v>
      </c>
      <c r="C229" s="55">
        <v>12</v>
      </c>
      <c r="D229" s="55">
        <v>13</v>
      </c>
      <c r="E229" s="63"/>
      <c r="F229" s="63"/>
      <c r="G229" s="63"/>
      <c r="H229" s="63"/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70</v>
      </c>
      <c r="B230" s="55">
        <v>315</v>
      </c>
      <c r="C230" s="55">
        <v>13</v>
      </c>
      <c r="D230" s="55">
        <v>13</v>
      </c>
      <c r="E230" s="64"/>
      <c r="F230" s="64"/>
      <c r="G230" s="64"/>
      <c r="H230" s="64"/>
      <c r="I230" s="53">
        <f t="shared" si="8"/>
        <v>4.4000000000000004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>
        <v>75</v>
      </c>
      <c r="B231" s="60">
        <v>323</v>
      </c>
      <c r="C231" s="88">
        <v>14</v>
      </c>
      <c r="D231" s="60">
        <v>12</v>
      </c>
      <c r="E231" s="54"/>
      <c r="F231" s="54"/>
      <c r="G231" s="54"/>
      <c r="H231" s="54"/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80</v>
      </c>
      <c r="B232" s="50">
        <v>329</v>
      </c>
      <c r="C232" s="50">
        <v>15</v>
      </c>
      <c r="D232" s="50">
        <v>329</v>
      </c>
      <c r="E232" s="54"/>
      <c r="F232" s="54"/>
      <c r="G232" s="54"/>
      <c r="H232" s="54"/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Erable champêtre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10</v>
      </c>
      <c r="B244" s="60">
        <v>11</v>
      </c>
      <c r="C244" s="60">
        <v>1</v>
      </c>
      <c r="D244" s="60">
        <v>0</v>
      </c>
      <c r="E244" s="51"/>
      <c r="F244" s="51"/>
      <c r="G244" s="51"/>
      <c r="H244" s="63"/>
      <c r="I244" s="53">
        <f>IFERROR(B244/A244,"")</f>
        <v>1.1000000000000001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15</v>
      </c>
      <c r="B245" s="60">
        <v>65</v>
      </c>
      <c r="C245" s="60">
        <v>2</v>
      </c>
      <c r="D245" s="60">
        <v>32</v>
      </c>
      <c r="E245" s="63"/>
      <c r="F245" s="63"/>
      <c r="G245" s="63"/>
      <c r="H245" s="63"/>
      <c r="I245" s="53">
        <f>IF(A245&lt;&gt;0,(B245-(B244-D244))/(A245-A244),"")</f>
        <v>10.8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20</v>
      </c>
      <c r="B246" s="60">
        <v>101</v>
      </c>
      <c r="C246" s="60">
        <v>3</v>
      </c>
      <c r="D246" s="60">
        <v>35</v>
      </c>
      <c r="E246" s="63"/>
      <c r="F246" s="63"/>
      <c r="G246" s="63"/>
      <c r="H246" s="63"/>
      <c r="I246" s="53">
        <f>IF(A246&lt;&gt;0,(B246-(B245-D245))/(A246-A245),"")</f>
        <v>13.6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25</v>
      </c>
      <c r="B247" s="60">
        <v>140</v>
      </c>
      <c r="C247" s="60">
        <v>4</v>
      </c>
      <c r="D247" s="60">
        <v>35</v>
      </c>
      <c r="E247" s="63"/>
      <c r="F247" s="63"/>
      <c r="G247" s="63"/>
      <c r="H247" s="63"/>
      <c r="I247" s="53">
        <f t="shared" ref="I247:I263" si="9">IF(A247&lt;&gt;0,(B247-(B246-D246))/(A247-A246),"")</f>
        <v>14.8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30</v>
      </c>
      <c r="B248" s="60">
        <v>176</v>
      </c>
      <c r="C248" s="60">
        <v>5</v>
      </c>
      <c r="D248" s="60">
        <v>35</v>
      </c>
      <c r="E248" s="63"/>
      <c r="F248" s="63"/>
      <c r="G248" s="63"/>
      <c r="H248" s="63"/>
      <c r="I248" s="53">
        <f t="shared" si="9"/>
        <v>14.2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35</v>
      </c>
      <c r="B249" s="60">
        <v>206</v>
      </c>
      <c r="C249" s="60">
        <v>6</v>
      </c>
      <c r="D249" s="60">
        <v>35</v>
      </c>
      <c r="E249" s="63"/>
      <c r="F249" s="63"/>
      <c r="G249" s="63"/>
      <c r="H249" s="63"/>
      <c r="I249" s="53">
        <f t="shared" si="9"/>
        <v>13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40</v>
      </c>
      <c r="B250" s="60">
        <v>228</v>
      </c>
      <c r="C250" s="60">
        <v>7</v>
      </c>
      <c r="D250" s="60">
        <v>35</v>
      </c>
      <c r="E250" s="63"/>
      <c r="F250" s="63"/>
      <c r="G250" s="63"/>
      <c r="H250" s="63"/>
      <c r="I250" s="53">
        <f t="shared" si="9"/>
        <v>11.4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45</v>
      </c>
      <c r="B251" s="55">
        <v>242</v>
      </c>
      <c r="C251" s="55">
        <v>8</v>
      </c>
      <c r="D251" s="55">
        <v>24</v>
      </c>
      <c r="E251" s="63"/>
      <c r="F251" s="63"/>
      <c r="G251" s="63"/>
      <c r="H251" s="63"/>
      <c r="I251" s="53">
        <f t="shared" si="9"/>
        <v>9.8000000000000007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50</v>
      </c>
      <c r="B252" s="55">
        <v>260</v>
      </c>
      <c r="C252" s="55">
        <v>9</v>
      </c>
      <c r="D252" s="55">
        <v>19</v>
      </c>
      <c r="E252" s="63"/>
      <c r="F252" s="63"/>
      <c r="G252" s="63"/>
      <c r="H252" s="63"/>
      <c r="I252" s="53">
        <f t="shared" si="9"/>
        <v>8.4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55</v>
      </c>
      <c r="B253" s="55">
        <v>278</v>
      </c>
      <c r="C253" s="55">
        <v>10</v>
      </c>
      <c r="D253" s="55">
        <v>16</v>
      </c>
      <c r="E253" s="63"/>
      <c r="F253" s="63"/>
      <c r="G253" s="63"/>
      <c r="H253" s="63"/>
      <c r="I253" s="53">
        <f t="shared" si="9"/>
        <v>7.4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60</v>
      </c>
      <c r="B254" s="55">
        <v>294</v>
      </c>
      <c r="C254" s="55">
        <v>11</v>
      </c>
      <c r="D254" s="55">
        <v>14</v>
      </c>
      <c r="E254" s="63"/>
      <c r="F254" s="63"/>
      <c r="G254" s="63"/>
      <c r="H254" s="63"/>
      <c r="I254" s="53">
        <f t="shared" si="9"/>
        <v>6.4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65</v>
      </c>
      <c r="B255" s="55">
        <v>306</v>
      </c>
      <c r="C255" s="55">
        <v>12</v>
      </c>
      <c r="D255" s="55">
        <v>13</v>
      </c>
      <c r="E255" s="63"/>
      <c r="F255" s="63"/>
      <c r="G255" s="63"/>
      <c r="H255" s="63"/>
      <c r="I255" s="53">
        <f t="shared" si="9"/>
        <v>5.2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70</v>
      </c>
      <c r="B256" s="55">
        <v>315</v>
      </c>
      <c r="C256" s="55">
        <v>13</v>
      </c>
      <c r="D256" s="55">
        <v>13</v>
      </c>
      <c r="E256" s="64"/>
      <c r="F256" s="64"/>
      <c r="G256" s="64"/>
      <c r="H256" s="64"/>
      <c r="I256" s="53">
        <f t="shared" si="9"/>
        <v>4.4000000000000004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>
        <v>75</v>
      </c>
      <c r="B257" s="60">
        <v>323</v>
      </c>
      <c r="C257" s="88">
        <v>14</v>
      </c>
      <c r="D257" s="60">
        <v>12</v>
      </c>
      <c r="E257" s="54"/>
      <c r="F257" s="54"/>
      <c r="G257" s="54"/>
      <c r="H257" s="54"/>
      <c r="I257" s="53">
        <f t="shared" si="9"/>
        <v>4.2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80</v>
      </c>
      <c r="B258" s="50">
        <v>329</v>
      </c>
      <c r="C258" s="50">
        <v>15</v>
      </c>
      <c r="D258" s="50">
        <v>329</v>
      </c>
      <c r="E258" s="54"/>
      <c r="F258" s="54"/>
      <c r="G258" s="54"/>
      <c r="H258" s="54"/>
      <c r="I258" s="53">
        <f t="shared" si="9"/>
        <v>3.6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Chêne pubescent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20</v>
      </c>
      <c r="B270" s="60">
        <v>73</v>
      </c>
      <c r="C270" s="50">
        <v>1</v>
      </c>
      <c r="D270" s="60">
        <v>6</v>
      </c>
      <c r="E270" s="51"/>
      <c r="F270" s="51"/>
      <c r="G270" s="51"/>
      <c r="H270" s="51"/>
      <c r="I270" s="53">
        <f>IFERROR(B270/A270,"")</f>
        <v>3.65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30</v>
      </c>
      <c r="B271" s="60">
        <v>149</v>
      </c>
      <c r="C271" s="50">
        <v>2</v>
      </c>
      <c r="D271" s="60">
        <v>56</v>
      </c>
      <c r="E271" s="51"/>
      <c r="F271" s="51"/>
      <c r="G271" s="51"/>
      <c r="H271" s="51"/>
      <c r="I271" s="53">
        <f>IF(A271&lt;&gt;0,(B271-(B270-D270))/(A271-A270),"")</f>
        <v>8.1999999999999993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40</v>
      </c>
      <c r="B272" s="60">
        <v>203</v>
      </c>
      <c r="C272" s="50">
        <v>3</v>
      </c>
      <c r="D272" s="60">
        <v>56</v>
      </c>
      <c r="E272" s="51"/>
      <c r="F272" s="51"/>
      <c r="G272" s="51"/>
      <c r="H272" s="51"/>
      <c r="I272" s="53">
        <f t="shared" ref="I272:I289" si="10">IF(A272&lt;&gt;0,(B272-(B271-D271))/(A272-A271),"")</f>
        <v>11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50</v>
      </c>
      <c r="B273" s="60">
        <v>259</v>
      </c>
      <c r="C273" s="50">
        <v>4</v>
      </c>
      <c r="D273" s="60">
        <v>56</v>
      </c>
      <c r="E273" s="51"/>
      <c r="F273" s="51"/>
      <c r="G273" s="51"/>
      <c r="H273" s="51"/>
      <c r="I273" s="53">
        <f t="shared" si="10"/>
        <v>11.2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60</v>
      </c>
      <c r="B274" s="60">
        <v>301</v>
      </c>
      <c r="C274" s="50">
        <v>5</v>
      </c>
      <c r="D274" s="60">
        <v>56</v>
      </c>
      <c r="E274" s="51"/>
      <c r="F274" s="51"/>
      <c r="G274" s="51"/>
      <c r="H274" s="51"/>
      <c r="I274" s="53">
        <f t="shared" si="10"/>
        <v>9.8000000000000007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70</v>
      </c>
      <c r="B275" s="60">
        <v>330</v>
      </c>
      <c r="C275" s="50">
        <v>6</v>
      </c>
      <c r="D275" s="60">
        <v>56</v>
      </c>
      <c r="E275" s="63"/>
      <c r="F275" s="63"/>
      <c r="G275" s="63"/>
      <c r="H275" s="63"/>
      <c r="I275" s="53">
        <f t="shared" si="10"/>
        <v>8.5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80</v>
      </c>
      <c r="B276" s="60">
        <v>348</v>
      </c>
      <c r="C276" s="50">
        <v>7</v>
      </c>
      <c r="D276" s="60">
        <v>56</v>
      </c>
      <c r="E276" s="63"/>
      <c r="F276" s="63"/>
      <c r="G276" s="63"/>
      <c r="H276" s="63"/>
      <c r="I276" s="53">
        <f t="shared" si="10"/>
        <v>7.4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90</v>
      </c>
      <c r="B277" s="55">
        <v>358</v>
      </c>
      <c r="C277" s="55">
        <v>8</v>
      </c>
      <c r="D277" s="55">
        <v>56</v>
      </c>
      <c r="E277" s="63"/>
      <c r="F277" s="63"/>
      <c r="G277" s="63"/>
      <c r="H277" s="63"/>
      <c r="I277" s="53">
        <f t="shared" si="10"/>
        <v>6.6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100</v>
      </c>
      <c r="B278" s="55">
        <v>361</v>
      </c>
      <c r="C278" s="55">
        <v>9</v>
      </c>
      <c r="D278" s="55">
        <v>55</v>
      </c>
      <c r="E278" s="63"/>
      <c r="F278" s="63"/>
      <c r="G278" s="63"/>
      <c r="H278" s="63"/>
      <c r="I278" s="53">
        <f t="shared" si="10"/>
        <v>5.9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>
        <v>110</v>
      </c>
      <c r="B279" s="55">
        <v>358</v>
      </c>
      <c r="C279" s="55">
        <v>10</v>
      </c>
      <c r="D279" s="55">
        <v>51</v>
      </c>
      <c r="E279" s="63"/>
      <c r="F279" s="63"/>
      <c r="G279" s="63"/>
      <c r="H279" s="63"/>
      <c r="I279" s="53">
        <f t="shared" si="10"/>
        <v>5.2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>
        <v>120</v>
      </c>
      <c r="B280" s="55">
        <v>352</v>
      </c>
      <c r="C280" s="55">
        <v>11</v>
      </c>
      <c r="D280" s="55">
        <v>47</v>
      </c>
      <c r="E280" s="63"/>
      <c r="F280" s="63"/>
      <c r="G280" s="63"/>
      <c r="H280" s="63"/>
      <c r="I280" s="53">
        <f t="shared" si="10"/>
        <v>4.5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>
        <v>130</v>
      </c>
      <c r="B281" s="55">
        <v>346</v>
      </c>
      <c r="C281" s="55">
        <v>12</v>
      </c>
      <c r="D281" s="55">
        <v>44</v>
      </c>
      <c r="E281" s="63"/>
      <c r="F281" s="63"/>
      <c r="G281" s="63"/>
      <c r="H281" s="63"/>
      <c r="I281" s="53">
        <f t="shared" si="10"/>
        <v>4.0999999999999996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>
        <v>140</v>
      </c>
      <c r="B282" s="55">
        <v>340</v>
      </c>
      <c r="C282" s="55">
        <v>13</v>
      </c>
      <c r="D282" s="55">
        <v>41</v>
      </c>
      <c r="E282" s="64"/>
      <c r="F282" s="64"/>
      <c r="G282" s="64"/>
      <c r="H282" s="64"/>
      <c r="I282" s="53">
        <f t="shared" si="10"/>
        <v>3.8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>
        <v>150</v>
      </c>
      <c r="B283" s="60">
        <v>333</v>
      </c>
      <c r="C283" s="88">
        <v>14</v>
      </c>
      <c r="D283" s="60">
        <v>333</v>
      </c>
      <c r="E283" s="54"/>
      <c r="F283" s="54"/>
      <c r="G283" s="54"/>
      <c r="H283" s="54"/>
      <c r="I283" s="53">
        <f t="shared" si="10"/>
        <v>3.4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42" orientation="portrait" r:id="rId1"/>
  <rowBreaks count="2" manualBreakCount="2">
    <brk id="108" max="16383" man="1"/>
    <brk id="212" max="16383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35" sqref="C3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Séquoia toujours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Chêne-liège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chevelu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Châtaignier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Merisier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Erable champêtre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Chêne pubescent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362.81292020448933</v>
      </c>
      <c r="T3" s="59">
        <f>IF('Données projet'!E9&gt;30,$R$33-$H$33,LOOKUP('Données projet'!$E$9,$A$3:$A$203,R3:R203)-LOOKUP('Données projet'!$E$9,$A$3:$A$203,$H$3:$H$203))</f>
        <v>292.26503163353146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476.64466005965136</v>
      </c>
      <c r="AO3" s="59">
        <f>IF('Données projet'!E10&gt;30,$AM$33-$H$33,LOOKUP('Données projet'!$E$10,$A$3:$A$203,AM3:AM203)-LOOKUP('Données projet'!$E$10,$A$3:$A$203,$H$3:$H$203))</f>
        <v>312.67921212138998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508.74087353289082</v>
      </c>
      <c r="BJ3" s="59">
        <f>IF('Données projet'!E11&gt;30,$BH$33-$H$33,LOOKUP('Données projet'!$E$11,$A$3:$A$203,BH3:BH203)-LOOKUP('Données projet'!$E$11,$A$3:$A$203,$H$3:$H$203))</f>
        <v>332.61387922152159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413.19017646954478</v>
      </c>
      <c r="CE3" s="59">
        <f>IF('Données projet'!E12&gt;30,$CC$33-$H$33,LOOKUP('Données projet'!$E$12,$A$3:$A$203,CC3:CC203)-LOOKUP('Données projet'!$E$12,$A$3:$A$203,$H$3:$H$203))</f>
        <v>501.86214945100159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384.27390696549998</v>
      </c>
      <c r="CZ3" s="59">
        <f>IF('Données projet'!E13&gt;30,$CX$33-$H$33,LOOKUP('Données projet'!$E$13,$A$3:$A$203,CX3:CX203)-LOOKUP('Données projet'!$E$13,$A$3:$A$203,$H$3:$H$203))</f>
        <v>168.81577156642464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448.86709550306159</v>
      </c>
      <c r="DU3" s="59">
        <f>IF('Données projet'!E14&gt;30,$DS$33-$H$33,LOOKUP('Données projet'!$E$14,$A$3:$A$203,DS3:DS203)-LOOKUP('Données projet'!$E$14,$A$3:$A$203,$H$3:$H$203))</f>
        <v>421.94486500709155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327.81662150328646</v>
      </c>
      <c r="EP3" s="59">
        <f>IF('Données projet'!E15&gt;30,$EN$33-$H$33,LOOKUP('Données projet'!$E$15,$A$3:$A$203,EN3:EN203)-LOOKUP('Données projet'!$E$15,$A$3:$A$203,$H$3:$H$203))</f>
        <v>320.24200483294322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346.38839381795231</v>
      </c>
      <c r="FK3" s="59">
        <f>IF('Données projet'!E16&gt;30,$FI$33-$H$33,LOOKUP('Données projet'!$E$16,$A$3:$A$203,FI3:FI203)-LOOKUP('Données projet'!$E$16,$A$3:$A$203,$H$3:$H$203))</f>
        <v>337.8934585835961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383.46266660377637</v>
      </c>
      <c r="GF3" s="59">
        <f>IF('Données projet'!E17&gt;30,$GD$33-$H$33,LOOKUP('Données projet'!$E$17,$A$3:$A$203,GD3:GD203)-LOOKUP('Données projet'!$E$17,$A$3:$A$203,$H$3:$H$203))</f>
        <v>373.1287543230714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564.80210708868663</v>
      </c>
      <c r="HA3" s="59">
        <f>IF('Données projet'!E18&gt;30,$GY$33-$H$33,LOOKUP('Données projet'!$E$18,$A$3:$A$203,GY3:GY203)-LOOKUP('Données projet'!$E$18,$A$3:$A$203,$H$3:$H$203))</f>
        <v>367.42881145517066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5.5909090909090908</v>
      </c>
      <c r="N4" s="13">
        <f>IF('Données projet'!$A$36&gt;35,N3+M4-V3,IF(A4&lt;'Données projet'!$A$36,$K$205^A4,IF(A4='Données projet'!$A$36,'Données projet'!$B$36,N3+M4-V3)))</f>
        <v>1.244502252163008</v>
      </c>
      <c r="O4" s="13">
        <f>N4*VLOOKUP('Données projet'!$B$9,Paramètres!$A$1:$I$89,3,0)*VLOOKUP('Données projet'!$B$9,Paramètres!$A$1:$I$89,5,0)</f>
        <v>0.74421234679347892</v>
      </c>
      <c r="P4" s="13">
        <f>EXP(-1.0587+0.8836*LN(O4)+0.284)</f>
        <v>0.3549632728022305</v>
      </c>
      <c r="Q4" s="20">
        <f t="shared" ref="Q4:Q34" si="2">(O4+P4)*0.475*44/12</f>
        <v>1.9143975374625271</v>
      </c>
      <c r="R4" s="59">
        <f t="shared" si="0"/>
        <v>259.80328642635141</v>
      </c>
      <c r="S4" s="59">
        <f ca="1">AVERAGE(OFFSET($R$3,0,0,'Données projet'!$E$9+1,1))-AVERAGE(OFFSET($H$3,0,0,'Données projet'!$E$9+1,1))</f>
        <v>362.81292020448933</v>
      </c>
      <c r="T4" s="59">
        <f>$T$3</f>
        <v>292.26503163353146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1.0439615443779955</v>
      </c>
      <c r="AK4" s="13">
        <f>EXP(-1.0587+0.8836*LN(AJ4)+0.284)</f>
        <v>0.478698084995758</v>
      </c>
      <c r="AL4" s="20">
        <f t="shared" ref="AL4:AL67" si="4">(AJ4+AK4)*0.475*44/12</f>
        <v>2.6519655211592874</v>
      </c>
      <c r="AM4" s="59">
        <f t="shared" ref="AM4:AM67" si="5">AL4+(AD4+AE4)*44/12</f>
        <v>260.54085441004815</v>
      </c>
      <c r="AN4" s="59">
        <f ca="1">AVERAGE(OFFSET($AM$3,0,0,'Données projet'!$E$10+1,1))-AVERAGE(OFFSET($H$3,0,0,'Données projet'!$E$10+1,1))</f>
        <v>476.64466005965136</v>
      </c>
      <c r="AO4" s="59">
        <f>$AO$3</f>
        <v>312.67921212138998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260.72987866106189</v>
      </c>
      <c r="BI4" s="59">
        <f ca="1">AVERAGE(OFFSET($BH$3,0,0,'Données projet'!$E$11+1,1))-AVERAGE(OFFSET($H$3,0,0,'Données projet'!$E$11+1,1))</f>
        <v>508.74087353289082</v>
      </c>
      <c r="BJ4" s="59">
        <f>$BJ$3</f>
        <v>332.61387922152159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8.4266666666666676</v>
      </c>
      <c r="BY4" s="12">
        <f>IF('Données projet'!$A$114&gt;35,BY3+BX4-CG3,IF(A4&lt;'Données projet'!$A$114,$BV$205^A4,IF(A4='Données projet'!$A$114,'Données projet'!$B$114,BY3+BX4-CG3)))</f>
        <v>1.3807545136538468</v>
      </c>
      <c r="BZ4" s="13">
        <f>BY4*VLOOKUP('Données projet'!$B$12,Paramètres!$A$1:$I$89,3,0)*VLOOKUP('Données projet'!$B$12,Paramètres!$A$1:$I$89,5,0)</f>
        <v>0.61029349503500041</v>
      </c>
      <c r="CA4" s="13">
        <f>EXP(-1.0587+0.8836*LN(BZ4)+0.284)</f>
        <v>0.29788874609898064</v>
      </c>
      <c r="CB4" s="20">
        <f t="shared" ref="CB4:CB67" si="10">(BZ4+CA4)*0.475*44/12</f>
        <v>1.5817507366416834</v>
      </c>
      <c r="CC4" s="59">
        <f t="shared" ref="CC4:CC67" si="11">CB4+(BT4+BU4)*44/12</f>
        <v>259.47063962553057</v>
      </c>
      <c r="CD4" s="59">
        <f ca="1">AVERAGE(OFFSET($CC$3,0,0,'Données projet'!$E$12+1,1))-AVERAGE(OFFSET($H$3,0,0,'Données projet'!$E$12+1,1))</f>
        <v>413.19017646954478</v>
      </c>
      <c r="CE4" s="59">
        <f>$CE$3</f>
        <v>501.86214945100159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1.8</v>
      </c>
      <c r="CT4" s="12">
        <f>IF('Données projet'!$A$140&gt;35,CT3+CS4-DB3,IF(A4&lt;'Données projet'!$A$140,$CQ$205^A4,IF(A4='Données projet'!$A$140,'Données projet'!$B$140,CT3+CS4-DB3)))</f>
        <v>1.1422113165588705</v>
      </c>
      <c r="CU4" s="17">
        <f>CT4*VLOOKUP('Données projet'!$B$13,Paramètres!$A$1:$I$89,3,0)*VLOOKUP('Données projet'!$B$13,Paramètres!$A$1:$I$89,5,0)</f>
        <v>1.2472947576822866</v>
      </c>
      <c r="CV4" s="13">
        <f>EXP(-1.0587+0.8836*LN(CU4)+0.284)</f>
        <v>0.56020935773922442</v>
      </c>
      <c r="CW4" s="20">
        <f t="shared" ref="CW4:CW67" si="13">(CU4+CV4)*0.475*44/12</f>
        <v>3.1480696676924649</v>
      </c>
      <c r="CX4" s="59">
        <f t="shared" ref="CX4:CX67" si="14">CW4+(CO4+CP4)*44/12</f>
        <v>261.03695855658134</v>
      </c>
      <c r="CY4" s="59">
        <f ca="1">AVERAGE(OFFSET($CX$3,0,0,'Données projet'!$E$13+1,1))-AVERAGE(OFFSET($H$3,0,0,'Données projet'!$E$13+1,1))</f>
        <v>384.27390696549998</v>
      </c>
      <c r="CZ4" s="59">
        <f>$CZ$3</f>
        <v>168.81577156642464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3.5</v>
      </c>
      <c r="DO4" s="12">
        <f>IF('Données projet'!$A$166&gt;35,DO3+DN4-DW3,IF(A4&lt;'Données projet'!$A$166,$DL$205^A4,IF(A4='Données projet'!$A$166,'Données projet'!$B$166,DO3+DN4-DW3)))</f>
        <v>1.4269435884576509</v>
      </c>
      <c r="DP4" s="17">
        <f>DO4*VLOOKUP('Données projet'!$B$14,Paramètres!$A$1:$I$89,3,0)*VLOOKUP('Données projet'!$B$14,Paramètres!$A$1:$I$89,5,0)</f>
        <v>1.4914414386559369</v>
      </c>
      <c r="DQ4" s="13">
        <f>EXP(-1.0587+0.8836*LN(DP4)+0.284)</f>
        <v>0.65607049661132066</v>
      </c>
      <c r="DR4" s="20">
        <f t="shared" ref="DR4:DR67" si="16">(DP4+DQ4)*0.475*44/12</f>
        <v>3.7402499539238065</v>
      </c>
      <c r="DS4" s="59">
        <f t="shared" ref="DS4:DS67" si="17">DR4+(DJ4+DK4)*44/12</f>
        <v>261.62913884281267</v>
      </c>
      <c r="DT4" s="59">
        <f ca="1">AVERAGE(OFFSET($DS$3,0,0,'Données projet'!$E$14+1,1))-AVERAGE(OFFSET($H$3,0,0,'Données projet'!$E$14+1,1))</f>
        <v>448.86709550306159</v>
      </c>
      <c r="DU4" s="59">
        <f>$DU$3</f>
        <v>421.94486500709155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0.93188372027207511</v>
      </c>
      <c r="EL4" s="13">
        <f>EXP(-1.0587+0.8836*LN(EK4)+0.284)</f>
        <v>0.43299221190803017</v>
      </c>
      <c r="EM4" s="20">
        <f t="shared" ref="EM4:EM67" si="19">(EK4+EL4)*0.475*44/12</f>
        <v>2.3771589152136832</v>
      </c>
      <c r="EN4" s="59">
        <f t="shared" ref="EN4:EN67" si="20">EM4+(EE4+EF4)*44/12</f>
        <v>260.26604780410253</v>
      </c>
      <c r="EO4" s="59">
        <f ca="1">AVERAGE(OFFSET($EN$3,0,0,'Données projet'!$E$15+1,1))-AVERAGE(OFFSET($H$3,0,0,'Données projet'!$E$15+1,1))</f>
        <v>327.81662150328646</v>
      </c>
      <c r="EP4" s="59">
        <f>$EP$3</f>
        <v>320.24200483294322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0.99136565986390979</v>
      </c>
      <c r="FG4" s="13">
        <f>EXP(-1.0587+0.8836*LN(FF4)+0.284)</f>
        <v>0.45732433703155867</v>
      </c>
      <c r="FH4" s="20">
        <f t="shared" ref="FH4:FH67" si="22">(FF4+FG4)*0.475*44/12</f>
        <v>2.5231350779262742</v>
      </c>
      <c r="FI4" s="59">
        <f t="shared" ref="FI4:FI67" si="23">FH4+(EZ4+FA4)*44/12</f>
        <v>260.41202396681513</v>
      </c>
      <c r="FJ4" s="59">
        <f ca="1">AVERAGE(OFFSET($FI$3,0,0,'Données projet'!$E$16+1,1))-AVERAGE(OFFSET($H$3,0,0,'Données projet'!$E$16+1,1))</f>
        <v>346.38839381795231</v>
      </c>
      <c r="FK4" s="59">
        <f>$FK$3</f>
        <v>337.8934585835961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1.1000000000000001</v>
      </c>
      <c r="FZ4" s="12">
        <f>IF('Données projet'!$A$244&gt;35,FZ3+FY4-GH3,IF(A4&lt;'Données projet'!$A$244,$FW$205^A4,IF(A4='Données projet'!$A$244,'Données projet'!$B$244,FZ3+FY4-GH3)))</f>
        <v>1.2709816152101407</v>
      </c>
      <c r="GA4" s="17">
        <f>FZ4*VLOOKUP('Données projet'!$B$17,Paramètres!$A$1:$I$89,3,0)*VLOOKUP('Données projet'!$B$17,Paramètres!$A$1:$I$89,5,0)</f>
        <v>1.1103295390475791</v>
      </c>
      <c r="GB4" s="13">
        <f>EXP(-1.0587+0.8836*LN(GA4)+0.284)</f>
        <v>0.50549091932363655</v>
      </c>
      <c r="GC4" s="20">
        <f t="shared" ref="GC4:GC67" si="25">(GA4+GB4)*0.475*44/12</f>
        <v>2.8142206316632006</v>
      </c>
      <c r="GD4" s="59">
        <f t="shared" ref="GD4:GD67" si="26">GC4+(FU4+FV4)*44/12</f>
        <v>260.70310952055206</v>
      </c>
      <c r="GE4" s="59">
        <f ca="1">AVERAGE(OFFSET($GD$3,0,0,'Données projet'!$E$17+1,1))-AVERAGE(OFFSET($H$3,0,0,'Données projet'!$E$17+1,1))</f>
        <v>383.46266660377637</v>
      </c>
      <c r="GF4" s="59">
        <f>$GF$3</f>
        <v>373.1287543230714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3.65</v>
      </c>
      <c r="GU4" s="12">
        <f>IF('Données projet'!$A$270&gt;35,GU3+GT4-HC3,IF(A4&lt;'Données projet'!$A$270,$GR$205^A4,IF(A4='Données projet'!$A$270,'Données projet'!$B$270,GU3+GT4-HC3)))</f>
        <v>1.2392705892426346</v>
      </c>
      <c r="GV4" s="17">
        <f>GU4*VLOOKUP('Données projet'!$B$18,Paramètres!$A$1:$I$89,3,0)*VLOOKUP('Données projet'!$B$18,Paramètres!$A$1:$I$89,5,0)</f>
        <v>1.2566203774920315</v>
      </c>
      <c r="GW4" s="13">
        <f>EXP(-1.0587+0.8836*LN(GV4)+0.284)</f>
        <v>0.56390871417545174</v>
      </c>
      <c r="GX4" s="20">
        <f t="shared" ref="GX4:GX67" si="28">(GV4+GW4)*0.475*44/12</f>
        <v>3.1707548346542</v>
      </c>
      <c r="GY4" s="59">
        <f t="shared" ref="GY4:GY67" si="29">GX4+(GP4+GQ4)*44/12</f>
        <v>261.05964372354305</v>
      </c>
      <c r="GZ4" s="59">
        <f ca="1">AVERAGE(OFFSET($GY$3,0,0,'Données projet'!$E$18+1,1))-AVERAGE(OFFSET($H$3,0,0,'Données projet'!$E$18+1,1))</f>
        <v>564.80210708868663</v>
      </c>
      <c r="HA4" s="59">
        <f>$HA$3</f>
        <v>367.42881145517066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5.5909090909090908</v>
      </c>
      <c r="N5" s="13">
        <f>IF('Données projet'!$A$36&gt;35,N4+M5-V4,IF(A5&lt;'Données projet'!$A$36,$K$205^A5,IF(A5='Données projet'!$A$36,'Données projet'!$B$36,N4+M5-V4)))</f>
        <v>1.5487858556387992</v>
      </c>
      <c r="O5" s="13">
        <f>N5*VLOOKUP('Données projet'!$B$9,Paramètres!$A$1:$I$89,3,0)*VLOOKUP('Données projet'!$B$9,Paramètres!$A$1:$I$89,5,0)</f>
        <v>0.92617394167200195</v>
      </c>
      <c r="P5" s="13">
        <f t="shared" ref="P5:P68" si="33">EXP(-1.0587+0.8836*LN(O5)+0.284)</f>
        <v>0.43064718121421069</v>
      </c>
      <c r="Q5" s="20">
        <f t="shared" si="2"/>
        <v>2.3631301223601535</v>
      </c>
      <c r="R5" s="59">
        <f t="shared" si="0"/>
        <v>261.47424123347128</v>
      </c>
      <c r="S5" s="59">
        <f ca="1">AVERAGE(OFFSET($R$3,0,0,'Données projet'!$E$9+1,1))-AVERAGE(OFFSET($H$3,0,0,'Données projet'!$E$9+1,1))</f>
        <v>362.81292020448933</v>
      </c>
      <c r="T5" s="59">
        <f t="shared" ref="T5:T68" si="34">$T$3</f>
        <v>292.26503163353146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1.2937508382479692</v>
      </c>
      <c r="AK5" s="13">
        <f t="shared" ref="AK5:AK68" si="35">EXP(-1.0587+0.8836*LN(AJ5)+0.284)</f>
        <v>0.57860648124254321</v>
      </c>
      <c r="AL5" s="20">
        <f t="shared" si="4"/>
        <v>3.2610223314459752</v>
      </c>
      <c r="AM5" s="59">
        <f t="shared" si="5"/>
        <v>262.37213344255713</v>
      </c>
      <c r="AN5" s="59">
        <f ca="1">AVERAGE(OFFSET($AM$3,0,0,'Données projet'!$E$10+1,1))-AVERAGE(OFFSET($H$3,0,0,'Données projet'!$E$10+1,1))</f>
        <v>476.64466005965136</v>
      </c>
      <c r="AO5" s="59">
        <f t="shared" ref="AO5:AO68" si="36">$AO$3</f>
        <v>312.67921212138998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262.60472488787678</v>
      </c>
      <c r="BI5" s="59">
        <f ca="1">AVERAGE(OFFSET($BH$3,0,0,'Données projet'!$E$11+1,1))-AVERAGE(OFFSET($H$3,0,0,'Données projet'!$E$11+1,1))</f>
        <v>508.74087353289082</v>
      </c>
      <c r="BJ5" s="59">
        <f t="shared" ref="BJ5:BJ68" si="38">$BJ$3</f>
        <v>332.61387922152159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8.4266666666666676</v>
      </c>
      <c r="BY5" s="12">
        <f>IF('Données projet'!$A$114&gt;35,BY4+BX5-CG4,IF(A5&lt;'Données projet'!$A$114,$BV$205^A5,IF(A5='Données projet'!$A$114,'Données projet'!$B$114,BY4+BX5-CG4)))</f>
        <v>1.9064830269754711</v>
      </c>
      <c r="BZ5" s="13">
        <f>BY5*VLOOKUP('Données projet'!$B$12,Paramètres!$A$1:$I$89,3,0)*VLOOKUP('Données projet'!$B$12,Paramètres!$A$1:$I$89,5,0)</f>
        <v>0.84266549792315826</v>
      </c>
      <c r="CA5" s="13">
        <f t="shared" ref="CA5:CA68" si="39">EXP(-1.0587+0.8836*LN(BZ5)+0.284)</f>
        <v>0.39615123180326051</v>
      </c>
      <c r="CB5" s="20">
        <f t="shared" si="10"/>
        <v>2.1576058042735125</v>
      </c>
      <c r="CC5" s="59">
        <f t="shared" si="11"/>
        <v>261.26871691538463</v>
      </c>
      <c r="CD5" s="59">
        <f ca="1">AVERAGE(OFFSET($CC$3,0,0,'Données projet'!$E$12+1,1))-AVERAGE(OFFSET($H$3,0,0,'Données projet'!$E$12+1,1))</f>
        <v>413.19017646954478</v>
      </c>
      <c r="CE5" s="59">
        <f t="shared" ref="CE5:CE68" si="40">$CE$3</f>
        <v>501.86214945100159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1.8</v>
      </c>
      <c r="CT5" s="12">
        <f>IF('Données projet'!$A$140&gt;35,CT4+CS5-DB4,IF(A5&lt;'Données projet'!$A$140,$CQ$205^A5,IF(A5='Données projet'!$A$140,'Données projet'!$B$140,CT4+CS5-DB4)))</f>
        <v>1.3046466916751485</v>
      </c>
      <c r="CU5" s="17">
        <f>CT5*VLOOKUP('Données projet'!$B$13,Paramètres!$A$1:$I$89,3,0)*VLOOKUP('Données projet'!$B$13,Paramètres!$A$1:$I$89,5,0)</f>
        <v>1.4246741873092621</v>
      </c>
      <c r="CV5" s="13">
        <f t="shared" ref="CV5:CV68" si="41">EXP(-1.0587+0.8836*LN(CU5)+0.284)</f>
        <v>0.63005016534933389</v>
      </c>
      <c r="CW5" s="20">
        <f t="shared" si="13"/>
        <v>3.5786449142137209</v>
      </c>
      <c r="CX5" s="59">
        <f t="shared" si="14"/>
        <v>262.68975602532487</v>
      </c>
      <c r="CY5" s="59">
        <f ca="1">AVERAGE(OFFSET($CX$3,0,0,'Données projet'!$E$13+1,1))-AVERAGE(OFFSET($H$3,0,0,'Données projet'!$E$13+1,1))</f>
        <v>384.27390696549998</v>
      </c>
      <c r="CZ5" s="59">
        <f t="shared" ref="CZ5:CZ68" si="42">$CZ$3</f>
        <v>168.81577156642464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3.5</v>
      </c>
      <c r="DO5" s="12">
        <f>IF('Données projet'!$A$166&gt;35,DO4+DN5-DW4,IF(A5&lt;'Données projet'!$A$166,$DL$205^A5,IF(A5='Données projet'!$A$166,'Données projet'!$B$166,DO4+DN5-DW4)))</f>
        <v>2.0361680046403978</v>
      </c>
      <c r="DP5" s="17">
        <f>DO5*VLOOKUP('Données projet'!$B$14,Paramètres!$A$1:$I$89,3,0)*VLOOKUP('Données projet'!$B$14,Paramètres!$A$1:$I$89,5,0)</f>
        <v>2.1282027984501442</v>
      </c>
      <c r="DQ5" s="13">
        <f t="shared" ref="DQ5:DQ68" si="43">EXP(-1.0587+0.8836*LN(DP5)+0.284)</f>
        <v>0.89822339084840053</v>
      </c>
      <c r="DR5" s="20">
        <f t="shared" si="16"/>
        <v>5.2710256130282991</v>
      </c>
      <c r="DS5" s="59">
        <f t="shared" si="17"/>
        <v>264.38213672413946</v>
      </c>
      <c r="DT5" s="59">
        <f ca="1">AVERAGE(OFFSET($DS$3,0,0,'Données projet'!$E$14+1,1))-AVERAGE(OFFSET($H$3,0,0,'Données projet'!$E$14+1,1))</f>
        <v>448.86709550306159</v>
      </c>
      <c r="DU5" s="59">
        <f t="shared" ref="DU5:DU68" si="44">$DU$3</f>
        <v>421.94486500709155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1.1844070759794372</v>
      </c>
      <c r="EL5" s="13">
        <f t="shared" ref="EL5:EL68" si="45">EXP(-1.0587+0.8836*LN(EK5)+0.284)</f>
        <v>0.53517712549257934</v>
      </c>
      <c r="EM5" s="20">
        <f t="shared" si="19"/>
        <v>2.9949424842304286</v>
      </c>
      <c r="EN5" s="59">
        <f t="shared" si="20"/>
        <v>262.10605359534156</v>
      </c>
      <c r="EO5" s="59">
        <f ca="1">AVERAGE(OFFSET($EN$3,0,0,'Données projet'!$E$15+1,1))-AVERAGE(OFFSET($H$3,0,0,'Données projet'!$E$15+1,1))</f>
        <v>327.81662150328646</v>
      </c>
      <c r="EP5" s="59">
        <f t="shared" ref="EP5:EP68" si="46">$EP$3</f>
        <v>320.24200483294322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1.2600075276376992</v>
      </c>
      <c r="FG5" s="13">
        <f t="shared" ref="FG5:FG68" si="47">EXP(-1.0587+0.8836*LN(FF5)+0.284)</f>
        <v>0.56525156198960735</v>
      </c>
      <c r="FH5" s="20">
        <f t="shared" si="22"/>
        <v>3.1789929144342253</v>
      </c>
      <c r="FI5" s="59">
        <f t="shared" si="23"/>
        <v>262.29010402554536</v>
      </c>
      <c r="FJ5" s="59">
        <f ca="1">AVERAGE(OFFSET($FI$3,0,0,'Données projet'!$E$16+1,1))-AVERAGE(OFFSET($H$3,0,0,'Données projet'!$E$16+1,1))</f>
        <v>346.38839381795231</v>
      </c>
      <c r="FK5" s="59">
        <f t="shared" ref="FK5:FK68" si="48">$FK$3</f>
        <v>337.8934585835961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1.1000000000000001</v>
      </c>
      <c r="FZ5" s="12">
        <f>IF('Données projet'!$A$244&gt;35,FZ4+FY5-GH4,IF(A5&lt;'Données projet'!$A$244,$FW$205^A5,IF(A5='Données projet'!$A$244,'Données projet'!$B$244,FZ4+FY5-GH4)))</f>
        <v>1.6153942662021783</v>
      </c>
      <c r="GA5" s="17">
        <f>FZ5*VLOOKUP('Données projet'!$B$17,Paramètres!$A$1:$I$89,3,0)*VLOOKUP('Données projet'!$B$17,Paramètres!$A$1:$I$89,5,0)</f>
        <v>1.4112084309542232</v>
      </c>
      <c r="GB5" s="13">
        <f t="shared" ref="GB5:GB68" si="49">EXP(-1.0587+0.8836*LN(GA5)+0.284)</f>
        <v>0.62478531882621136</v>
      </c>
      <c r="GC5" s="20">
        <f t="shared" si="25"/>
        <v>3.546022447534257</v>
      </c>
      <c r="GD5" s="59">
        <f t="shared" si="26"/>
        <v>262.6571335586454</v>
      </c>
      <c r="GE5" s="59">
        <f ca="1">AVERAGE(OFFSET($GD$3,0,0,'Données projet'!$E$17+1,1))-AVERAGE(OFFSET($H$3,0,0,'Données projet'!$E$17+1,1))</f>
        <v>383.46266660377637</v>
      </c>
      <c r="GF5" s="59">
        <f t="shared" ref="GF5:GF68" si="50">$GF$3</f>
        <v>373.1287543230714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3.65</v>
      </c>
      <c r="GU5" s="12">
        <f>IF('Données projet'!$A$270&gt;35,GU4+GT5-HC4,IF(A5&lt;'Données projet'!$A$270,$GR$205^A5,IF(A5='Données projet'!$A$270,'Données projet'!$B$270,GU4+GT5-HC4)))</f>
        <v>1.5357915933617867</v>
      </c>
      <c r="GV5" s="17">
        <f>GU5*VLOOKUP('Données projet'!$B$18,Paramètres!$A$1:$I$89,3,0)*VLOOKUP('Données projet'!$B$18,Paramètres!$A$1:$I$89,5,0)</f>
        <v>1.5572926756688519</v>
      </c>
      <c r="GW5" s="13">
        <f t="shared" ref="GW5:GW68" si="51">EXP(-1.0587+0.8836*LN(GV5)+0.284)</f>
        <v>0.68160129960402205</v>
      </c>
      <c r="GX5" s="20">
        <f t="shared" si="28"/>
        <v>3.8994070069335893</v>
      </c>
      <c r="GY5" s="59">
        <f t="shared" si="29"/>
        <v>263.01051811804473</v>
      </c>
      <c r="GZ5" s="59">
        <f ca="1">AVERAGE(OFFSET($GY$3,0,0,'Données projet'!$E$18+1,1))-AVERAGE(OFFSET($H$3,0,0,'Données projet'!$E$18+1,1))</f>
        <v>564.80210708868663</v>
      </c>
      <c r="HA5" s="59">
        <f t="shared" ref="HA5:HA68" si="52">$HA$3</f>
        <v>367.42881145517066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5.5909090909090908</v>
      </c>
      <c r="N6" s="13">
        <f>IF('Données projet'!$A$36&gt;35,N5+M6-V5,IF(A6&lt;'Données projet'!$A$36,$K$205^A6,IF(A6='Données projet'!$A$36,'Données projet'!$B$36,N5+M6-V5)))</f>
        <v>1.927467485460697</v>
      </c>
      <c r="O6" s="13">
        <f>N6*VLOOKUP('Données projet'!$B$9,Paramètres!$A$1:$I$89,3,0)*VLOOKUP('Données projet'!$B$9,Paramètres!$A$1:$I$89,5,0)</f>
        <v>1.152625556305497</v>
      </c>
      <c r="P6" s="13">
        <f t="shared" si="33"/>
        <v>0.52246812247269758</v>
      </c>
      <c r="Q6" s="20">
        <f t="shared" si="2"/>
        <v>2.9174548238720219</v>
      </c>
      <c r="R6" s="59">
        <f t="shared" si="0"/>
        <v>263.25078815720536</v>
      </c>
      <c r="S6" s="59">
        <f ca="1">AVERAGE(OFFSET($R$3,0,0,'Données projet'!$E$9+1,1))-AVERAGE(OFFSET($H$3,0,0,'Données projet'!$E$9+1,1))</f>
        <v>362.81292020448933</v>
      </c>
      <c r="T6" s="59">
        <f t="shared" si="34"/>
        <v>292.26503163353146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1.6033073636487132</v>
      </c>
      <c r="AK6" s="13">
        <f t="shared" si="35"/>
        <v>0.69936661672428513</v>
      </c>
      <c r="AL6" s="20">
        <f t="shared" si="4"/>
        <v>4.0104905158163051</v>
      </c>
      <c r="AM6" s="59">
        <f t="shared" si="5"/>
        <v>264.3438238491496</v>
      </c>
      <c r="AN6" s="59">
        <f ca="1">AVERAGE(OFFSET($AM$3,0,0,'Données projet'!$E$10+1,1))-AVERAGE(OFFSET($H$3,0,0,'Données projet'!$E$10+1,1))</f>
        <v>476.64466005965136</v>
      </c>
      <c r="AO6" s="59">
        <f t="shared" si="36"/>
        <v>312.67921212138998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264.63006022433916</v>
      </c>
      <c r="BI6" s="59">
        <f ca="1">AVERAGE(OFFSET($BH$3,0,0,'Données projet'!$E$11+1,1))-AVERAGE(OFFSET($H$3,0,0,'Données projet'!$E$11+1,1))</f>
        <v>508.74087353289082</v>
      </c>
      <c r="BJ6" s="59">
        <f t="shared" si="38"/>
        <v>332.61387922152159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8.4266666666666676</v>
      </c>
      <c r="BY6" s="12">
        <f>IF('Données projet'!$A$114&gt;35,BY5+BX6-CG5,IF(A6&lt;'Données projet'!$A$114,$BV$205^A6,IF(A6='Données projet'!$A$114,'Données projet'!$B$114,BY5+BX6-CG5)))</f>
        <v>2.6323850447008303</v>
      </c>
      <c r="BZ6" s="13">
        <f>BY6*VLOOKUP('Données projet'!$B$12,Paramètres!$A$1:$I$89,3,0)*VLOOKUP('Données projet'!$B$12,Paramètres!$A$1:$I$89,5,0)</f>
        <v>1.163514189757767</v>
      </c>
      <c r="CA6" s="13">
        <f t="shared" si="39"/>
        <v>0.52682687921045179</v>
      </c>
      <c r="CB6" s="20">
        <f t="shared" si="10"/>
        <v>2.9440106951196476</v>
      </c>
      <c r="CC6" s="59">
        <f t="shared" si="11"/>
        <v>263.27734402845294</v>
      </c>
      <c r="CD6" s="59">
        <f ca="1">AVERAGE(OFFSET($CC$3,0,0,'Données projet'!$E$12+1,1))-AVERAGE(OFFSET($H$3,0,0,'Données projet'!$E$12+1,1))</f>
        <v>413.19017646954478</v>
      </c>
      <c r="CE6" s="59">
        <f t="shared" si="40"/>
        <v>501.86214945100159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1.8</v>
      </c>
      <c r="CT6" s="12">
        <f>IF('Données projet'!$A$140&gt;35,CT5+CS6-DB5,IF(A6&lt;'Données projet'!$A$140,$CQ$205^A6,IF(A6='Données projet'!$A$140,'Données projet'!$B$140,CT5+CS6-DB5)))</f>
        <v>1.4901822153424462</v>
      </c>
      <c r="CU6" s="17">
        <f>CT6*VLOOKUP('Données projet'!$B$13,Paramètres!$A$1:$I$89,3,0)*VLOOKUP('Données projet'!$B$13,Paramètres!$A$1:$I$89,5,0)</f>
        <v>1.627278979153951</v>
      </c>
      <c r="CV6" s="13">
        <f t="shared" si="41"/>
        <v>0.70859796497992089</v>
      </c>
      <c r="CW6" s="20">
        <f t="shared" si="13"/>
        <v>4.06831901103316</v>
      </c>
      <c r="CX6" s="59">
        <f t="shared" si="14"/>
        <v>264.40165234436648</v>
      </c>
      <c r="CY6" s="59">
        <f ca="1">AVERAGE(OFFSET($CX$3,0,0,'Données projet'!$E$13+1,1))-AVERAGE(OFFSET($H$3,0,0,'Données projet'!$E$13+1,1))</f>
        <v>384.27390696549998</v>
      </c>
      <c r="CZ6" s="59">
        <f t="shared" si="42"/>
        <v>168.81577156642464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3.5</v>
      </c>
      <c r="DO6" s="12">
        <f>IF('Données projet'!$A$166&gt;35,DO5+DN6-DW5,IF(A6&lt;'Données projet'!$A$166,$DL$205^A6,IF(A6='Données projet'!$A$166,'Données projet'!$B$166,DO5+DN6-DW5)))</f>
        <v>2.905496879244224</v>
      </c>
      <c r="DP6" s="17">
        <f>DO6*VLOOKUP('Données projet'!$B$14,Paramètres!$A$1:$I$89,3,0)*VLOOKUP('Données projet'!$B$14,Paramètres!$A$1:$I$89,5,0)</f>
        <v>3.036825338186063</v>
      </c>
      <c r="DQ6" s="13">
        <f t="shared" si="43"/>
        <v>1.2297539121701708</v>
      </c>
      <c r="DR6" s="20">
        <f t="shared" si="16"/>
        <v>7.430958861037106</v>
      </c>
      <c r="DS6" s="59">
        <f t="shared" si="17"/>
        <v>267.7642921943704</v>
      </c>
      <c r="DT6" s="59">
        <f ca="1">AVERAGE(OFFSET($DS$3,0,0,'Données projet'!$E$14+1,1))-AVERAGE(OFFSET($H$3,0,0,'Données projet'!$E$14+1,1))</f>
        <v>448.86709550306159</v>
      </c>
      <c r="DU6" s="59">
        <f t="shared" si="44"/>
        <v>421.94486500709155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1.5053596184946649</v>
      </c>
      <c r="EL6" s="13">
        <f t="shared" si="45"/>
        <v>0.66147738405820555</v>
      </c>
      <c r="EM6" s="20">
        <f t="shared" si="19"/>
        <v>3.7739077794462492</v>
      </c>
      <c r="EN6" s="59">
        <f t="shared" si="20"/>
        <v>264.10724111277955</v>
      </c>
      <c r="EO6" s="59">
        <f ca="1">AVERAGE(OFFSET($EN$3,0,0,'Données projet'!$E$15+1,1))-AVERAGE(OFFSET($H$3,0,0,'Données projet'!$E$15+1,1))</f>
        <v>327.81662150328646</v>
      </c>
      <c r="EP6" s="59">
        <f t="shared" si="46"/>
        <v>320.24200483294322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1.601446402653899</v>
      </c>
      <c r="FG6" s="13">
        <f t="shared" si="47"/>
        <v>0.69864930085634724</v>
      </c>
      <c r="FH6" s="20">
        <f t="shared" si="22"/>
        <v>4.006000016947012</v>
      </c>
      <c r="FI6" s="59">
        <f t="shared" si="23"/>
        <v>264.3393333502803</v>
      </c>
      <c r="FJ6" s="59">
        <f ca="1">AVERAGE(OFFSET($FI$3,0,0,'Données projet'!$E$16+1,1))-AVERAGE(OFFSET($H$3,0,0,'Données projet'!$E$16+1,1))</f>
        <v>346.38839381795231</v>
      </c>
      <c r="FK6" s="59">
        <f t="shared" si="48"/>
        <v>337.8934585835961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1.1000000000000001</v>
      </c>
      <c r="FZ6" s="12">
        <f>IF('Données projet'!$A$244&gt;35,FZ5+FY6-GH5,IF(A6&lt;'Données projet'!$A$244,$FW$205^A6,IF(A6='Données projet'!$A$244,'Données projet'!$B$244,FZ5+FY6-GH5)))</f>
        <v>2.0531364136588448</v>
      </c>
      <c r="GA6" s="17">
        <f>FZ6*VLOOKUP('Données projet'!$B$17,Paramètres!$A$1:$I$89,3,0)*VLOOKUP('Données projet'!$B$17,Paramètres!$A$1:$I$89,5,0)</f>
        <v>1.7936199709723673</v>
      </c>
      <c r="GB6" s="13">
        <f t="shared" si="49"/>
        <v>0.77223285265555475</v>
      </c>
      <c r="GC6" s="20">
        <f t="shared" si="25"/>
        <v>4.4688603344852975</v>
      </c>
      <c r="GD6" s="59">
        <f t="shared" si="26"/>
        <v>264.80219366781859</v>
      </c>
      <c r="GE6" s="59">
        <f ca="1">AVERAGE(OFFSET($GD$3,0,0,'Données projet'!$E$17+1,1))-AVERAGE(OFFSET($H$3,0,0,'Données projet'!$E$17+1,1))</f>
        <v>383.46266660377637</v>
      </c>
      <c r="GF6" s="59">
        <f t="shared" si="50"/>
        <v>373.1287543230714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3.65</v>
      </c>
      <c r="GU6" s="12">
        <f>IF('Données projet'!$A$270&gt;35,GU5+GT6-HC5,IF(A6&lt;'Données projet'!$A$270,$GR$205^A6,IF(A6='Données projet'!$A$270,'Données projet'!$B$270,GU5+GT6-HC5)))</f>
        <v>1.9032613528593461</v>
      </c>
      <c r="GV6" s="17">
        <f>GU6*VLOOKUP('Données projet'!$B$18,Paramètres!$A$1:$I$89,3,0)*VLOOKUP('Données projet'!$B$18,Paramètres!$A$1:$I$89,5,0)</f>
        <v>1.9299070117993768</v>
      </c>
      <c r="GW6" s="13">
        <f t="shared" si="51"/>
        <v>0.82385733708903885</v>
      </c>
      <c r="GX6" s="20">
        <f t="shared" si="28"/>
        <v>4.7961395743139903</v>
      </c>
      <c r="GY6" s="59">
        <f t="shared" si="29"/>
        <v>265.12947290764731</v>
      </c>
      <c r="GZ6" s="59">
        <f ca="1">AVERAGE(OFFSET($GY$3,0,0,'Données projet'!$E$18+1,1))-AVERAGE(OFFSET($H$3,0,0,'Données projet'!$E$18+1,1))</f>
        <v>564.80210708868663</v>
      </c>
      <c r="HA6" s="59">
        <f t="shared" si="52"/>
        <v>367.42881145517066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5.5909090909090908</v>
      </c>
      <c r="N7" s="13">
        <f>IF('Données projet'!$A$36&gt;35,N6+M7-V6,IF(A7&lt;'Données projet'!$A$36,$K$205^A7,IF(A7='Données projet'!$A$36,'Données projet'!$B$36,N6+M7-V6)))</f>
        <v>2.3987376266268075</v>
      </c>
      <c r="O7" s="13">
        <f>N7*VLOOKUP('Données projet'!$B$9,Paramètres!$A$1:$I$89,3,0)*VLOOKUP('Données projet'!$B$9,Paramètres!$A$1:$I$89,5,0)</f>
        <v>1.4344451007228309</v>
      </c>
      <c r="P7" s="13">
        <f t="shared" si="33"/>
        <v>0.63386677286612625</v>
      </c>
      <c r="Q7" s="20">
        <f t="shared" si="2"/>
        <v>3.6023098465007668</v>
      </c>
      <c r="R7" s="59">
        <f t="shared" si="0"/>
        <v>265.1578654020563</v>
      </c>
      <c r="S7" s="59">
        <f ca="1">AVERAGE(OFFSET($R$3,0,0,'Données projet'!$E$9+1,1))-AVERAGE(OFFSET($H$3,0,0,'Données projet'!$E$9+1,1))</f>
        <v>362.81292020448933</v>
      </c>
      <c r="T7" s="59">
        <f t="shared" si="34"/>
        <v>292.26503163353146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1.9869316612859962</v>
      </c>
      <c r="AK7" s="13">
        <f t="shared" si="35"/>
        <v>0.84533042826968274</v>
      </c>
      <c r="AL7" s="20">
        <f t="shared" si="4"/>
        <v>4.9328564726428068</v>
      </c>
      <c r="AM7" s="59">
        <f t="shared" si="5"/>
        <v>266.48841202819835</v>
      </c>
      <c r="AN7" s="59">
        <f ca="1">AVERAGE(OFFSET($AM$3,0,0,'Données projet'!$E$10+1,1))-AVERAGE(OFFSET($H$3,0,0,'Données projet'!$E$10+1,1))</f>
        <v>476.64466005965136</v>
      </c>
      <c r="AO7" s="59">
        <f t="shared" si="36"/>
        <v>312.67921212138998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266.84071003350698</v>
      </c>
      <c r="BI7" s="59">
        <f ca="1">AVERAGE(OFFSET($BH$3,0,0,'Données projet'!$E$11+1,1))-AVERAGE(OFFSET($H$3,0,0,'Données projet'!$E$11+1,1))</f>
        <v>508.74087353289082</v>
      </c>
      <c r="BJ7" s="59">
        <f t="shared" si="38"/>
        <v>332.61387922152159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8.4266666666666676</v>
      </c>
      <c r="BY7" s="12">
        <f>IF('Données projet'!$A$114&gt;35,BY6+BX7-CG6,IF(A7&lt;'Données projet'!$A$114,$BV$205^A7,IF(A7='Données projet'!$A$114,'Données projet'!$B$114,BY6+BX7-CG6)))</f>
        <v>3.6346775321455551</v>
      </c>
      <c r="BZ7" s="13">
        <f>BY7*VLOOKUP('Données projet'!$B$12,Paramètres!$A$1:$I$89,3,0)*VLOOKUP('Données projet'!$B$12,Paramètres!$A$1:$I$89,5,0)</f>
        <v>1.6065274692083356</v>
      </c>
      <c r="CA7" s="13">
        <f t="shared" si="39"/>
        <v>0.70060759219464253</v>
      </c>
      <c r="CB7" s="20">
        <f t="shared" si="10"/>
        <v>4.0182602319435192</v>
      </c>
      <c r="CC7" s="59">
        <f t="shared" si="11"/>
        <v>265.57381578749909</v>
      </c>
      <c r="CD7" s="59">
        <f ca="1">AVERAGE(OFFSET($CC$3,0,0,'Données projet'!$E$12+1,1))-AVERAGE(OFFSET($H$3,0,0,'Données projet'!$E$12+1,1))</f>
        <v>413.19017646954478</v>
      </c>
      <c r="CE7" s="59">
        <f t="shared" si="40"/>
        <v>501.86214945100159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1.8</v>
      </c>
      <c r="CT7" s="12">
        <f>IF('Données projet'!$A$140&gt;35,CT6+CS7-DB6,IF(A7&lt;'Données projet'!$A$140,$CQ$205^A7,IF(A7='Données projet'!$A$140,'Données projet'!$B$140,CT6+CS7-DB6)))</f>
        <v>1.70210299009891</v>
      </c>
      <c r="CU7" s="17">
        <f>CT7*VLOOKUP('Données projet'!$B$13,Paramètres!$A$1:$I$89,3,0)*VLOOKUP('Données projet'!$B$13,Paramètres!$A$1:$I$89,5,0)</f>
        <v>1.8586964651880096</v>
      </c>
      <c r="CV7" s="13">
        <f t="shared" si="41"/>
        <v>0.7969382496634817</v>
      </c>
      <c r="CW7" s="20">
        <f t="shared" si="13"/>
        <v>4.6252304616996804</v>
      </c>
      <c r="CX7" s="59">
        <f t="shared" si="14"/>
        <v>266.18078601725523</v>
      </c>
      <c r="CY7" s="59">
        <f ca="1">AVERAGE(OFFSET($CX$3,0,0,'Données projet'!$E$13+1,1))-AVERAGE(OFFSET($H$3,0,0,'Données projet'!$E$13+1,1))</f>
        <v>384.27390696549998</v>
      </c>
      <c r="CZ7" s="59">
        <f t="shared" si="42"/>
        <v>168.81577156642464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3.5</v>
      </c>
      <c r="DO7" s="12">
        <f>IF('Données projet'!$A$166&gt;35,DO6+DN7-DW6,IF(A7&lt;'Données projet'!$A$166,$DL$205^A7,IF(A7='Données projet'!$A$166,'Données projet'!$B$166,DO6+DN7-DW6)))</f>
        <v>4.1459801431212595</v>
      </c>
      <c r="DP7" s="17">
        <f>DO7*VLOOKUP('Données projet'!$B$14,Paramètres!$A$1:$I$89,3,0)*VLOOKUP('Données projet'!$B$14,Paramètres!$A$1:$I$89,5,0)</f>
        <v>4.3333784455903412</v>
      </c>
      <c r="DQ7" s="13">
        <f t="shared" si="43"/>
        <v>1.6836509713573931</v>
      </c>
      <c r="DR7" s="20">
        <f t="shared" si="16"/>
        <v>10.479659567850637</v>
      </c>
      <c r="DS7" s="59">
        <f t="shared" si="17"/>
        <v>272.0352151234062</v>
      </c>
      <c r="DT7" s="59">
        <f ca="1">AVERAGE(OFFSET($DS$3,0,0,'Données projet'!$E$14+1,1))-AVERAGE(OFFSET($H$3,0,0,'Données projet'!$E$14+1,1))</f>
        <v>448.86709550306159</v>
      </c>
      <c r="DU7" s="59">
        <f t="shared" si="44"/>
        <v>421.94486500709155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1.9132843993864705</v>
      </c>
      <c r="EL7" s="13">
        <f t="shared" si="45"/>
        <v>0.81758413948982178</v>
      </c>
      <c r="EM7" s="20">
        <f t="shared" si="19"/>
        <v>4.7562627052095419</v>
      </c>
      <c r="EN7" s="59">
        <f t="shared" si="20"/>
        <v>266.31181826076511</v>
      </c>
      <c r="EO7" s="59">
        <f ca="1">AVERAGE(OFFSET($EN$3,0,0,'Données projet'!$E$15+1,1))-AVERAGE(OFFSET($H$3,0,0,'Données projet'!$E$15+1,1))</f>
        <v>327.81662150328646</v>
      </c>
      <c r="EP7" s="59">
        <f t="shared" si="46"/>
        <v>320.24200483294322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2.035408935517522</v>
      </c>
      <c r="FG7" s="13">
        <f t="shared" si="47"/>
        <v>0.86352852147631398</v>
      </c>
      <c r="FH7" s="20">
        <f t="shared" si="22"/>
        <v>5.0489827375975969</v>
      </c>
      <c r="FI7" s="59">
        <f t="shared" si="23"/>
        <v>266.60453829315315</v>
      </c>
      <c r="FJ7" s="59">
        <f ca="1">AVERAGE(OFFSET($FI$3,0,0,'Données projet'!$E$16+1,1))-AVERAGE(OFFSET($H$3,0,0,'Données projet'!$E$16+1,1))</f>
        <v>346.38839381795231</v>
      </c>
      <c r="FK7" s="59">
        <f t="shared" si="48"/>
        <v>337.8934585835961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1.1000000000000001</v>
      </c>
      <c r="FZ7" s="12">
        <f>IF('Données projet'!$A$244&gt;35,FZ6+FY7-GH6,IF(A7&lt;'Données projet'!$A$244,$FW$205^A7,IF(A7='Données projet'!$A$244,'Données projet'!$B$244,FZ6+FY7-GH6)))</f>
        <v>2.6094986352788743</v>
      </c>
      <c r="GA7" s="17">
        <f>FZ7*VLOOKUP('Données projet'!$B$17,Paramètres!$A$1:$I$89,3,0)*VLOOKUP('Données projet'!$B$17,Paramètres!$A$1:$I$89,5,0)</f>
        <v>2.2796580077796249</v>
      </c>
      <c r="GB7" s="13">
        <f t="shared" si="49"/>
        <v>0.95447757934019706</v>
      </c>
      <c r="GC7" s="20">
        <f t="shared" si="25"/>
        <v>5.632786147567022</v>
      </c>
      <c r="GD7" s="59">
        <f t="shared" si="26"/>
        <v>267.18834170312255</v>
      </c>
      <c r="GE7" s="59">
        <f ca="1">AVERAGE(OFFSET($GD$3,0,0,'Données projet'!$E$17+1,1))-AVERAGE(OFFSET($H$3,0,0,'Données projet'!$E$17+1,1))</f>
        <v>383.46266660377637</v>
      </c>
      <c r="GF7" s="59">
        <f t="shared" si="50"/>
        <v>373.1287543230714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3.65</v>
      </c>
      <c r="GU7" s="12">
        <f>IF('Données projet'!$A$270&gt;35,GU6+GT7-HC6,IF(A7&lt;'Données projet'!$A$270,$GR$205^A7,IF(A7='Données projet'!$A$270,'Données projet'!$B$270,GU6+GT7-HC6)))</f>
        <v>2.3586558182407358</v>
      </c>
      <c r="GV7" s="17">
        <f>GU7*VLOOKUP('Données projet'!$B$18,Paramètres!$A$1:$I$89,3,0)*VLOOKUP('Données projet'!$B$18,Paramètres!$A$1:$I$89,5,0)</f>
        <v>2.3916769996961063</v>
      </c>
      <c r="GW7" s="13">
        <f t="shared" si="51"/>
        <v>0.9958034297612971</v>
      </c>
      <c r="GX7" s="20">
        <f t="shared" si="28"/>
        <v>5.8998617479716442</v>
      </c>
      <c r="GY7" s="59">
        <f t="shared" si="29"/>
        <v>267.45541730352721</v>
      </c>
      <c r="GZ7" s="59">
        <f ca="1">AVERAGE(OFFSET($GY$3,0,0,'Données projet'!$E$18+1,1))-AVERAGE(OFFSET($H$3,0,0,'Données projet'!$E$18+1,1))</f>
        <v>564.80210708868663</v>
      </c>
      <c r="HA7" s="59">
        <f t="shared" si="52"/>
        <v>367.42881145517066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5.5909090909090908</v>
      </c>
      <c r="N8" s="13">
        <f>IF('Données projet'!$A$36&gt;35,N7+M8-V7,IF(A8&lt;'Données projet'!$A$36,$K$205^A8,IF(A8='Données projet'!$A$36,'Données projet'!$B$36,N7+M8-V7)))</f>
        <v>2.9852343786852105</v>
      </c>
      <c r="O8" s="13">
        <f>N8*VLOOKUP('Données projet'!$B$9,Paramètres!$A$1:$I$89,3,0)*VLOOKUP('Données projet'!$B$9,Paramètres!$A$1:$I$89,5,0)</f>
        <v>1.785170158453756</v>
      </c>
      <c r="P8" s="13">
        <f t="shared" si="33"/>
        <v>0.7690174164926461</v>
      </c>
      <c r="Q8" s="20">
        <f t="shared" si="2"/>
        <v>4.4485433596983173</v>
      </c>
      <c r="R8" s="59">
        <f t="shared" si="0"/>
        <v>267.22632113747608</v>
      </c>
      <c r="S8" s="59">
        <f ca="1">AVERAGE(OFFSET($R$3,0,0,'Données projet'!$E$9+1,1))-AVERAGE(OFFSET($H$3,0,0,'Données projet'!$E$9+1,1))</f>
        <v>362.81292020448933</v>
      </c>
      <c r="T8" s="59">
        <f t="shared" si="34"/>
        <v>292.26503163353146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2.462345970666743</v>
      </c>
      <c r="AK8" s="13">
        <f t="shared" si="35"/>
        <v>1.021758139251189</v>
      </c>
      <c r="AL8" s="20">
        <f t="shared" si="4"/>
        <v>6.068147991440398</v>
      </c>
      <c r="AM8" s="59">
        <f t="shared" si="5"/>
        <v>268.84592576921818</v>
      </c>
      <c r="AN8" s="59">
        <f ca="1">AVERAGE(OFFSET($AM$3,0,0,'Données projet'!$E$10+1,1))-AVERAGE(OFFSET($H$3,0,0,'Données projet'!$E$10+1,1))</f>
        <v>476.64466005965136</v>
      </c>
      <c r="AO8" s="59">
        <f t="shared" si="36"/>
        <v>312.67921212138998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269.27958561684324</v>
      </c>
      <c r="BI8" s="59">
        <f ca="1">AVERAGE(OFFSET($BH$3,0,0,'Données projet'!$E$11+1,1))-AVERAGE(OFFSET($H$3,0,0,'Données projet'!$E$11+1,1))</f>
        <v>508.74087353289082</v>
      </c>
      <c r="BJ8" s="59">
        <f t="shared" si="38"/>
        <v>332.61387922152159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8.4266666666666676</v>
      </c>
      <c r="BY8" s="12">
        <f>IF('Données projet'!$A$114&gt;35,BY7+BX8-CG7,IF(A8&lt;'Données projet'!$A$114,$BV$205^A8,IF(A8='Données projet'!$A$114,'Données projet'!$B$114,BY7+BX8-CG7)))</f>
        <v>5.0185974081862001</v>
      </c>
      <c r="BZ8" s="13">
        <f>BY8*VLOOKUP('Données projet'!$B$12,Paramètres!$A$1:$I$89,3,0)*VLOOKUP('Données projet'!$B$12,Paramètres!$A$1:$I$89,5,0)</f>
        <v>2.2182200544183006</v>
      </c>
      <c r="CA8" s="13">
        <f t="shared" si="39"/>
        <v>0.93171213848542811</v>
      </c>
      <c r="CB8" s="20">
        <f t="shared" si="10"/>
        <v>5.4861319026406612</v>
      </c>
      <c r="CC8" s="59">
        <f t="shared" si="11"/>
        <v>268.26390968041841</v>
      </c>
      <c r="CD8" s="59">
        <f ca="1">AVERAGE(OFFSET($CC$3,0,0,'Données projet'!$E$12+1,1))-AVERAGE(OFFSET($H$3,0,0,'Données projet'!$E$12+1,1))</f>
        <v>413.19017646954478</v>
      </c>
      <c r="CE8" s="59">
        <f t="shared" si="40"/>
        <v>501.86214945100159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1.8</v>
      </c>
      <c r="CT8" s="12">
        <f>IF('Données projet'!$A$140&gt;35,CT7+CS8-DB7,IF(A8&lt;'Données projet'!$A$140,$CQ$205^A8,IF(A8='Données projet'!$A$140,'Données projet'!$B$140,CT7+CS8-DB7)))</f>
        <v>1.9441612972396662</v>
      </c>
      <c r="CU8" s="17">
        <f>CT8*VLOOKUP('Données projet'!$B$13,Paramètres!$A$1:$I$89,3,0)*VLOOKUP('Données projet'!$B$13,Paramètres!$A$1:$I$89,5,0)</f>
        <v>2.1230241365857152</v>
      </c>
      <c r="CV8" s="13">
        <f t="shared" si="41"/>
        <v>0.89629183989357109</v>
      </c>
      <c r="CW8" s="20">
        <f t="shared" si="13"/>
        <v>5.2586419923680898</v>
      </c>
      <c r="CX8" s="59">
        <f t="shared" si="14"/>
        <v>268.03641977014587</v>
      </c>
      <c r="CY8" s="59">
        <f ca="1">AVERAGE(OFFSET($CX$3,0,0,'Données projet'!$E$13+1,1))-AVERAGE(OFFSET($H$3,0,0,'Données projet'!$E$13+1,1))</f>
        <v>384.27390696549998</v>
      </c>
      <c r="CZ8" s="59">
        <f t="shared" si="42"/>
        <v>168.81577156642464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3.5</v>
      </c>
      <c r="DO8" s="12">
        <f>IF('Données projet'!$A$166&gt;35,DO7+DN8-DW7,IF(A8&lt;'Données projet'!$A$166,$DL$205^A8,IF(A8='Données projet'!$A$166,'Données projet'!$B$166,DO7+DN8-DW7)))</f>
        <v>5.9160797830996152</v>
      </c>
      <c r="DP8" s="17">
        <f>DO8*VLOOKUP('Données projet'!$B$14,Paramètres!$A$1:$I$89,3,0)*VLOOKUP('Données projet'!$B$14,Paramètres!$A$1:$I$89,5,0)</f>
        <v>6.1834865892957183</v>
      </c>
      <c r="DQ8" s="13">
        <f t="shared" si="43"/>
        <v>2.3050795490865936</v>
      </c>
      <c r="DR8" s="20">
        <f t="shared" si="16"/>
        <v>14.784252691015858</v>
      </c>
      <c r="DS8" s="59">
        <f t="shared" si="17"/>
        <v>277.56203046879364</v>
      </c>
      <c r="DT8" s="59">
        <f ca="1">AVERAGE(OFFSET($DS$3,0,0,'Données projet'!$E$14+1,1))-AVERAGE(OFFSET($H$3,0,0,'Données projet'!$E$14+1,1))</f>
        <v>448.86709550306159</v>
      </c>
      <c r="DU8" s="59">
        <f t="shared" si="44"/>
        <v>421.94486500709155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2.4317492962885807</v>
      </c>
      <c r="EL8" s="13">
        <f t="shared" si="45"/>
        <v>1.010531639108154</v>
      </c>
      <c r="EM8" s="20">
        <f t="shared" si="19"/>
        <v>5.9953059624826457</v>
      </c>
      <c r="EN8" s="59">
        <f t="shared" si="20"/>
        <v>268.7730837402604</v>
      </c>
      <c r="EO8" s="59">
        <f ca="1">AVERAGE(OFFSET($EN$3,0,0,'Données projet'!$E$15+1,1))-AVERAGE(OFFSET($H$3,0,0,'Données projet'!$E$15+1,1))</f>
        <v>327.81662150328646</v>
      </c>
      <c r="EP8" s="59">
        <f t="shared" si="46"/>
        <v>320.24200483294322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2.5869673364772132</v>
      </c>
      <c r="FG8" s="13">
        <f t="shared" si="47"/>
        <v>1.067318762774218</v>
      </c>
      <c r="FH8" s="20">
        <f t="shared" si="22"/>
        <v>6.3645482895295755</v>
      </c>
      <c r="FI8" s="59">
        <f t="shared" si="23"/>
        <v>269.14232606730735</v>
      </c>
      <c r="FJ8" s="59">
        <f ca="1">AVERAGE(OFFSET($FI$3,0,0,'Données projet'!$E$16+1,1))-AVERAGE(OFFSET($H$3,0,0,'Données projet'!$E$16+1,1))</f>
        <v>346.38839381795231</v>
      </c>
      <c r="FK8" s="59">
        <f t="shared" si="48"/>
        <v>337.8934585835961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1.1000000000000001</v>
      </c>
      <c r="FZ8" s="12">
        <f>IF('Données projet'!$A$244&gt;35,FZ7+FY8-GH7,IF(A8&lt;'Données projet'!$A$244,$FW$205^A8,IF(A8='Données projet'!$A$244,'Données projet'!$B$244,FZ7+FY8-GH7)))</f>
        <v>3.3166247903554016</v>
      </c>
      <c r="GA8" s="17">
        <f>FZ8*VLOOKUP('Données projet'!$B$17,Paramètres!$A$1:$I$89,3,0)*VLOOKUP('Données projet'!$B$17,Paramètres!$A$1:$I$89,5,0)</f>
        <v>2.8974034168544791</v>
      </c>
      <c r="GB8" s="13">
        <f t="shared" si="49"/>
        <v>1.1797315360649065</v>
      </c>
      <c r="GC8" s="20">
        <f t="shared" si="25"/>
        <v>7.1010100430012626</v>
      </c>
      <c r="GD8" s="59">
        <f t="shared" si="26"/>
        <v>269.87878782077905</v>
      </c>
      <c r="GE8" s="59">
        <f ca="1">AVERAGE(OFFSET($GD$3,0,0,'Données projet'!$E$17+1,1))-AVERAGE(OFFSET($H$3,0,0,'Données projet'!$E$17+1,1))</f>
        <v>383.46266660377637</v>
      </c>
      <c r="GF8" s="59">
        <f t="shared" si="50"/>
        <v>373.1287543230714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3.65</v>
      </c>
      <c r="GU8" s="12">
        <f>IF('Données projet'!$A$270&gt;35,GU7+GT8-HC7,IF(A8&lt;'Données projet'!$A$270,$GR$205^A8,IF(A8='Données projet'!$A$270,'Données projet'!$B$270,GU7+GT8-HC7)))</f>
        <v>2.9230127856917649</v>
      </c>
      <c r="GV8" s="17">
        <f>GU8*VLOOKUP('Données projet'!$B$18,Paramètres!$A$1:$I$89,3,0)*VLOOKUP('Données projet'!$B$18,Paramètres!$A$1:$I$89,5,0)</f>
        <v>2.9639349646914495</v>
      </c>
      <c r="GW8" s="13">
        <f t="shared" si="51"/>
        <v>1.2036361467970902</v>
      </c>
      <c r="GX8" s="20">
        <f t="shared" si="28"/>
        <v>7.2585196858425398</v>
      </c>
      <c r="GY8" s="59">
        <f t="shared" si="29"/>
        <v>270.03629746362031</v>
      </c>
      <c r="GZ8" s="59">
        <f ca="1">AVERAGE(OFFSET($GY$3,0,0,'Données projet'!$E$18+1,1))-AVERAGE(OFFSET($H$3,0,0,'Données projet'!$E$18+1,1))</f>
        <v>564.80210708868663</v>
      </c>
      <c r="HA8" s="59">
        <f t="shared" si="52"/>
        <v>367.42881145517066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5.5909090909090908</v>
      </c>
      <c r="N9" s="13">
        <f>IF('Données projet'!$A$36&gt;35,N8+M9-V8,IF(A9&lt;'Données projet'!$A$36,$K$205^A9,IF(A9='Données projet'!$A$36,'Données projet'!$B$36,N8+M9-V8)))</f>
        <v>3.7151309075081826</v>
      </c>
      <c r="O9" s="13">
        <f>N9*VLOOKUP('Données projet'!$B$9,Paramètres!$A$1:$I$89,3,0)*VLOOKUP('Données projet'!$B$9,Paramètres!$A$1:$I$89,5,0)</f>
        <v>2.2216482826898933</v>
      </c>
      <c r="P9" s="13">
        <f t="shared" si="33"/>
        <v>0.93298436230530435</v>
      </c>
      <c r="Q9" s="20">
        <f t="shared" si="2"/>
        <v>5.4943185233666361</v>
      </c>
      <c r="R9" s="59">
        <f t="shared" si="0"/>
        <v>269.49431852336664</v>
      </c>
      <c r="S9" s="59">
        <f ca="1">AVERAGE(OFFSET($R$3,0,0,'Données projet'!$E$9+1,1))-AVERAGE(OFFSET($H$3,0,0,'Données projet'!$E$9+1,1))</f>
        <v>362.81292020448933</v>
      </c>
      <c r="T9" s="59">
        <f t="shared" si="34"/>
        <v>292.26503163353146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3.0515129419874016</v>
      </c>
      <c r="AK9" s="13">
        <f t="shared" si="35"/>
        <v>1.2350078267772846</v>
      </c>
      <c r="AL9" s="20">
        <f t="shared" si="4"/>
        <v>7.4656903389318279</v>
      </c>
      <c r="AM9" s="59">
        <f t="shared" si="5"/>
        <v>271.46569033893184</v>
      </c>
      <c r="AN9" s="59">
        <f ca="1">AVERAGE(OFFSET($AM$3,0,0,'Données projet'!$E$10+1,1))-AVERAGE(OFFSET($H$3,0,0,'Données projet'!$E$10+1,1))</f>
        <v>476.64466005965136</v>
      </c>
      <c r="AO9" s="59">
        <f t="shared" si="36"/>
        <v>312.67921212138998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271.99956744330279</v>
      </c>
      <c r="BI9" s="59">
        <f ca="1">AVERAGE(OFFSET($BH$3,0,0,'Données projet'!$E$11+1,1))-AVERAGE(OFFSET($H$3,0,0,'Données projet'!$E$11+1,1))</f>
        <v>508.74087353289082</v>
      </c>
      <c r="BJ9" s="59">
        <f t="shared" si="38"/>
        <v>332.61387922152159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8.4266666666666676</v>
      </c>
      <c r="BY9" s="12">
        <f>IF('Données projet'!$A$114&gt;35,BY8+BX9-CG8,IF(A9&lt;'Données projet'!$A$114,$BV$205^A9,IF(A9='Données projet'!$A$114,'Données projet'!$B$114,BY8+BX9-CG8)))</f>
        <v>6.9294510235645932</v>
      </c>
      <c r="BZ9" s="13">
        <f>BY9*VLOOKUP('Données projet'!$B$12,Paramètres!$A$1:$I$89,3,0)*VLOOKUP('Données projet'!$B$12,Paramètres!$A$1:$I$89,5,0)</f>
        <v>3.0628173524155504</v>
      </c>
      <c r="CA9" s="13">
        <f t="shared" si="39"/>
        <v>1.2390495316812353</v>
      </c>
      <c r="CB9" s="20">
        <f t="shared" si="10"/>
        <v>7.4924181564685677</v>
      </c>
      <c r="CC9" s="59">
        <f t="shared" si="11"/>
        <v>271.49241815646855</v>
      </c>
      <c r="CD9" s="59">
        <f ca="1">AVERAGE(OFFSET($CC$3,0,0,'Données projet'!$E$12+1,1))-AVERAGE(OFFSET($H$3,0,0,'Données projet'!$E$12+1,1))</f>
        <v>413.19017646954478</v>
      </c>
      <c r="CE9" s="59">
        <f t="shared" si="40"/>
        <v>501.86214945100159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1.8</v>
      </c>
      <c r="CT9" s="12">
        <f>IF('Données projet'!$A$140&gt;35,CT8+CS9-DB8,IF(A9&lt;'Données projet'!$A$140,$CQ$205^A9,IF(A9='Données projet'!$A$140,'Données projet'!$B$140,CT8+CS9-DB8)))</f>
        <v>2.2206430349229209</v>
      </c>
      <c r="CU9" s="17">
        <f>CT9*VLOOKUP('Données projet'!$B$13,Paramètres!$A$1:$I$89,3,0)*VLOOKUP('Données projet'!$B$13,Paramètres!$A$1:$I$89,5,0)</f>
        <v>2.4249421941358293</v>
      </c>
      <c r="CV9" s="13">
        <f t="shared" si="41"/>
        <v>1.0080317547802786</v>
      </c>
      <c r="CW9" s="20">
        <f t="shared" si="13"/>
        <v>5.9790962943622219</v>
      </c>
      <c r="CX9" s="59">
        <f t="shared" si="14"/>
        <v>269.97909629436219</v>
      </c>
      <c r="CY9" s="59">
        <f ca="1">AVERAGE(OFFSET($CX$3,0,0,'Données projet'!$E$13+1,1))-AVERAGE(OFFSET($H$3,0,0,'Données projet'!$E$13+1,1))</f>
        <v>384.27390696549998</v>
      </c>
      <c r="CZ9" s="59">
        <f t="shared" si="42"/>
        <v>168.81577156642464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3.5</v>
      </c>
      <c r="DO9" s="12">
        <f>IF('Données projet'!$A$166&gt;35,DO8+DN9-DW8,IF(A9&lt;'Données projet'!$A$166,$DL$205^A9,IF(A9='Données projet'!$A$166,'Données projet'!$B$166,DO8+DN9-DW8)))</f>
        <v>8.4419121152979262</v>
      </c>
      <c r="DP9" s="17">
        <f>DO9*VLOOKUP('Données projet'!$B$14,Paramètres!$A$1:$I$89,3,0)*VLOOKUP('Données projet'!$B$14,Paramètres!$A$1:$I$89,5,0)</f>
        <v>8.8234865429093947</v>
      </c>
      <c r="DQ9" s="13">
        <f t="shared" si="43"/>
        <v>3.1558748327353694</v>
      </c>
      <c r="DR9" s="20">
        <f t="shared" si="16"/>
        <v>20.864054395914632</v>
      </c>
      <c r="DS9" s="59">
        <f t="shared" si="17"/>
        <v>284.86405439591465</v>
      </c>
      <c r="DT9" s="59">
        <f ca="1">AVERAGE(OFFSET($DS$3,0,0,'Données projet'!$E$14+1,1))-AVERAGE(OFFSET($H$3,0,0,'Données projet'!$E$14+1,1))</f>
        <v>448.86709550306159</v>
      </c>
      <c r="DU9" s="59">
        <f t="shared" si="44"/>
        <v>421.94486500709155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3.0907086483829831</v>
      </c>
      <c r="EL9" s="13">
        <f t="shared" si="45"/>
        <v>1.2490141923201104</v>
      </c>
      <c r="EM9" s="20">
        <f t="shared" si="19"/>
        <v>7.5583506142245538</v>
      </c>
      <c r="EN9" s="59">
        <f t="shared" si="20"/>
        <v>271.55835061422454</v>
      </c>
      <c r="EO9" s="59">
        <f ca="1">AVERAGE(OFFSET($EN$3,0,0,'Données projet'!$E$15+1,1))-AVERAGE(OFFSET($H$3,0,0,'Données projet'!$E$15+1,1))</f>
        <v>327.81662150328646</v>
      </c>
      <c r="EP9" s="59">
        <f t="shared" si="46"/>
        <v>320.24200483294322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3.2879879238116843</v>
      </c>
      <c r="FG9" s="13">
        <f t="shared" si="47"/>
        <v>1.3192029134397667</v>
      </c>
      <c r="FH9" s="20">
        <f t="shared" si="22"/>
        <v>8.0241907082129433</v>
      </c>
      <c r="FI9" s="59">
        <f t="shared" si="23"/>
        <v>272.02419070821293</v>
      </c>
      <c r="FJ9" s="59">
        <f ca="1">AVERAGE(OFFSET($FI$3,0,0,'Données projet'!$E$16+1,1))-AVERAGE(OFFSET($H$3,0,0,'Données projet'!$E$16+1,1))</f>
        <v>346.38839381795231</v>
      </c>
      <c r="FK9" s="59">
        <f t="shared" si="48"/>
        <v>337.8934585835961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1.1000000000000001</v>
      </c>
      <c r="FZ9" s="12">
        <f>IF('Données projet'!$A$244&gt;35,FZ8+FY9-GH8,IF(A9&lt;'Données projet'!$A$244,$FW$205^A9,IF(A9='Données projet'!$A$244,'Données projet'!$B$244,FZ8+FY9-GH8)))</f>
        <v>4.2153691330919028</v>
      </c>
      <c r="GA9" s="17">
        <f>FZ9*VLOOKUP('Données projet'!$B$17,Paramètres!$A$1:$I$89,3,0)*VLOOKUP('Données projet'!$B$17,Paramètres!$A$1:$I$89,5,0)</f>
        <v>3.6825464746690866</v>
      </c>
      <c r="GB9" s="13">
        <f t="shared" si="49"/>
        <v>1.4581447771126821</v>
      </c>
      <c r="GC9" s="20">
        <f t="shared" si="25"/>
        <v>8.9533705968532473</v>
      </c>
      <c r="GD9" s="59">
        <f t="shared" si="26"/>
        <v>272.95337059685323</v>
      </c>
      <c r="GE9" s="59">
        <f ca="1">AVERAGE(OFFSET($GD$3,0,0,'Données projet'!$E$17+1,1))-AVERAGE(OFFSET($H$3,0,0,'Données projet'!$E$17+1,1))</f>
        <v>383.46266660377637</v>
      </c>
      <c r="GF9" s="59">
        <f t="shared" si="50"/>
        <v>373.1287543230714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3.65</v>
      </c>
      <c r="GU9" s="12">
        <f>IF('Données projet'!$A$270&gt;35,GU8+GT9-HC8,IF(A9&lt;'Données projet'!$A$270,$GR$205^A9,IF(A9='Données projet'!$A$270,'Données projet'!$B$270,GU8+GT9-HC8)))</f>
        <v>3.6224037772879885</v>
      </c>
      <c r="GV9" s="17">
        <f>GU9*VLOOKUP('Données projet'!$B$18,Paramètres!$A$1:$I$89,3,0)*VLOOKUP('Données projet'!$B$18,Paramètres!$A$1:$I$89,5,0)</f>
        <v>3.6731174301700205</v>
      </c>
      <c r="GW9" s="13">
        <f t="shared" si="51"/>
        <v>1.4548453345092642</v>
      </c>
      <c r="GX9" s="20">
        <f t="shared" si="28"/>
        <v>8.9312018151497536</v>
      </c>
      <c r="GY9" s="59">
        <f t="shared" si="29"/>
        <v>272.93120181514973</v>
      </c>
      <c r="GZ9" s="59">
        <f ca="1">AVERAGE(OFFSET($GY$3,0,0,'Données projet'!$E$18+1,1))-AVERAGE(OFFSET($H$3,0,0,'Données projet'!$E$18+1,1))</f>
        <v>564.80210708868663</v>
      </c>
      <c r="HA9" s="59">
        <f t="shared" si="52"/>
        <v>367.42881145517066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5.5909090909090908</v>
      </c>
      <c r="N10" s="13">
        <f>IF('Données projet'!$A$36&gt;35,N9+M10-V9,IF(A10&lt;'Données projet'!$A$36,$K$205^A10,IF(A10='Données projet'!$A$36,'Données projet'!$B$36,N9+M10-V9)))</f>
        <v>4.6234887814743333</v>
      </c>
      <c r="O10" s="13">
        <f>N10*VLOOKUP('Données projet'!$B$9,Paramètres!$A$1:$I$89,3,0)*VLOOKUP('Données projet'!$B$9,Paramètres!$A$1:$I$89,5,0)</f>
        <v>2.7648462913216516</v>
      </c>
      <c r="P10" s="13">
        <f t="shared" si="33"/>
        <v>1.1319117118000401</v>
      </c>
      <c r="Q10" s="20">
        <f t="shared" si="2"/>
        <v>6.7868535221036126</v>
      </c>
      <c r="R10" s="59">
        <f t="shared" si="0"/>
        <v>272.00907574432586</v>
      </c>
      <c r="S10" s="59">
        <f ca="1">AVERAGE(OFFSET($R$3,0,0,'Données projet'!$E$9+1,1))-AVERAGE(OFFSET($H$3,0,0,'Données projet'!$E$9+1,1))</f>
        <v>362.81292020448933</v>
      </c>
      <c r="T10" s="59">
        <f t="shared" si="34"/>
        <v>292.26503163353146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3.7816502416982529</v>
      </c>
      <c r="AK10" s="13">
        <f t="shared" si="35"/>
        <v>1.492764553183741</v>
      </c>
      <c r="AL10" s="20">
        <f t="shared" si="4"/>
        <v>9.1862724344194735</v>
      </c>
      <c r="AM10" s="59">
        <f t="shared" si="5"/>
        <v>274.40849465664172</v>
      </c>
      <c r="AN10" s="59">
        <f ca="1">AVERAGE(OFFSET($AM$3,0,0,'Données projet'!$E$10+1,1))-AVERAGE(OFFSET($H$3,0,0,'Données projet'!$E$10+1,1))</f>
        <v>476.64466005965136</v>
      </c>
      <c r="AO10" s="59">
        <f t="shared" si="36"/>
        <v>312.67921212138998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275.06582823164507</v>
      </c>
      <c r="BI10" s="59">
        <f ca="1">AVERAGE(OFFSET($BH$3,0,0,'Données projet'!$E$11+1,1))-AVERAGE(OFFSET($H$3,0,0,'Données projet'!$E$11+1,1))</f>
        <v>508.74087353289082</v>
      </c>
      <c r="BJ10" s="59">
        <f t="shared" si="38"/>
        <v>332.61387922152159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8.4266666666666676</v>
      </c>
      <c r="BY10" s="12">
        <f>IF('Données projet'!$A$114&gt;35,BY9+BX10-CG9,IF(A10&lt;'Données projet'!$A$114,$BV$205^A10,IF(A10='Données projet'!$A$114,'Données projet'!$B$114,BY9+BX10-CG9)))</f>
        <v>9.5678707779300805</v>
      </c>
      <c r="BZ10" s="13">
        <f>BY10*VLOOKUP('Données projet'!$B$12,Paramètres!$A$1:$I$89,3,0)*VLOOKUP('Données projet'!$B$12,Paramètres!$A$1:$I$89,5,0)</f>
        <v>4.2289988838450956</v>
      </c>
      <c r="CA10" s="13">
        <f t="shared" si="39"/>
        <v>1.6477661699837343</v>
      </c>
      <c r="CB10" s="20">
        <f t="shared" si="10"/>
        <v>10.235365802085211</v>
      </c>
      <c r="CC10" s="59">
        <f t="shared" si="11"/>
        <v>275.45758802430743</v>
      </c>
      <c r="CD10" s="59">
        <f ca="1">AVERAGE(OFFSET($CC$3,0,0,'Données projet'!$E$12+1,1))-AVERAGE(OFFSET($H$3,0,0,'Données projet'!$E$12+1,1))</f>
        <v>413.19017646954478</v>
      </c>
      <c r="CE10" s="59">
        <f t="shared" si="40"/>
        <v>501.86214945100159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1.8</v>
      </c>
      <c r="CT10" s="12">
        <f>IF('Données projet'!$A$140&gt;35,CT9+CS10-DB9,IF(A10&lt;'Données projet'!$A$140,$CQ$205^A10,IF(A10='Données projet'!$A$140,'Données projet'!$B$140,CT9+CS10-DB9)))</f>
        <v>2.5364436045265957</v>
      </c>
      <c r="CU10" s="17">
        <f>CT10*VLOOKUP('Données projet'!$B$13,Paramètres!$A$1:$I$89,3,0)*VLOOKUP('Données projet'!$B$13,Paramètres!$A$1:$I$89,5,0)</f>
        <v>2.7697964161430422</v>
      </c>
      <c r="CV10" s="13">
        <f t="shared" si="41"/>
        <v>1.1337021865178047</v>
      </c>
      <c r="CW10" s="20">
        <f t="shared" si="13"/>
        <v>6.7985933996343091</v>
      </c>
      <c r="CX10" s="59">
        <f t="shared" si="14"/>
        <v>272.02081562185651</v>
      </c>
      <c r="CY10" s="59">
        <f ca="1">AVERAGE(OFFSET($CX$3,0,0,'Données projet'!$E$13+1,1))-AVERAGE(OFFSET($H$3,0,0,'Données projet'!$E$13+1,1))</f>
        <v>384.27390696549998</v>
      </c>
      <c r="CZ10" s="59">
        <f t="shared" si="42"/>
        <v>168.81577156642464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3.5</v>
      </c>
      <c r="DO10" s="12">
        <f>IF('Données projet'!$A$166&gt;35,DO9+DN10-DW9,IF(A10&lt;'Données projet'!$A$166,$DL$205^A10,IF(A10='Données projet'!$A$166,'Données projet'!$B$166,DO9+DN10-DW9)))</f>
        <v>12.04613236724734</v>
      </c>
      <c r="DP10" s="17">
        <f>DO10*VLOOKUP('Données projet'!$B$14,Paramètres!$A$1:$I$89,3,0)*VLOOKUP('Données projet'!$B$14,Paramètres!$A$1:$I$89,5,0)</f>
        <v>12.59061755024692</v>
      </c>
      <c r="DQ10" s="13">
        <f t="shared" si="43"/>
        <v>4.3206951204087698</v>
      </c>
      <c r="DR10" s="20">
        <f t="shared" si="16"/>
        <v>29.453869568058661</v>
      </c>
      <c r="DS10" s="59">
        <f t="shared" si="17"/>
        <v>294.67609179028091</v>
      </c>
      <c r="DT10" s="59">
        <f ca="1">AVERAGE(OFFSET($DS$3,0,0,'Données projet'!$E$14+1,1))-AVERAGE(OFFSET($H$3,0,0,'Données projet'!$E$14+1,1))</f>
        <v>448.86709550306159</v>
      </c>
      <c r="DU10" s="59">
        <f t="shared" si="44"/>
        <v>421.94486500709155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3.9282338700657551</v>
      </c>
      <c r="EL10" s="13">
        <f t="shared" si="45"/>
        <v>1.5437779404847436</v>
      </c>
      <c r="EM10" s="20">
        <f t="shared" si="19"/>
        <v>9.5304205700421178</v>
      </c>
      <c r="EN10" s="59">
        <f t="shared" si="20"/>
        <v>274.75264279226434</v>
      </c>
      <c r="EO10" s="59">
        <f ca="1">AVERAGE(OFFSET($EN$3,0,0,'Données projet'!$E$15+1,1))-AVERAGE(OFFSET($H$3,0,0,'Données projet'!$E$15+1,1))</f>
        <v>327.81662150328646</v>
      </c>
      <c r="EP10" s="59">
        <f t="shared" si="46"/>
        <v>320.24200483294322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4.1789722021976115</v>
      </c>
      <c r="FG10" s="13">
        <f t="shared" si="47"/>
        <v>1.630530997416854</v>
      </c>
      <c r="FH10" s="20">
        <f t="shared" si="22"/>
        <v>10.118218072661861</v>
      </c>
      <c r="FI10" s="59">
        <f t="shared" si="23"/>
        <v>275.3404402948841</v>
      </c>
      <c r="FJ10" s="59">
        <f ca="1">AVERAGE(OFFSET($FI$3,0,0,'Données projet'!$E$16+1,1))-AVERAGE(OFFSET($H$3,0,0,'Données projet'!$E$16+1,1))</f>
        <v>346.38839381795231</v>
      </c>
      <c r="FK10" s="59">
        <f t="shared" si="48"/>
        <v>337.8934585835961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1.1000000000000001</v>
      </c>
      <c r="FZ10" s="12">
        <f>IF('Données projet'!$A$244&gt;35,FZ9+FY10-GH9,IF(A10&lt;'Données projet'!$A$244,$FW$205^A10,IF(A10='Données projet'!$A$244,'Données projet'!$B$244,FZ9+FY10-GH9)))</f>
        <v>5.3576566694841175</v>
      </c>
      <c r="GA10" s="17">
        <f>FZ10*VLOOKUP('Données projet'!$B$17,Paramètres!$A$1:$I$89,3,0)*VLOOKUP('Données projet'!$B$17,Paramètres!$A$1:$I$89,5,0)</f>
        <v>4.6804488664613251</v>
      </c>
      <c r="GB10" s="13">
        <f t="shared" si="49"/>
        <v>1.8022627403121443</v>
      </c>
      <c r="GC10" s="20">
        <f t="shared" si="25"/>
        <v>11.290722715130457</v>
      </c>
      <c r="GD10" s="59">
        <f t="shared" si="26"/>
        <v>276.5129449373527</v>
      </c>
      <c r="GE10" s="59">
        <f ca="1">AVERAGE(OFFSET($GD$3,0,0,'Données projet'!$E$17+1,1))-AVERAGE(OFFSET($H$3,0,0,'Données projet'!$E$17+1,1))</f>
        <v>383.46266660377637</v>
      </c>
      <c r="GF10" s="59">
        <f t="shared" si="50"/>
        <v>373.1287543230714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3.65</v>
      </c>
      <c r="GU10" s="12">
        <f>IF('Données projet'!$A$270&gt;35,GU9+GT10-HC9,IF(A10&lt;'Données projet'!$A$270,$GR$205^A10,IF(A10='Données projet'!$A$270,'Données projet'!$B$270,GU9+GT10-HC9)))</f>
        <v>4.4891384635544309</v>
      </c>
      <c r="GV10" s="17">
        <f>GU10*VLOOKUP('Données projet'!$B$18,Paramètres!$A$1:$I$89,3,0)*VLOOKUP('Données projet'!$B$18,Paramètres!$A$1:$I$89,5,0)</f>
        <v>4.5519864020441929</v>
      </c>
      <c r="GW10" s="13">
        <f t="shared" si="51"/>
        <v>1.7584840343783612</v>
      </c>
      <c r="GX10" s="20">
        <f t="shared" si="28"/>
        <v>10.990736010102614</v>
      </c>
      <c r="GY10" s="59">
        <f t="shared" si="29"/>
        <v>276.21295823232487</v>
      </c>
      <c r="GZ10" s="59">
        <f ca="1">AVERAGE(OFFSET($GY$3,0,0,'Données projet'!$E$18+1,1))-AVERAGE(OFFSET($H$3,0,0,'Données projet'!$E$18+1,1))</f>
        <v>564.80210708868663</v>
      </c>
      <c r="HA10" s="59">
        <f t="shared" si="52"/>
        <v>367.42881145517066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5.5909090909090908</v>
      </c>
      <c r="N11" s="13">
        <f>IF('Données projet'!$A$36&gt;35,N10+M11-V10,IF(A11&lt;'Données projet'!$A$36,$K$205^A11,IF(A11='Données projet'!$A$36,'Données projet'!$B$36,N10+M11-V10)))</f>
        <v>5.7539422013952093</v>
      </c>
      <c r="O11" s="13">
        <f>N11*VLOOKUP('Données projet'!$B$9,Paramètres!$A$1:$I$89,3,0)*VLOOKUP('Données projet'!$B$9,Paramètres!$A$1:$I$89,5,0)</f>
        <v>3.4408574364343356</v>
      </c>
      <c r="P11" s="13">
        <f t="shared" si="33"/>
        <v>1.3732535882427113</v>
      </c>
      <c r="Q11" s="20">
        <f t="shared" si="2"/>
        <v>8.3845767013125236</v>
      </c>
      <c r="R11" s="59">
        <f t="shared" si="0"/>
        <v>274.829021145757</v>
      </c>
      <c r="S11" s="59">
        <f ca="1">AVERAGE(OFFSET($R$3,0,0,'Données projet'!$E$9+1,1))-AVERAGE(OFFSET($H$3,0,0,'Données projet'!$E$9+1,1))</f>
        <v>362.81292020448933</v>
      </c>
      <c r="T11" s="59">
        <f t="shared" si="34"/>
        <v>292.26503163353146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4.6864879233389463</v>
      </c>
      <c r="AK11" s="13">
        <f t="shared" si="35"/>
        <v>1.8043173192324258</v>
      </c>
      <c r="AL11" s="20">
        <f t="shared" si="4"/>
        <v>11.304819130811806</v>
      </c>
      <c r="AM11" s="59">
        <f t="shared" si="5"/>
        <v>277.74926357525624</v>
      </c>
      <c r="AN11" s="59">
        <f ca="1">AVERAGE(OFFSET($AM$3,0,0,'Données projet'!$E$10+1,1))-AVERAGE(OFFSET($H$3,0,0,'Données projet'!$E$10+1,1))</f>
        <v>476.64466005965136</v>
      </c>
      <c r="AO11" s="59">
        <f t="shared" si="36"/>
        <v>312.67921212138998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278.55869888669031</v>
      </c>
      <c r="BI11" s="59">
        <f ca="1">AVERAGE(OFFSET($BH$3,0,0,'Données projet'!$E$11+1,1))-AVERAGE(OFFSET($H$3,0,0,'Données projet'!$E$11+1,1))</f>
        <v>508.74087353289082</v>
      </c>
      <c r="BJ11" s="59">
        <f t="shared" si="38"/>
        <v>332.61387922152159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8.4266666666666676</v>
      </c>
      <c r="BY11" s="12">
        <f>IF('Données projet'!$A$114&gt;35,BY10+BX11-CG10,IF(A11&lt;'Données projet'!$A$114,$BV$205^A11,IF(A11='Données projet'!$A$114,'Données projet'!$B$114,BY10+BX11-CG10)))</f>
        <v>13.210880762683702</v>
      </c>
      <c r="BZ11" s="13">
        <f>BY11*VLOOKUP('Données projet'!$B$12,Paramètres!$A$1:$I$89,3,0)*VLOOKUP('Données projet'!$B$12,Paramètres!$A$1:$I$89,5,0)</f>
        <v>5.8392092971061968</v>
      </c>
      <c r="CA11" s="13">
        <f t="shared" si="39"/>
        <v>2.1913033188098368</v>
      </c>
      <c r="CB11" s="20">
        <f t="shared" si="10"/>
        <v>13.986476139387094</v>
      </c>
      <c r="CC11" s="59">
        <f t="shared" si="11"/>
        <v>280.43092058383155</v>
      </c>
      <c r="CD11" s="59">
        <f ca="1">AVERAGE(OFFSET($CC$3,0,0,'Données projet'!$E$12+1,1))-AVERAGE(OFFSET($H$3,0,0,'Données projet'!$E$12+1,1))</f>
        <v>413.19017646954478</v>
      </c>
      <c r="CE11" s="59">
        <f t="shared" si="40"/>
        <v>501.86214945100159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1.8</v>
      </c>
      <c r="CT11" s="12">
        <f>IF('Données projet'!$A$140&gt;35,CT10+CS11-DB10,IF(A11&lt;'Données projet'!$A$140,$CQ$205^A11,IF(A11='Données projet'!$A$140,'Données projet'!$B$140,CT10+CS11-DB10)))</f>
        <v>2.8971545889036499</v>
      </c>
      <c r="CU11" s="17">
        <f>CT11*VLOOKUP('Données projet'!$B$13,Paramètres!$A$1:$I$89,3,0)*VLOOKUP('Données projet'!$B$13,Paramètres!$A$1:$I$89,5,0)</f>
        <v>3.1636928110827855</v>
      </c>
      <c r="CV11" s="13">
        <f t="shared" si="41"/>
        <v>1.2750398403822156</v>
      </c>
      <c r="CW11" s="20">
        <f t="shared" si="13"/>
        <v>7.7307927013015432</v>
      </c>
      <c r="CX11" s="59">
        <f t="shared" si="14"/>
        <v>274.175237145746</v>
      </c>
      <c r="CY11" s="59">
        <f ca="1">AVERAGE(OFFSET($CX$3,0,0,'Données projet'!$E$13+1,1))-AVERAGE(OFFSET($H$3,0,0,'Données projet'!$E$13+1,1))</f>
        <v>384.27390696549998</v>
      </c>
      <c r="CZ11" s="59">
        <f t="shared" si="42"/>
        <v>168.81577156642464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3.5</v>
      </c>
      <c r="DO11" s="12">
        <f>IF('Données projet'!$A$166&gt;35,DO10+DN11-DW10,IF(A11&lt;'Données projet'!$A$166,$DL$205^A11,IF(A11='Données projet'!$A$166,'Données projet'!$B$166,DO10+DN11-DW10)))</f>
        <v>17.189151347155779</v>
      </c>
      <c r="DP11" s="17">
        <f>DO11*VLOOKUP('Données projet'!$B$14,Paramètres!$A$1:$I$89,3,0)*VLOOKUP('Données projet'!$B$14,Paramètres!$A$1:$I$89,5,0)</f>
        <v>17.96610098804722</v>
      </c>
      <c r="DQ11" s="13">
        <f t="shared" si="43"/>
        <v>5.9154457362756787</v>
      </c>
      <c r="DR11" s="20">
        <f t="shared" si="16"/>
        <v>41.593693878195715</v>
      </c>
      <c r="DS11" s="59">
        <f t="shared" si="17"/>
        <v>308.03813832264018</v>
      </c>
      <c r="DT11" s="59">
        <f ca="1">AVERAGE(OFFSET($DS$3,0,0,'Données projet'!$E$14+1,1))-AVERAGE(OFFSET($H$3,0,0,'Données projet'!$E$14+1,1))</f>
        <v>448.86709550306159</v>
      </c>
      <c r="DU11" s="59">
        <f t="shared" si="44"/>
        <v>421.94486500709155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4.9927130290993551</v>
      </c>
      <c r="EL11" s="13">
        <f t="shared" si="45"/>
        <v>1.9081050833380053</v>
      </c>
      <c r="EM11" s="20">
        <f t="shared" si="19"/>
        <v>12.018924879161736</v>
      </c>
      <c r="EN11" s="59">
        <f t="shared" si="20"/>
        <v>278.46336932360617</v>
      </c>
      <c r="EO11" s="59">
        <f ca="1">AVERAGE(OFFSET($EN$3,0,0,'Données projet'!$E$15+1,1))-AVERAGE(OFFSET($H$3,0,0,'Données projet'!$E$15+1,1))</f>
        <v>327.81662150328646</v>
      </c>
      <c r="EP11" s="59">
        <f t="shared" si="46"/>
        <v>320.24200483294322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5.3113968394673998</v>
      </c>
      <c r="FG11" s="13">
        <f t="shared" si="47"/>
        <v>2.0153316115751529</v>
      </c>
      <c r="FH11" s="20">
        <f t="shared" si="22"/>
        <v>12.760718718899113</v>
      </c>
      <c r="FI11" s="59">
        <f t="shared" si="23"/>
        <v>279.20516316334357</v>
      </c>
      <c r="FJ11" s="59">
        <f ca="1">AVERAGE(OFFSET($FI$3,0,0,'Données projet'!$E$16+1,1))-AVERAGE(OFFSET($H$3,0,0,'Données projet'!$E$16+1,1))</f>
        <v>346.38839381795231</v>
      </c>
      <c r="FK11" s="59">
        <f t="shared" si="48"/>
        <v>337.8934585835961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1.1000000000000001</v>
      </c>
      <c r="FZ11" s="12">
        <f>IF('Données projet'!$A$244&gt;35,FZ10+FY11-GH10,IF(A11&lt;'Données projet'!$A$244,$FW$205^A11,IF(A11='Données projet'!$A$244,'Données projet'!$B$244,FZ10+FY11-GH10)))</f>
        <v>6.8094831275223076</v>
      </c>
      <c r="GA11" s="17">
        <f>FZ11*VLOOKUP('Données projet'!$B$17,Paramètres!$A$1:$I$89,3,0)*VLOOKUP('Données projet'!$B$17,Paramètres!$A$1:$I$89,5,0)</f>
        <v>5.9487644602034884</v>
      </c>
      <c r="GB11" s="13">
        <f t="shared" si="49"/>
        <v>2.2275915506478068</v>
      </c>
      <c r="GC11" s="20">
        <f t="shared" si="25"/>
        <v>14.240486718899339</v>
      </c>
      <c r="GD11" s="59">
        <f t="shared" si="26"/>
        <v>280.68493116334378</v>
      </c>
      <c r="GE11" s="59">
        <f ca="1">AVERAGE(OFFSET($GD$3,0,0,'Données projet'!$E$17+1,1))-AVERAGE(OFFSET($H$3,0,0,'Données projet'!$E$17+1,1))</f>
        <v>383.46266660377637</v>
      </c>
      <c r="GF11" s="59">
        <f t="shared" si="50"/>
        <v>373.1287543230714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3.65</v>
      </c>
      <c r="GU11" s="12">
        <f>IF('Données projet'!$A$270&gt;35,GU10+GT11-HC10,IF(A11&lt;'Données projet'!$A$270,$GR$205^A11,IF(A11='Données projet'!$A$270,'Données projet'!$B$270,GU10+GT11-HC10)))</f>
        <v>5.563257268920875</v>
      </c>
      <c r="GV11" s="17">
        <f>GU11*VLOOKUP('Données projet'!$B$18,Paramètres!$A$1:$I$89,3,0)*VLOOKUP('Données projet'!$B$18,Paramètres!$A$1:$I$89,5,0)</f>
        <v>5.6411428706857674</v>
      </c>
      <c r="GW11" s="13">
        <f t="shared" si="51"/>
        <v>2.125494735292019</v>
      </c>
      <c r="GX11" s="20">
        <f t="shared" si="28"/>
        <v>13.526893830411311</v>
      </c>
      <c r="GY11" s="59">
        <f t="shared" si="29"/>
        <v>279.97133827485578</v>
      </c>
      <c r="GZ11" s="59">
        <f ca="1">AVERAGE(OFFSET($GY$3,0,0,'Données projet'!$E$18+1,1))-AVERAGE(OFFSET($H$3,0,0,'Données projet'!$E$18+1,1))</f>
        <v>564.80210708868663</v>
      </c>
      <c r="HA11" s="59">
        <f t="shared" si="52"/>
        <v>367.42881145517066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5.5909090909090908</v>
      </c>
      <c r="N12" s="13">
        <f>IF('Données projet'!$A$36&gt;35,N11+M12-V11,IF(A12&lt;'Données projet'!$A$36,$K$205^A12,IF(A12='Données projet'!$A$36,'Données projet'!$B$36,N11+M12-V11)))</f>
        <v>7.1607940284521145</v>
      </c>
      <c r="O12" s="13">
        <f>N12*VLOOKUP('Données projet'!$B$9,Paramètres!$A$1:$I$89,3,0)*VLOOKUP('Données projet'!$B$9,Paramètres!$A$1:$I$89,5,0)</f>
        <v>4.2821548290143649</v>
      </c>
      <c r="P12" s="13">
        <f t="shared" si="33"/>
        <v>1.6660534544894132</v>
      </c>
      <c r="Q12" s="20">
        <f t="shared" si="2"/>
        <v>10.359796093769079</v>
      </c>
      <c r="R12" s="59">
        <f t="shared" si="0"/>
        <v>278.02646276043578</v>
      </c>
      <c r="S12" s="59">
        <f ca="1">AVERAGE(OFFSET($R$3,0,0,'Données projet'!$E$9+1,1))-AVERAGE(OFFSET($H$3,0,0,'Données projet'!$E$9+1,1))</f>
        <v>362.81292020448933</v>
      </c>
      <c r="T12" s="59">
        <f t="shared" si="34"/>
        <v>292.26503163353146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5.8078266502347455</v>
      </c>
      <c r="AK12" s="13">
        <f t="shared" si="35"/>
        <v>2.1808938198181922</v>
      </c>
      <c r="AL12" s="20">
        <f t="shared" si="4"/>
        <v>13.913688152008866</v>
      </c>
      <c r="AM12" s="59">
        <f t="shared" si="5"/>
        <v>281.58035481867557</v>
      </c>
      <c r="AN12" s="59">
        <f ca="1">AVERAGE(OFFSET($AM$3,0,0,'Données projet'!$E$10+1,1))-AVERAGE(OFFSET($H$3,0,0,'Données projet'!$E$10+1,1))</f>
        <v>476.64466005965136</v>
      </c>
      <c r="AO12" s="59">
        <f t="shared" si="36"/>
        <v>312.67921212138998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282.5772044671009</v>
      </c>
      <c r="BI12" s="59">
        <f ca="1">AVERAGE(OFFSET($BH$3,0,0,'Données projet'!$E$11+1,1))-AVERAGE(OFFSET($H$3,0,0,'Données projet'!$E$11+1,1))</f>
        <v>508.74087353289082</v>
      </c>
      <c r="BJ12" s="59">
        <f t="shared" si="38"/>
        <v>332.61387922152159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8.4266666666666676</v>
      </c>
      <c r="BY12" s="12">
        <f>IF('Données projet'!$A$114&gt;35,BY11+BX12-CG11,IF(A12&lt;'Données projet'!$A$114,$BV$205^A12,IF(A12='Données projet'!$A$114,'Données projet'!$B$114,BY11+BX12-CG11)))</f>
        <v>18.240983242418295</v>
      </c>
      <c r="BZ12" s="13">
        <f>BY12*VLOOKUP('Données projet'!$B$12,Paramètres!$A$1:$I$89,3,0)*VLOOKUP('Données projet'!$B$12,Paramètres!$A$1:$I$89,5,0)</f>
        <v>8.0625145931488884</v>
      </c>
      <c r="CA12" s="13">
        <f t="shared" si="39"/>
        <v>2.9141332808613285</v>
      </c>
      <c r="CB12" s="20">
        <f t="shared" si="10"/>
        <v>19.117661713901125</v>
      </c>
      <c r="CC12" s="59">
        <f t="shared" si="11"/>
        <v>286.78432838056779</v>
      </c>
      <c r="CD12" s="59">
        <f ca="1">AVERAGE(OFFSET($CC$3,0,0,'Données projet'!$E$12+1,1))-AVERAGE(OFFSET($H$3,0,0,'Données projet'!$E$12+1,1))</f>
        <v>413.19017646954478</v>
      </c>
      <c r="CE12" s="59">
        <f t="shared" si="40"/>
        <v>501.86214945100159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1.8</v>
      </c>
      <c r="CT12" s="12">
        <f>IF('Données projet'!$A$140&gt;35,CT11+CS12-DB11,IF(A12&lt;'Données projet'!$A$140,$CQ$205^A12,IF(A12='Données projet'!$A$140,'Données projet'!$B$140,CT11+CS12-DB11)))</f>
        <v>3.3091627572662112</v>
      </c>
      <c r="CU12" s="17">
        <f>CT12*VLOOKUP('Données projet'!$B$13,Paramètres!$A$1:$I$89,3,0)*VLOOKUP('Données projet'!$B$13,Paramètres!$A$1:$I$89,5,0)</f>
        <v>3.6136057309347027</v>
      </c>
      <c r="CV12" s="13">
        <f t="shared" si="41"/>
        <v>1.4339979351679355</v>
      </c>
      <c r="CW12" s="20">
        <f t="shared" si="13"/>
        <v>8.7912430517954281</v>
      </c>
      <c r="CX12" s="59">
        <f t="shared" si="14"/>
        <v>276.45790971846213</v>
      </c>
      <c r="CY12" s="59">
        <f ca="1">AVERAGE(OFFSET($CX$3,0,0,'Données projet'!$E$13+1,1))-AVERAGE(OFFSET($H$3,0,0,'Données projet'!$E$13+1,1))</f>
        <v>384.27390696549998</v>
      </c>
      <c r="CZ12" s="59">
        <f t="shared" si="42"/>
        <v>168.81577156642464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3.5</v>
      </c>
      <c r="DO12" s="12">
        <f>IF('Données projet'!$A$166&gt;35,DO11+DN12-DW11,IF(A12&lt;'Données projet'!$A$166,$DL$205^A12,IF(A12='Données projet'!$A$166,'Données projet'!$B$166,DO11+DN12-DW11)))</f>
        <v>24.527949305852133</v>
      </c>
      <c r="DP12" s="17">
        <f>DO12*VLOOKUP('Données projet'!$B$14,Paramètres!$A$1:$I$89,3,0)*VLOOKUP('Données projet'!$B$14,Paramètres!$A$1:$I$89,5,0)</f>
        <v>25.63661261447665</v>
      </c>
      <c r="DQ12" s="13">
        <f t="shared" si="43"/>
        <v>8.098812178053322</v>
      </c>
      <c r="DR12" s="20">
        <f t="shared" si="16"/>
        <v>58.755864846989688</v>
      </c>
      <c r="DS12" s="59">
        <f t="shared" si="17"/>
        <v>326.42253151365639</v>
      </c>
      <c r="DT12" s="59">
        <f ca="1">AVERAGE(OFFSET($DS$3,0,0,'Données projet'!$E$14+1,1))-AVERAGE(OFFSET($H$3,0,0,'Données projet'!$E$14+1,1))</f>
        <v>448.86709550306159</v>
      </c>
      <c r="DU12" s="59">
        <f t="shared" si="44"/>
        <v>421.94486500709155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6.3456464700054127</v>
      </c>
      <c r="EL12" s="13">
        <f t="shared" si="45"/>
        <v>2.3584123814576028</v>
      </c>
      <c r="EM12" s="20">
        <f t="shared" si="19"/>
        <v>15.159569166298086</v>
      </c>
      <c r="EN12" s="59">
        <f t="shared" si="20"/>
        <v>282.82623583296476</v>
      </c>
      <c r="EO12" s="59">
        <f ca="1">AVERAGE(OFFSET($EN$3,0,0,'Données projet'!$E$15+1,1))-AVERAGE(OFFSET($H$3,0,0,'Données projet'!$E$15+1,1))</f>
        <v>327.81662150328646</v>
      </c>
      <c r="EP12" s="59">
        <f t="shared" si="46"/>
        <v>320.24200483294322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6.7506877340483129</v>
      </c>
      <c r="FG12" s="13">
        <f t="shared" si="47"/>
        <v>2.4909440611975939</v>
      </c>
      <c r="FH12" s="20">
        <f t="shared" si="22"/>
        <v>16.095842043386622</v>
      </c>
      <c r="FI12" s="59">
        <f t="shared" si="23"/>
        <v>283.76250871005328</v>
      </c>
      <c r="FJ12" s="59">
        <f ca="1">AVERAGE(OFFSET($FI$3,0,0,'Données projet'!$E$16+1,1))-AVERAGE(OFFSET($H$3,0,0,'Données projet'!$E$16+1,1))</f>
        <v>346.38839381795231</v>
      </c>
      <c r="FK12" s="59">
        <f t="shared" si="48"/>
        <v>337.8934585835961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1.1000000000000001</v>
      </c>
      <c r="FZ12" s="12">
        <f>IF('Données projet'!$A$244&gt;35,FZ11+FY12-GH11,IF(A12&lt;'Données projet'!$A$244,$FW$205^A12,IF(A12='Données projet'!$A$244,'Données projet'!$B$244,FZ11+FY12-GH11)))</f>
        <v>8.6547278641645029</v>
      </c>
      <c r="GA12" s="17">
        <f>FZ12*VLOOKUP('Données projet'!$B$17,Paramètres!$A$1:$I$89,3,0)*VLOOKUP('Données projet'!$B$17,Paramètres!$A$1:$I$89,5,0)</f>
        <v>7.5607702621341106</v>
      </c>
      <c r="GB12" s="13">
        <f t="shared" si="49"/>
        <v>2.7532967338924581</v>
      </c>
      <c r="GC12" s="20">
        <f t="shared" si="25"/>
        <v>17.963666684746272</v>
      </c>
      <c r="GD12" s="59">
        <f t="shared" si="26"/>
        <v>285.63033335141296</v>
      </c>
      <c r="GE12" s="59">
        <f ca="1">AVERAGE(OFFSET($GD$3,0,0,'Données projet'!$E$17+1,1))-AVERAGE(OFFSET($H$3,0,0,'Données projet'!$E$17+1,1))</f>
        <v>383.46266660377637</v>
      </c>
      <c r="GF12" s="59">
        <f t="shared" si="50"/>
        <v>373.1287543230714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3.65</v>
      </c>
      <c r="GU12" s="12">
        <f>IF('Données projet'!$A$270&gt;35,GU11+GT12-HC11,IF(A12&lt;'Données projet'!$A$270,$GR$205^A12,IF(A12='Données projet'!$A$270,'Données projet'!$B$270,GU11+GT12-HC11)))</f>
        <v>6.8943811137639424</v>
      </c>
      <c r="GV12" s="17">
        <f>GU12*VLOOKUP('Données projet'!$B$18,Paramètres!$A$1:$I$89,3,0)*VLOOKUP('Données projet'!$B$18,Paramètres!$A$1:$I$89,5,0)</f>
        <v>6.9909024493566383</v>
      </c>
      <c r="GW12" s="13">
        <f t="shared" si="51"/>
        <v>2.5691037174250742</v>
      </c>
      <c r="GX12" s="20">
        <f t="shared" si="28"/>
        <v>16.650344073811482</v>
      </c>
      <c r="GY12" s="59">
        <f t="shared" si="29"/>
        <v>284.31701074047817</v>
      </c>
      <c r="GZ12" s="59">
        <f ca="1">AVERAGE(OFFSET($GY$3,0,0,'Données projet'!$E$18+1,1))-AVERAGE(OFFSET($H$3,0,0,'Données projet'!$E$18+1,1))</f>
        <v>564.80210708868663</v>
      </c>
      <c r="HA12" s="59">
        <f t="shared" si="52"/>
        <v>367.42881145517066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5.5909090909090908</v>
      </c>
      <c r="N13" s="13">
        <f>IF('Données projet'!$A$36&gt;35,N12+M13-V12,IF(A13&lt;'Données projet'!$A$36,$K$205^A13,IF(A13='Données projet'!$A$36,'Données projet'!$B$36,N12+M13-V12)))</f>
        <v>8.9116242956840761</v>
      </c>
      <c r="O13" s="13">
        <f>N13*VLOOKUP('Données projet'!$B$9,Paramètres!$A$1:$I$89,3,0)*VLOOKUP('Données projet'!$B$9,Paramètres!$A$1:$I$89,5,0)</f>
        <v>5.3291513288190782</v>
      </c>
      <c r="P13" s="13">
        <f t="shared" si="33"/>
        <v>2.0212829858817885</v>
      </c>
      <c r="Q13" s="20">
        <f t="shared" si="2"/>
        <v>12.802006431437341</v>
      </c>
      <c r="R13" s="59">
        <f t="shared" si="0"/>
        <v>281.69089532032621</v>
      </c>
      <c r="S13" s="59">
        <f ca="1">AVERAGE(OFFSET($R$3,0,0,'Données projet'!$E$9+1,1))-AVERAGE(OFFSET($H$3,0,0,'Données projet'!$E$9+1,1))</f>
        <v>362.81292020448933</v>
      </c>
      <c r="T13" s="59">
        <f t="shared" si="34"/>
        <v>292.26503163353146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7.1974687550554899</v>
      </c>
      <c r="AK13" s="13">
        <f t="shared" si="35"/>
        <v>2.6360650660630816</v>
      </c>
      <c r="AL13" s="20">
        <f t="shared" si="4"/>
        <v>17.126738071781514</v>
      </c>
      <c r="AM13" s="59">
        <f t="shared" si="5"/>
        <v>286.01562696067037</v>
      </c>
      <c r="AN13" s="59">
        <f ca="1">AVERAGE(OFFSET($AM$3,0,0,'Données projet'!$E$10+1,1))-AVERAGE(OFFSET($H$3,0,0,'Données projet'!$E$10+1,1))</f>
        <v>476.64466005965136</v>
      </c>
      <c r="AO13" s="59">
        <f t="shared" si="36"/>
        <v>312.67921212138998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287.2434272262301</v>
      </c>
      <c r="BI13" s="59">
        <f ca="1">AVERAGE(OFFSET($BH$3,0,0,'Données projet'!$E$11+1,1))-AVERAGE(OFFSET($H$3,0,0,'Données projet'!$E$11+1,1))</f>
        <v>508.74087353289082</v>
      </c>
      <c r="BJ13" s="59">
        <f t="shared" si="38"/>
        <v>332.61387922152159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8.4266666666666676</v>
      </c>
      <c r="BY13" s="12">
        <f>IF('Données projet'!$A$114&gt;35,BY12+BX13-CG12,IF(A13&lt;'Données projet'!$A$114,$BV$205^A13,IF(A13='Données projet'!$A$114,'Données projet'!$B$114,BY12+BX13-CG12)))</f>
        <v>25.186319945453246</v>
      </c>
      <c r="BZ13" s="13">
        <f>BY13*VLOOKUP('Données projet'!$B$12,Paramètres!$A$1:$I$89,3,0)*VLOOKUP('Données projet'!$B$12,Paramètres!$A$1:$I$89,5,0)</f>
        <v>11.132353415890336</v>
      </c>
      <c r="CA13" s="13">
        <f t="shared" si="39"/>
        <v>3.8753981275563287</v>
      </c>
      <c r="CB13" s="20">
        <f t="shared" si="10"/>
        <v>26.13850060483627</v>
      </c>
      <c r="CC13" s="59">
        <f t="shared" si="11"/>
        <v>295.02738949372514</v>
      </c>
      <c r="CD13" s="59">
        <f ca="1">AVERAGE(OFFSET($CC$3,0,0,'Données projet'!$E$12+1,1))-AVERAGE(OFFSET($H$3,0,0,'Données projet'!$E$12+1,1))</f>
        <v>413.19017646954478</v>
      </c>
      <c r="CE13" s="59">
        <f t="shared" si="40"/>
        <v>501.86214945100159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1.8</v>
      </c>
      <c r="CT13" s="12">
        <f>IF('Données projet'!$A$140&gt;35,CT12+CS13-DB12,IF(A13&lt;'Données projet'!$A$140,$CQ$205^A13,IF(A13='Données projet'!$A$140,'Données projet'!$B$140,CT12+CS13-DB12)))</f>
        <v>3.7797631496846216</v>
      </c>
      <c r="CU13" s="17">
        <f>CT13*VLOOKUP('Données projet'!$B$13,Paramètres!$A$1:$I$89,3,0)*VLOOKUP('Données projet'!$B$13,Paramètres!$A$1:$I$89,5,0)</f>
        <v>4.1275013594556071</v>
      </c>
      <c r="CV13" s="13">
        <f t="shared" si="41"/>
        <v>1.6127731957375355</v>
      </c>
      <c r="CW13" s="20">
        <f t="shared" si="13"/>
        <v>9.9976448502947246</v>
      </c>
      <c r="CX13" s="59">
        <f t="shared" si="14"/>
        <v>278.88653373918356</v>
      </c>
      <c r="CY13" s="59">
        <f ca="1">AVERAGE(OFFSET($CX$3,0,0,'Données projet'!$E$13+1,1))-AVERAGE(OFFSET($H$3,0,0,'Données projet'!$E$13+1,1))</f>
        <v>384.27390696549998</v>
      </c>
      <c r="CZ13" s="59">
        <f t="shared" si="42"/>
        <v>168.81577156642464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35</v>
      </c>
      <c r="DM13" s="12">
        <f>VLOOKUP(A13,'Données projet'!$A$165:$I$185,9,0)</f>
        <v>3.5</v>
      </c>
      <c r="DN13" s="12">
        <f t="array" ref="DN13">INDEX(DM:DM,MIN(IF(ISNUMBER(DM13:DM209),ROW(DM13:DM209),"")))</f>
        <v>3.5</v>
      </c>
      <c r="DO13" s="12">
        <f>IF('Données projet'!$A$166&gt;35,DO12+DN13-DW12,IF(A13&lt;'Données projet'!$A$166,$DL$205^A13,IF(A13='Données projet'!$A$166,'Données projet'!$B$166,DO12+DN13-DW12)))</f>
        <v>35</v>
      </c>
      <c r="DP13" s="17">
        <f>DO13*VLOOKUP('Données projet'!$B$14,Paramètres!$A$1:$I$89,3,0)*VLOOKUP('Données projet'!$B$14,Paramètres!$A$1:$I$89,5,0)</f>
        <v>36.582000000000008</v>
      </c>
      <c r="DQ13" s="13">
        <f t="shared" si="43"/>
        <v>11.08805010130652</v>
      </c>
      <c r="DR13" s="20">
        <f t="shared" si="16"/>
        <v>83.025337259775526</v>
      </c>
      <c r="DS13" s="59">
        <f t="shared" si="17"/>
        <v>351.9142261486644</v>
      </c>
      <c r="DT13" s="59">
        <f ca="1">AVERAGE(OFFSET($DS$3,0,0,'Données projet'!$E$14+1,1))-AVERAGE(OFFSET($H$3,0,0,'Données projet'!$E$14+1,1))</f>
        <v>448.86709550306159</v>
      </c>
      <c r="DU13" s="59">
        <f t="shared" si="44"/>
        <v>421.94486500709155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8.0652000000000008</v>
      </c>
      <c r="EL13" s="13">
        <f t="shared" si="45"/>
        <v>2.9149909035839161</v>
      </c>
      <c r="EM13" s="20">
        <f t="shared" si="19"/>
        <v>19.123832490408656</v>
      </c>
      <c r="EN13" s="59">
        <f t="shared" si="20"/>
        <v>288.01272137929749</v>
      </c>
      <c r="EO13" s="59">
        <f ca="1">AVERAGE(OFFSET($EN$3,0,0,'Données projet'!$E$15+1,1))-AVERAGE(OFFSET($H$3,0,0,'Données projet'!$E$15+1,1))</f>
        <v>327.81662150328646</v>
      </c>
      <c r="EP13" s="59">
        <f t="shared" si="46"/>
        <v>320.24200483294322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8.58</v>
      </c>
      <c r="FG13" s="13">
        <f t="shared" si="47"/>
        <v>3.0787996776202875</v>
      </c>
      <c r="FH13" s="20">
        <f t="shared" si="22"/>
        <v>20.305742771855332</v>
      </c>
      <c r="FI13" s="59">
        <f t="shared" si="23"/>
        <v>289.19463166074416</v>
      </c>
      <c r="FJ13" s="59">
        <f ca="1">AVERAGE(OFFSET($FI$3,0,0,'Données projet'!$E$16+1,1))-AVERAGE(OFFSET($H$3,0,0,'Données projet'!$E$16+1,1))</f>
        <v>346.38839381795231</v>
      </c>
      <c r="FK13" s="59">
        <f t="shared" si="48"/>
        <v>337.8934585835961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11</v>
      </c>
      <c r="FX13" s="12">
        <f>VLOOKUP(A13,'Données projet'!$A$243:$I$263,9,0)</f>
        <v>1.1000000000000001</v>
      </c>
      <c r="FY13" s="12">
        <f t="array" ref="FY13">INDEX(FX:FX,MIN(IF(ISNUMBER(FX13:FX209),ROW(FX13:FX209),"")))</f>
        <v>1.1000000000000001</v>
      </c>
      <c r="FZ13" s="12">
        <f>IF('Données projet'!$A$244&gt;35,FZ12+FY13-GH12,IF(A13&lt;'Données projet'!$A$244,$FW$205^A13,IF(A13='Données projet'!$A$244,'Données projet'!$B$244,FZ12+FY13-GH12)))</f>
        <v>11</v>
      </c>
      <c r="GA13" s="17">
        <f>FZ13*VLOOKUP('Données projet'!$B$17,Paramètres!$A$1:$I$89,3,0)*VLOOKUP('Données projet'!$B$17,Paramètres!$A$1:$I$89,5,0)</f>
        <v>9.6096000000000004</v>
      </c>
      <c r="GB13" s="13">
        <f t="shared" si="49"/>
        <v>3.4030668246422207</v>
      </c>
      <c r="GC13" s="20">
        <f t="shared" si="25"/>
        <v>22.663728052918533</v>
      </c>
      <c r="GD13" s="59">
        <f t="shared" si="26"/>
        <v>291.5526169418074</v>
      </c>
      <c r="GE13" s="59">
        <f ca="1">AVERAGE(OFFSET($GD$3,0,0,'Données projet'!$E$17+1,1))-AVERAGE(OFFSET($H$3,0,0,'Données projet'!$E$17+1,1))</f>
        <v>383.46266660377637</v>
      </c>
      <c r="GF13" s="59">
        <f t="shared" si="50"/>
        <v>373.1287543230714</v>
      </c>
      <c r="GG13" s="15">
        <f>IF(ISNA(VLOOKUP(A13,'Données projet'!$A$243:$I$263,3,0)),0,VLOOKUP(A13,'Données projet'!$A$243:$I$263,3,0))</f>
        <v>1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3.65</v>
      </c>
      <c r="GU13" s="12">
        <f>IF('Données projet'!$A$270&gt;35,GU12+GT13-HC12,IF(A13&lt;'Données projet'!$A$270,$GR$205^A13,IF(A13='Données projet'!$A$270,'Données projet'!$B$270,GU12+GT13-HC12)))</f>
        <v>8.5440037453175322</v>
      </c>
      <c r="GV13" s="17">
        <f>GU13*VLOOKUP('Données projet'!$B$18,Paramètres!$A$1:$I$89,3,0)*VLOOKUP('Données projet'!$B$18,Paramètres!$A$1:$I$89,5,0)</f>
        <v>8.6636197977519771</v>
      </c>
      <c r="GW13" s="13">
        <f t="shared" si="51"/>
        <v>3.1052976990698267</v>
      </c>
      <c r="GX13" s="20">
        <f t="shared" si="28"/>
        <v>20.497531306964643</v>
      </c>
      <c r="GY13" s="59">
        <f t="shared" si="29"/>
        <v>289.38642019585347</v>
      </c>
      <c r="GZ13" s="59">
        <f ca="1">AVERAGE(OFFSET($GY$3,0,0,'Données projet'!$E$18+1,1))-AVERAGE(OFFSET($H$3,0,0,'Données projet'!$E$18+1,1))</f>
        <v>564.80210708868663</v>
      </c>
      <c r="HA13" s="59">
        <f t="shared" si="52"/>
        <v>367.42881145517066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5.5909090909090908</v>
      </c>
      <c r="N14" s="13">
        <f>IF('Données projet'!$A$36&gt;35,N13+M14-V13,IF(A14&lt;'Données projet'!$A$36,$K$205^A14,IF(A14='Données projet'!$A$36,'Données projet'!$B$36,N13+M14-V13)))</f>
        <v>11.090536506409412</v>
      </c>
      <c r="O14" s="13">
        <f>N14*VLOOKUP('Données projet'!$B$9,Paramètres!$A$1:$I$89,3,0)*VLOOKUP('Données projet'!$B$9,Paramètres!$A$1:$I$89,5,0)</f>
        <v>6.6321408308328289</v>
      </c>
      <c r="P14" s="13">
        <f t="shared" si="33"/>
        <v>2.4522531963221348</v>
      </c>
      <c r="Q14" s="20">
        <f t="shared" si="2"/>
        <v>15.821986263961561</v>
      </c>
      <c r="R14" s="59">
        <f t="shared" si="0"/>
        <v>285.93309737507269</v>
      </c>
      <c r="S14" s="59">
        <f ca="1">AVERAGE(OFFSET($R$3,0,0,'Données projet'!$E$9+1,1))-AVERAGE(OFFSET($H$3,0,0,'Données projet'!$E$9+1,1))</f>
        <v>362.81292020448933</v>
      </c>
      <c r="T14" s="59">
        <f t="shared" si="34"/>
        <v>292.26503163353146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8.9196113451330703</v>
      </c>
      <c r="AK14" s="13">
        <f t="shared" si="35"/>
        <v>3.186234455512118</v>
      </c>
      <c r="AL14" s="20">
        <f t="shared" si="4"/>
        <v>21.084348102790369</v>
      </c>
      <c r="AM14" s="59">
        <f t="shared" si="5"/>
        <v>291.19545921390153</v>
      </c>
      <c r="AN14" s="59">
        <f ca="1">AVERAGE(OFFSET($AM$3,0,0,'Données projet'!$E$10+1,1))-AVERAGE(OFFSET($H$3,0,0,'Données projet'!$E$10+1,1))</f>
        <v>476.64466005965136</v>
      </c>
      <c r="AO14" s="59">
        <f t="shared" si="36"/>
        <v>312.67921212138998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292.70789065900522</v>
      </c>
      <c r="BI14" s="59">
        <f ca="1">AVERAGE(OFFSET($BH$3,0,0,'Données projet'!$E$11+1,1))-AVERAGE(OFFSET($H$3,0,0,'Données projet'!$E$11+1,1))</f>
        <v>508.74087353289082</v>
      </c>
      <c r="BJ14" s="59">
        <f t="shared" si="38"/>
        <v>332.61387922152159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8.4266666666666676</v>
      </c>
      <c r="BY14" s="12">
        <f>IF('Données projet'!$A$114&gt;35,BY13+BX14-CG13,IF(A14&lt;'Données projet'!$A$114,$BV$205^A14,IF(A14='Données projet'!$A$114,'Données projet'!$B$114,BY13+BX14-CG13)))</f>
        <v>34.77612494701448</v>
      </c>
      <c r="BZ14" s="13">
        <f>BY14*VLOOKUP('Données projet'!$B$12,Paramètres!$A$1:$I$89,3,0)*VLOOKUP('Données projet'!$B$12,Paramètres!$A$1:$I$89,5,0)</f>
        <v>15.371047226580401</v>
      </c>
      <c r="CA14" s="13">
        <f t="shared" si="39"/>
        <v>5.1537487134521269</v>
      </c>
      <c r="CB14" s="20">
        <f t="shared" si="10"/>
        <v>35.747352928889988</v>
      </c>
      <c r="CC14" s="59">
        <f t="shared" si="11"/>
        <v>305.85846404000114</v>
      </c>
      <c r="CD14" s="59">
        <f ca="1">AVERAGE(OFFSET($CC$3,0,0,'Données projet'!$E$12+1,1))-AVERAGE(OFFSET($H$3,0,0,'Données projet'!$E$12+1,1))</f>
        <v>413.19017646954478</v>
      </c>
      <c r="CE14" s="59">
        <f t="shared" si="40"/>
        <v>501.86214945100159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1.8</v>
      </c>
      <c r="CT14" s="12">
        <f>IF('Données projet'!$A$140&gt;35,CT13+CS14-DB13,IF(A14&lt;'Données projet'!$A$140,$CQ$205^A14,IF(A14='Données projet'!$A$140,'Données projet'!$B$140,CT13+CS14-DB13)))</f>
        <v>4.3172882434819746</v>
      </c>
      <c r="CU14" s="17">
        <f>CT14*VLOOKUP('Données projet'!$B$13,Paramètres!$A$1:$I$89,3,0)*VLOOKUP('Données projet'!$B$13,Paramètres!$A$1:$I$89,5,0)</f>
        <v>4.7144787618823161</v>
      </c>
      <c r="CV14" s="13">
        <f t="shared" si="41"/>
        <v>1.813836210708947</v>
      </c>
      <c r="CW14" s="20">
        <f t="shared" si="13"/>
        <v>11.370148577263116</v>
      </c>
      <c r="CX14" s="59">
        <f t="shared" si="14"/>
        <v>281.48125968837428</v>
      </c>
      <c r="CY14" s="59">
        <f ca="1">AVERAGE(OFFSET($CX$3,0,0,'Données projet'!$E$13+1,1))-AVERAGE(OFFSET($H$3,0,0,'Données projet'!$E$13+1,1))</f>
        <v>384.27390696549998</v>
      </c>
      <c r="CZ14" s="59">
        <f t="shared" si="42"/>
        <v>168.81577156642464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10.6</v>
      </c>
      <c r="DO14" s="12">
        <f>IF('Données projet'!$A$166&gt;35,DO13+DN14-DW13,IF(A14&lt;'Données projet'!$A$166,$DL$205^A14,IF(A14='Données projet'!$A$166,'Données projet'!$B$166,DO13+DN14-DW13)))</f>
        <v>45.6</v>
      </c>
      <c r="DP14" s="17">
        <f>DO14*VLOOKUP('Données projet'!$B$14,Paramètres!$A$1:$I$89,3,0)*VLOOKUP('Données projet'!$B$14,Paramètres!$A$1:$I$89,5,0)</f>
        <v>47.661120000000004</v>
      </c>
      <c r="DQ14" s="13">
        <f t="shared" si="43"/>
        <v>14.008059914518391</v>
      </c>
      <c r="DR14" s="20">
        <f t="shared" si="16"/>
        <v>107.4071550177862</v>
      </c>
      <c r="DS14" s="59">
        <f t="shared" si="17"/>
        <v>377.51826612889732</v>
      </c>
      <c r="DT14" s="59">
        <f ca="1">AVERAGE(OFFSET($DS$3,0,0,'Données projet'!$E$14+1,1))-AVERAGE(OFFSET($H$3,0,0,'Données projet'!$E$14+1,1))</f>
        <v>448.86709550306159</v>
      </c>
      <c r="DU14" s="59">
        <f t="shared" si="44"/>
        <v>421.94486500709155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15.983760000000002</v>
      </c>
      <c r="EL14" s="13">
        <f t="shared" si="45"/>
        <v>5.3348570279475842</v>
      </c>
      <c r="EM14" s="20">
        <f t="shared" si="19"/>
        <v>37.129924657008708</v>
      </c>
      <c r="EN14" s="59">
        <f t="shared" si="20"/>
        <v>307.24103576811984</v>
      </c>
      <c r="EO14" s="59">
        <f ca="1">AVERAGE(OFFSET($EN$3,0,0,'Données projet'!$E$15+1,1))-AVERAGE(OFFSET($H$3,0,0,'Données projet'!$E$15+1,1))</f>
        <v>327.81662150328646</v>
      </c>
      <c r="EP14" s="59">
        <f t="shared" si="46"/>
        <v>320.24200483294322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17.004000000000001</v>
      </c>
      <c r="FG14" s="13">
        <f t="shared" si="47"/>
        <v>5.6346508929414636</v>
      </c>
      <c r="FH14" s="20">
        <f t="shared" si="22"/>
        <v>39.428983638539712</v>
      </c>
      <c r="FI14" s="59">
        <f t="shared" si="23"/>
        <v>309.54009474965085</v>
      </c>
      <c r="FJ14" s="59">
        <f ca="1">AVERAGE(OFFSET($FI$3,0,0,'Données projet'!$E$16+1,1))-AVERAGE(OFFSET($H$3,0,0,'Données projet'!$E$16+1,1))</f>
        <v>346.38839381795231</v>
      </c>
      <c r="FK14" s="59">
        <f t="shared" si="48"/>
        <v>337.8934585835961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10.8</v>
      </c>
      <c r="FZ14" s="12">
        <f>IF('Données projet'!$A$244&gt;35,FZ13+FY14-GH13,IF(A14&lt;'Données projet'!$A$244,$FW$205^A14,IF(A14='Données projet'!$A$244,'Données projet'!$B$244,FZ13+FY14-GH13)))</f>
        <v>21.8</v>
      </c>
      <c r="GA14" s="17">
        <f>FZ14*VLOOKUP('Données projet'!$B$17,Paramètres!$A$1:$I$89,3,0)*VLOOKUP('Données projet'!$B$17,Paramètres!$A$1:$I$89,5,0)</f>
        <v>19.044480000000004</v>
      </c>
      <c r="GB14" s="13">
        <f t="shared" si="49"/>
        <v>6.2281069020478963</v>
      </c>
      <c r="GC14" s="20">
        <f t="shared" si="25"/>
        <v>44.016422187733419</v>
      </c>
      <c r="GD14" s="59">
        <f t="shared" si="26"/>
        <v>314.12753329884458</v>
      </c>
      <c r="GE14" s="59">
        <f ca="1">AVERAGE(OFFSET($GD$3,0,0,'Données projet'!$E$17+1,1))-AVERAGE(OFFSET($H$3,0,0,'Données projet'!$E$17+1,1))</f>
        <v>383.46266660377637</v>
      </c>
      <c r="GF14" s="59">
        <f t="shared" si="50"/>
        <v>373.1287543230714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3.65</v>
      </c>
      <c r="GU14" s="12">
        <f>IF('Données projet'!$A$270&gt;35,GU13+GT14-HC13,IF(A14&lt;'Données projet'!$A$270,$GR$205^A14,IF(A14='Données projet'!$A$270,'Données projet'!$B$270,GU13+GT14-HC13)))</f>
        <v>10.588332555950936</v>
      </c>
      <c r="GV14" s="17">
        <f>GU14*VLOOKUP('Données projet'!$B$18,Paramètres!$A$1:$I$89,3,0)*VLOOKUP('Données projet'!$B$18,Paramètres!$A$1:$I$89,5,0)</f>
        <v>10.736569211734251</v>
      </c>
      <c r="GW14" s="13">
        <f t="shared" si="51"/>
        <v>3.7533999637480915</v>
      </c>
      <c r="GX14" s="20">
        <f t="shared" si="28"/>
        <v>25.23669631396508</v>
      </c>
      <c r="GY14" s="59">
        <f t="shared" si="29"/>
        <v>295.34780742507621</v>
      </c>
      <c r="GZ14" s="59">
        <f ca="1">AVERAGE(OFFSET($GY$3,0,0,'Données projet'!$E$18+1,1))-AVERAGE(OFFSET($H$3,0,0,'Données projet'!$E$18+1,1))</f>
        <v>564.80210708868663</v>
      </c>
      <c r="HA14" s="59">
        <f t="shared" si="52"/>
        <v>367.42881145517066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5.5909090909090908</v>
      </c>
      <c r="N15" s="13">
        <f>IF('Données projet'!$A$36&gt;35,N14+M15-V14,IF(A15&lt;'Données projet'!$A$36,$K$205^A15,IF(A15='Données projet'!$A$36,'Données projet'!$B$36,N14+M15-V14)))</f>
        <v>13.802197659922571</v>
      </c>
      <c r="O15" s="13">
        <f>N15*VLOOKUP('Données projet'!$B$9,Paramètres!$A$1:$I$89,3,0)*VLOOKUP('Données projet'!$B$9,Paramètres!$A$1:$I$89,5,0)</f>
        <v>8.2537142006336985</v>
      </c>
      <c r="P15" s="13">
        <f t="shared" si="33"/>
        <v>2.9751132230743558</v>
      </c>
      <c r="Q15" s="20">
        <f t="shared" si="2"/>
        <v>19.556874429624859</v>
      </c>
      <c r="R15" s="59">
        <f t="shared" si="0"/>
        <v>290.8902077629582</v>
      </c>
      <c r="S15" s="59">
        <f ca="1">AVERAGE(OFFSET($R$3,0,0,'Données projet'!$E$9+1,1))-AVERAGE(OFFSET($H$3,0,0,'Données projet'!$E$9+1,1))</f>
        <v>362.81292020448933</v>
      </c>
      <c r="T15" s="59">
        <f t="shared" si="34"/>
        <v>292.26503163353146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11.053812007498347</v>
      </c>
      <c r="AK15" s="13">
        <f t="shared" si="35"/>
        <v>3.8512289154738402</v>
      </c>
      <c r="AL15" s="20">
        <f t="shared" si="4"/>
        <v>25.959612940843225</v>
      </c>
      <c r="AM15" s="59">
        <f t="shared" si="5"/>
        <v>297.29294627417653</v>
      </c>
      <c r="AN15" s="59">
        <f ca="1">AVERAGE(OFFSET($AM$3,0,0,'Données projet'!$E$10+1,1))-AVERAGE(OFFSET($H$3,0,0,'Données projet'!$E$10+1,1))</f>
        <v>476.64466005965136</v>
      </c>
      <c r="AO15" s="59">
        <f t="shared" si="36"/>
        <v>312.67921212138998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299.15620406350808</v>
      </c>
      <c r="BI15" s="59">
        <f ca="1">AVERAGE(OFFSET($BH$3,0,0,'Données projet'!$E$11+1,1))-AVERAGE(OFFSET($H$3,0,0,'Données projet'!$E$11+1,1))</f>
        <v>508.74087353289082</v>
      </c>
      <c r="BJ15" s="59">
        <f t="shared" si="38"/>
        <v>332.61387922152159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8.4266666666666676</v>
      </c>
      <c r="BY15" s="12">
        <f>IF('Données projet'!$A$114&gt;35,BY14+BX15-CG14,IF(A15&lt;'Données projet'!$A$114,$BV$205^A15,IF(A15='Données projet'!$A$114,'Données projet'!$B$114,BY14+BX15-CG14)))</f>
        <v>48.017291487980387</v>
      </c>
      <c r="BZ15" s="13">
        <f>BY15*VLOOKUP('Données projet'!$B$12,Paramètres!$A$1:$I$89,3,0)*VLOOKUP('Données projet'!$B$12,Paramètres!$A$1:$I$89,5,0)</f>
        <v>21.223642837687336</v>
      </c>
      <c r="CA15" s="13">
        <f t="shared" si="39"/>
        <v>6.8537799026490838</v>
      </c>
      <c r="CB15" s="20">
        <f t="shared" si="10"/>
        <v>48.9015112727526</v>
      </c>
      <c r="CC15" s="59">
        <f t="shared" si="11"/>
        <v>320.23484460608591</v>
      </c>
      <c r="CD15" s="59">
        <f ca="1">AVERAGE(OFFSET($CC$3,0,0,'Données projet'!$E$12+1,1))-AVERAGE(OFFSET($H$3,0,0,'Données projet'!$E$12+1,1))</f>
        <v>413.19017646954478</v>
      </c>
      <c r="CE15" s="59">
        <f t="shared" si="40"/>
        <v>501.86214945100159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1.8</v>
      </c>
      <c r="CT15" s="12">
        <f>IF('Données projet'!$A$140&gt;35,CT14+CS15-DB14,IF(A15&lt;'Données projet'!$A$140,$CQ$205^A15,IF(A15='Données projet'!$A$140,'Données projet'!$B$140,CT14+CS15-DB14)))</f>
        <v>4.9312554885516811</v>
      </c>
      <c r="CU15" s="17">
        <f>CT15*VLOOKUP('Données projet'!$B$13,Paramètres!$A$1:$I$89,3,0)*VLOOKUP('Données projet'!$B$13,Paramètres!$A$1:$I$89,5,0)</f>
        <v>5.3849309934984353</v>
      </c>
      <c r="CV15" s="13">
        <f t="shared" si="41"/>
        <v>2.0399655748088281</v>
      </c>
      <c r="CW15" s="20">
        <f t="shared" si="13"/>
        <v>12.931694856468482</v>
      </c>
      <c r="CX15" s="59">
        <f t="shared" si="14"/>
        <v>284.2650281898018</v>
      </c>
      <c r="CY15" s="59">
        <f ca="1">AVERAGE(OFFSET($CX$3,0,0,'Données projet'!$E$13+1,1))-AVERAGE(OFFSET($H$3,0,0,'Données projet'!$E$13+1,1))</f>
        <v>384.27390696549998</v>
      </c>
      <c r="CZ15" s="59">
        <f t="shared" si="42"/>
        <v>168.81577156642464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10.6</v>
      </c>
      <c r="DO15" s="12">
        <f>IF('Données projet'!$A$166&gt;35,DO14+DN15-DW14,IF(A15&lt;'Données projet'!$A$166,$DL$205^A15,IF(A15='Données projet'!$A$166,'Données projet'!$B$166,DO14+DN15-DW14)))</f>
        <v>56.2</v>
      </c>
      <c r="DP15" s="17">
        <f>DO15*VLOOKUP('Données projet'!$B$14,Paramètres!$A$1:$I$89,3,0)*VLOOKUP('Données projet'!$B$14,Paramètres!$A$1:$I$89,5,0)</f>
        <v>58.740240000000007</v>
      </c>
      <c r="DQ15" s="13">
        <f t="shared" si="43"/>
        <v>16.84936987940166</v>
      </c>
      <c r="DR15" s="20">
        <f t="shared" si="16"/>
        <v>131.65190387329122</v>
      </c>
      <c r="DS15" s="59">
        <f t="shared" si="17"/>
        <v>402.98523720662456</v>
      </c>
      <c r="DT15" s="59">
        <f ca="1">AVERAGE(OFFSET($DS$3,0,0,'Données projet'!$E$14+1,1))-AVERAGE(OFFSET($H$3,0,0,'Données projet'!$E$14+1,1))</f>
        <v>448.86709550306159</v>
      </c>
      <c r="DU15" s="59">
        <f t="shared" si="44"/>
        <v>421.94486500709155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23.90232</v>
      </c>
      <c r="EL15" s="13">
        <f t="shared" si="45"/>
        <v>7.6127522913266521</v>
      </c>
      <c r="EM15" s="20">
        <f t="shared" si="19"/>
        <v>54.88875090739392</v>
      </c>
      <c r="EN15" s="59">
        <f t="shared" si="20"/>
        <v>326.22208424072721</v>
      </c>
      <c r="EO15" s="59">
        <f ca="1">AVERAGE(OFFSET($EN$3,0,0,'Données projet'!$E$15+1,1))-AVERAGE(OFFSET($H$3,0,0,'Données projet'!$E$15+1,1))</f>
        <v>327.81662150328646</v>
      </c>
      <c r="EP15" s="59">
        <f t="shared" si="46"/>
        <v>320.24200483294322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25.428000000000001</v>
      </c>
      <c r="FG15" s="13">
        <f t="shared" si="47"/>
        <v>8.0405531528496148</v>
      </c>
      <c r="FH15" s="20">
        <f t="shared" si="22"/>
        <v>58.29106340787974</v>
      </c>
      <c r="FI15" s="59">
        <f t="shared" si="23"/>
        <v>329.62439674121305</v>
      </c>
      <c r="FJ15" s="59">
        <f ca="1">AVERAGE(OFFSET($FI$3,0,0,'Données projet'!$E$16+1,1))-AVERAGE(OFFSET($H$3,0,0,'Données projet'!$E$16+1,1))</f>
        <v>346.38839381795231</v>
      </c>
      <c r="FK15" s="59">
        <f t="shared" si="48"/>
        <v>337.8934585835961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10.8</v>
      </c>
      <c r="FZ15" s="12">
        <f>IF('Données projet'!$A$244&gt;35,FZ14+FY15-GH14,IF(A15&lt;'Données projet'!$A$244,$FW$205^A15,IF(A15='Données projet'!$A$244,'Données projet'!$B$244,FZ14+FY15-GH14)))</f>
        <v>32.6</v>
      </c>
      <c r="GA15" s="17">
        <f>FZ15*VLOOKUP('Données projet'!$B$17,Paramètres!$A$1:$I$89,3,0)*VLOOKUP('Données projet'!$B$17,Paramètres!$A$1:$I$89,5,0)</f>
        <v>28.479360000000007</v>
      </c>
      <c r="GB15" s="13">
        <f t="shared" si="49"/>
        <v>8.8874050121326551</v>
      </c>
      <c r="GC15" s="20">
        <f t="shared" si="25"/>
        <v>65.080449062797712</v>
      </c>
      <c r="GD15" s="59">
        <f t="shared" si="26"/>
        <v>336.41378239613101</v>
      </c>
      <c r="GE15" s="59">
        <f ca="1">AVERAGE(OFFSET($GD$3,0,0,'Données projet'!$E$17+1,1))-AVERAGE(OFFSET($H$3,0,0,'Données projet'!$E$17+1,1))</f>
        <v>383.46266660377637</v>
      </c>
      <c r="GF15" s="59">
        <f t="shared" si="50"/>
        <v>373.1287543230714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3.65</v>
      </c>
      <c r="GU15" s="12">
        <f>IF('Données projet'!$A$270&gt;35,GU14+GT15-HC14,IF(A15&lt;'Données projet'!$A$270,$GR$205^A15,IF(A15='Données projet'!$A$270,'Données projet'!$B$270,GU14+GT15-HC14)))</f>
        <v>13.121809125710287</v>
      </c>
      <c r="GV15" s="17">
        <f>GU15*VLOOKUP('Données projet'!$B$18,Paramètres!$A$1:$I$89,3,0)*VLOOKUP('Données projet'!$B$18,Paramètres!$A$1:$I$89,5,0)</f>
        <v>13.305514453470233</v>
      </c>
      <c r="GW15" s="13">
        <f t="shared" si="51"/>
        <v>4.5367667299931158</v>
      </c>
      <c r="GX15" s="20">
        <f t="shared" si="28"/>
        <v>31.075306394532003</v>
      </c>
      <c r="GY15" s="59">
        <f t="shared" si="29"/>
        <v>302.40863972786531</v>
      </c>
      <c r="GZ15" s="59">
        <f ca="1">AVERAGE(OFFSET($GY$3,0,0,'Données projet'!$E$18+1,1))-AVERAGE(OFFSET($H$3,0,0,'Données projet'!$E$18+1,1))</f>
        <v>564.80210708868663</v>
      </c>
      <c r="HA15" s="59">
        <f t="shared" si="52"/>
        <v>367.42881145517066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5.5909090909090908</v>
      </c>
      <c r="N16" s="13">
        <f>IF('Données projet'!$A$36&gt;35,N15+M16-V15,IF(A16&lt;'Données projet'!$A$36,$K$205^A16,IF(A16='Données projet'!$A$36,'Données projet'!$B$36,N15+M16-V15)))</f>
        <v>17.17686607257264</v>
      </c>
      <c r="O16" s="13">
        <f>N16*VLOOKUP('Données projet'!$B$9,Paramètres!$A$1:$I$89,3,0)*VLOOKUP('Données projet'!$B$9,Paramètres!$A$1:$I$89,5,0)</f>
        <v>10.27176591139844</v>
      </c>
      <c r="P16" s="13">
        <f t="shared" si="33"/>
        <v>3.609455460548272</v>
      </c>
      <c r="Q16" s="20">
        <f t="shared" si="2"/>
        <v>24.176460556140523</v>
      </c>
      <c r="R16" s="59">
        <f t="shared" si="0"/>
        <v>296.73201611169605</v>
      </c>
      <c r="S16" s="59">
        <f ca="1">AVERAGE(OFFSET($R$3,0,0,'Données projet'!$E$9+1,1))-AVERAGE(OFFSET($H$3,0,0,'Données projet'!$E$9+1,1))</f>
        <v>362.81292020448933</v>
      </c>
      <c r="T16" s="59">
        <f t="shared" si="34"/>
        <v>292.26503163353146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13.698664119909786</v>
      </c>
      <c r="AK16" s="13">
        <f t="shared" si="35"/>
        <v>4.6550134230463893</v>
      </c>
      <c r="AL16" s="20">
        <f t="shared" si="4"/>
        <v>31.965988387315338</v>
      </c>
      <c r="AM16" s="59">
        <f t="shared" si="5"/>
        <v>304.52154394287089</v>
      </c>
      <c r="AN16" s="59">
        <f ca="1">AVERAGE(OFFSET($AM$3,0,0,'Données projet'!$E$10+1,1))-AVERAGE(OFFSET($H$3,0,0,'Données projet'!$E$10+1,1))</f>
        <v>476.64466005965136</v>
      </c>
      <c r="AO16" s="59">
        <f t="shared" si="36"/>
        <v>312.67921212138998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306.81726343399242</v>
      </c>
      <c r="BI16" s="59">
        <f ca="1">AVERAGE(OFFSET($BH$3,0,0,'Données projet'!$E$11+1,1))-AVERAGE(OFFSET($H$3,0,0,'Données projet'!$E$11+1,1))</f>
        <v>508.74087353289082</v>
      </c>
      <c r="BJ16" s="59">
        <f t="shared" si="38"/>
        <v>332.61387922152159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8.4266666666666676</v>
      </c>
      <c r="BY16" s="12">
        <f>IF('Données projet'!$A$114&gt;35,BY15+BX16-CG15,IF(A16&lt;'Données projet'!$A$114,$BV$205^A16,IF(A16='Données projet'!$A$114,'Données projet'!$B$114,BY15+BX16-CG15)))</f>
        <v>66.300091955461355</v>
      </c>
      <c r="BZ16" s="13">
        <f>BY16*VLOOKUP('Données projet'!$B$12,Paramètres!$A$1:$I$89,3,0)*VLOOKUP('Données projet'!$B$12,Paramètres!$A$1:$I$89,5,0)</f>
        <v>29.304640644313924</v>
      </c>
      <c r="CA16" s="13">
        <f t="shared" si="39"/>
        <v>9.1145885385032201</v>
      </c>
      <c r="CB16" s="20">
        <f t="shared" si="10"/>
        <v>66.91349082673986</v>
      </c>
      <c r="CC16" s="59">
        <f t="shared" si="11"/>
        <v>339.4690463822954</v>
      </c>
      <c r="CD16" s="59">
        <f ca="1">AVERAGE(OFFSET($CC$3,0,0,'Données projet'!$E$12+1,1))-AVERAGE(OFFSET($H$3,0,0,'Données projet'!$E$12+1,1))</f>
        <v>413.19017646954478</v>
      </c>
      <c r="CE16" s="59">
        <f t="shared" si="40"/>
        <v>501.86214945100159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1.8</v>
      </c>
      <c r="CT16" s="12">
        <f>IF('Données projet'!$A$140&gt;35,CT15+CS16-DB15,IF(A16&lt;'Données projet'!$A$140,$CQ$205^A16,IF(A16='Données projet'!$A$140,'Données projet'!$B$140,CT15+CS16-DB15)))</f>
        <v>5.632535823866772</v>
      </c>
      <c r="CU16" s="17">
        <f>CT16*VLOOKUP('Données projet'!$B$13,Paramètres!$A$1:$I$89,3,0)*VLOOKUP('Données projet'!$B$13,Paramètres!$A$1:$I$89,5,0)</f>
        <v>6.1507291196625147</v>
      </c>
      <c r="CV16" s="13">
        <f t="shared" si="41"/>
        <v>2.2942862877230712</v>
      </c>
      <c r="CW16" s="20">
        <f t="shared" si="13"/>
        <v>14.708401834529896</v>
      </c>
      <c r="CX16" s="59">
        <f t="shared" si="14"/>
        <v>287.26395739008547</v>
      </c>
      <c r="CY16" s="59">
        <f ca="1">AVERAGE(OFFSET($CX$3,0,0,'Données projet'!$E$13+1,1))-AVERAGE(OFFSET($H$3,0,0,'Données projet'!$E$13+1,1))</f>
        <v>384.27390696549998</v>
      </c>
      <c r="CZ16" s="59">
        <f t="shared" si="42"/>
        <v>168.81577156642464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10.6</v>
      </c>
      <c r="DO16" s="12">
        <f>IF('Données projet'!$A$166&gt;35,DO15+DN16-DW15,IF(A16&lt;'Données projet'!$A$166,$DL$205^A16,IF(A16='Données projet'!$A$166,'Données projet'!$B$166,DO15+DN16-DW15)))</f>
        <v>66.8</v>
      </c>
      <c r="DP16" s="17">
        <f>DO16*VLOOKUP('Données projet'!$B$14,Paramètres!$A$1:$I$89,3,0)*VLOOKUP('Données projet'!$B$14,Paramètres!$A$1:$I$89,5,0)</f>
        <v>69.819360000000003</v>
      </c>
      <c r="DQ16" s="13">
        <f t="shared" si="43"/>
        <v>19.628591548964675</v>
      </c>
      <c r="DR16" s="20">
        <f t="shared" si="16"/>
        <v>155.78851561444682</v>
      </c>
      <c r="DS16" s="59">
        <f t="shared" si="17"/>
        <v>428.34407117000239</v>
      </c>
      <c r="DT16" s="59">
        <f ca="1">AVERAGE(OFFSET($DS$3,0,0,'Données projet'!$E$14+1,1))-AVERAGE(OFFSET($H$3,0,0,'Données projet'!$E$14+1,1))</f>
        <v>448.86709550306159</v>
      </c>
      <c r="DU16" s="59">
        <f t="shared" si="44"/>
        <v>421.94486500709155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31.820880000000006</v>
      </c>
      <c r="EL16" s="13">
        <f t="shared" si="45"/>
        <v>9.8027641140385384</v>
      </c>
      <c r="EM16" s="20">
        <f t="shared" si="19"/>
        <v>72.494513498617124</v>
      </c>
      <c r="EN16" s="59">
        <f t="shared" si="20"/>
        <v>345.0500690541727</v>
      </c>
      <c r="EO16" s="59">
        <f ca="1">AVERAGE(OFFSET($EN$3,0,0,'Données projet'!$E$15+1,1))-AVERAGE(OFFSET($H$3,0,0,'Données projet'!$E$15+1,1))</f>
        <v>327.81662150328646</v>
      </c>
      <c r="EP16" s="59">
        <f t="shared" si="46"/>
        <v>320.24200483294322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33.852000000000004</v>
      </c>
      <c r="FG16" s="13">
        <f t="shared" si="47"/>
        <v>10.353633336208018</v>
      </c>
      <c r="FH16" s="20">
        <f t="shared" si="22"/>
        <v>76.991478060562301</v>
      </c>
      <c r="FI16" s="59">
        <f t="shared" si="23"/>
        <v>349.54703361611786</v>
      </c>
      <c r="FJ16" s="59">
        <f ca="1">AVERAGE(OFFSET($FI$3,0,0,'Données projet'!$E$16+1,1))-AVERAGE(OFFSET($H$3,0,0,'Données projet'!$E$16+1,1))</f>
        <v>346.38839381795231</v>
      </c>
      <c r="FK16" s="59">
        <f t="shared" si="48"/>
        <v>337.8934585835961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10.8</v>
      </c>
      <c r="FZ16" s="12">
        <f>IF('Données projet'!$A$244&gt;35,FZ15+FY16-GH15,IF(A16&lt;'Données projet'!$A$244,$FW$205^A16,IF(A16='Données projet'!$A$244,'Données projet'!$B$244,FZ15+FY16-GH15)))</f>
        <v>43.400000000000006</v>
      </c>
      <c r="GA16" s="17">
        <f>FZ16*VLOOKUP('Données projet'!$B$17,Paramètres!$A$1:$I$89,3,0)*VLOOKUP('Données projet'!$B$17,Paramètres!$A$1:$I$89,5,0)</f>
        <v>37.914240000000007</v>
      </c>
      <c r="GB16" s="13">
        <f t="shared" si="49"/>
        <v>11.444104784431099</v>
      </c>
      <c r="GC16" s="20">
        <f t="shared" si="25"/>
        <v>85.965783832884156</v>
      </c>
      <c r="GD16" s="59">
        <f t="shared" si="26"/>
        <v>358.52133938843969</v>
      </c>
      <c r="GE16" s="59">
        <f ca="1">AVERAGE(OFFSET($GD$3,0,0,'Données projet'!$E$17+1,1))-AVERAGE(OFFSET($H$3,0,0,'Données projet'!$E$17+1,1))</f>
        <v>383.46266660377637</v>
      </c>
      <c r="GF16" s="59">
        <f t="shared" si="50"/>
        <v>373.1287543230714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3.65</v>
      </c>
      <c r="GU16" s="12">
        <f>IF('Données projet'!$A$270&gt;35,GU15+GT16-HC15,IF(A16&lt;'Données projet'!$A$270,$GR$205^A16,IF(A16='Données projet'!$A$270,'Données projet'!$B$270,GU15+GT16-HC15)))</f>
        <v>16.261472127148366</v>
      </c>
      <c r="GV16" s="17">
        <f>GU16*VLOOKUP('Données projet'!$B$18,Paramètres!$A$1:$I$89,3,0)*VLOOKUP('Données projet'!$B$18,Paramètres!$A$1:$I$89,5,0)</f>
        <v>16.489132736928447</v>
      </c>
      <c r="GW16" s="13">
        <f t="shared" si="51"/>
        <v>5.4836288594779292</v>
      </c>
      <c r="GX16" s="20">
        <f t="shared" si="28"/>
        <v>38.269226447074438</v>
      </c>
      <c r="GY16" s="59">
        <f t="shared" si="29"/>
        <v>310.82478200263</v>
      </c>
      <c r="GZ16" s="59">
        <f ca="1">AVERAGE(OFFSET($GY$3,0,0,'Données projet'!$E$18+1,1))-AVERAGE(OFFSET($H$3,0,0,'Données projet'!$E$18+1,1))</f>
        <v>564.80210708868663</v>
      </c>
      <c r="HA16" s="59">
        <f t="shared" si="52"/>
        <v>367.42881145517066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5.5909090909090908</v>
      </c>
      <c r="N17" s="13">
        <f>IF('Données projet'!$A$36&gt;35,N16+M17-V16,IF(A17&lt;'Données projet'!$A$36,$K$205^A17,IF(A17='Données projet'!$A$36,'Données projet'!$B$36,N16+M17-V16)))</f>
        <v>21.376648512419013</v>
      </c>
      <c r="O17" s="13">
        <f>N17*VLOOKUP('Données projet'!$B$9,Paramètres!$A$1:$I$89,3,0)*VLOOKUP('Données projet'!$B$9,Paramètres!$A$1:$I$89,5,0)</f>
        <v>12.783235810426572</v>
      </c>
      <c r="P17" s="13">
        <f t="shared" si="33"/>
        <v>4.3790497183898731</v>
      </c>
      <c r="Q17" s="20">
        <f t="shared" si="2"/>
        <v>29.890980629355308</v>
      </c>
      <c r="R17" s="59">
        <f t="shared" si="0"/>
        <v>303.66875840713305</v>
      </c>
      <c r="S17" s="59">
        <f ca="1">AVERAGE(OFFSET($R$3,0,0,'Données projet'!$E$9+1,1))-AVERAGE(OFFSET($H$3,0,0,'Données projet'!$E$9+1,1))</f>
        <v>362.81292020448933</v>
      </c>
      <c r="T17" s="59">
        <f t="shared" si="34"/>
        <v>292.26503163353146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16.976351555717539</v>
      </c>
      <c r="AK17" s="13">
        <f t="shared" si="35"/>
        <v>5.6265546516016363</v>
      </c>
      <c r="AL17" s="20">
        <f t="shared" si="4"/>
        <v>39.366728311080898</v>
      </c>
      <c r="AM17" s="59">
        <f t="shared" si="5"/>
        <v>313.14450608885869</v>
      </c>
      <c r="AN17" s="59">
        <f ca="1">AVERAGE(OFFSET($AM$3,0,0,'Données projet'!$E$10+1,1))-AVERAGE(OFFSET($H$3,0,0,'Données projet'!$E$10+1,1))</f>
        <v>476.64466005965136</v>
      </c>
      <c r="AO17" s="59">
        <f t="shared" si="36"/>
        <v>312.67921212138998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315.9733740744461</v>
      </c>
      <c r="BI17" s="59">
        <f ca="1">AVERAGE(OFFSET($BH$3,0,0,'Données projet'!$E$11+1,1))-AVERAGE(OFFSET($H$3,0,0,'Données projet'!$E$11+1,1))</f>
        <v>508.74087353289082</v>
      </c>
      <c r="BJ17" s="59">
        <f t="shared" si="38"/>
        <v>332.61387922152159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8.4266666666666676</v>
      </c>
      <c r="BY17" s="12">
        <f>IF('Données projet'!$A$114&gt;35,BY16+BX17-CG16,IF(A17&lt;'Données projet'!$A$114,$BV$205^A17,IF(A17='Données projet'!$A$114,'Données projet'!$B$114,BY16+BX17-CG16)))</f>
        <v>91.54415122316837</v>
      </c>
      <c r="BZ17" s="13">
        <f>BY17*VLOOKUP('Données projet'!$B$12,Paramètres!$A$1:$I$89,3,0)*VLOOKUP('Données projet'!$B$12,Paramètres!$A$1:$I$89,5,0)</f>
        <v>40.462514840640424</v>
      </c>
      <c r="CA17" s="13">
        <f t="shared" si="39"/>
        <v>12.121154371196591</v>
      </c>
      <c r="CB17" s="20">
        <f t="shared" si="10"/>
        <v>91.583223877282805</v>
      </c>
      <c r="CC17" s="59">
        <f t="shared" si="11"/>
        <v>365.36100165506059</v>
      </c>
      <c r="CD17" s="59">
        <f ca="1">AVERAGE(OFFSET($CC$3,0,0,'Données projet'!$E$12+1,1))-AVERAGE(OFFSET($H$3,0,0,'Données projet'!$E$12+1,1))</f>
        <v>413.19017646954478</v>
      </c>
      <c r="CE17" s="59">
        <f t="shared" si="40"/>
        <v>501.86214945100159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1.8</v>
      </c>
      <c r="CT17" s="12">
        <f>IF('Données projet'!$A$140&gt;35,CT16+CS17-DB16,IF(A17&lt;'Données projet'!$A$140,$CQ$205^A17,IF(A17='Données projet'!$A$140,'Données projet'!$B$140,CT16+CS17-DB16)))</f>
        <v>6.4335461589438685</v>
      </c>
      <c r="CU17" s="17">
        <f>CT17*VLOOKUP('Données projet'!$B$13,Paramètres!$A$1:$I$89,3,0)*VLOOKUP('Données projet'!$B$13,Paramètres!$A$1:$I$89,5,0)</f>
        <v>7.0254324055667041</v>
      </c>
      <c r="CV17" s="13">
        <f t="shared" si="41"/>
        <v>2.5803129400982141</v>
      </c>
      <c r="CW17" s="20">
        <f t="shared" si="13"/>
        <v>16.730006477033061</v>
      </c>
      <c r="CX17" s="59">
        <f t="shared" si="14"/>
        <v>290.50778425481082</v>
      </c>
      <c r="CY17" s="59">
        <f ca="1">AVERAGE(OFFSET($CX$3,0,0,'Données projet'!$E$13+1,1))-AVERAGE(OFFSET($H$3,0,0,'Données projet'!$E$13+1,1))</f>
        <v>384.27390696549998</v>
      </c>
      <c r="CZ17" s="59">
        <f t="shared" si="42"/>
        <v>168.81577156642464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10.6</v>
      </c>
      <c r="DO17" s="12">
        <f>IF('Données projet'!$A$166&gt;35,DO16+DN17-DW16,IF(A17&lt;'Données projet'!$A$166,$DL$205^A17,IF(A17='Données projet'!$A$166,'Données projet'!$B$166,DO16+DN17-DW16)))</f>
        <v>77.399999999999991</v>
      </c>
      <c r="DP17" s="17">
        <f>DO17*VLOOKUP('Données projet'!$B$14,Paramètres!$A$1:$I$89,3,0)*VLOOKUP('Données projet'!$B$14,Paramètres!$A$1:$I$89,5,0)</f>
        <v>80.898479999999992</v>
      </c>
      <c r="DQ17" s="13">
        <f t="shared" si="43"/>
        <v>22.356724161653041</v>
      </c>
      <c r="DR17" s="20">
        <f t="shared" si="16"/>
        <v>179.83614724821237</v>
      </c>
      <c r="DS17" s="59">
        <f t="shared" si="17"/>
        <v>453.61392502599017</v>
      </c>
      <c r="DT17" s="59">
        <f ca="1">AVERAGE(OFFSET($DS$3,0,0,'Données projet'!$E$14+1,1))-AVERAGE(OFFSET($H$3,0,0,'Données projet'!$E$14+1,1))</f>
        <v>448.86709550306159</v>
      </c>
      <c r="DU17" s="59">
        <f t="shared" si="44"/>
        <v>421.94486500709155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39.739440000000002</v>
      </c>
      <c r="EL17" s="13">
        <f t="shared" si="45"/>
        <v>11.929559204083212</v>
      </c>
      <c r="EM17" s="20">
        <f t="shared" si="19"/>
        <v>89.990173613778268</v>
      </c>
      <c r="EN17" s="59">
        <f t="shared" si="20"/>
        <v>363.76795139155604</v>
      </c>
      <c r="EO17" s="59">
        <f ca="1">AVERAGE(OFFSET($EN$3,0,0,'Données projet'!$E$15+1,1))-AVERAGE(OFFSET($H$3,0,0,'Données projet'!$E$15+1,1))</f>
        <v>327.81662150328646</v>
      </c>
      <c r="EP17" s="59">
        <f t="shared" si="46"/>
        <v>320.24200483294322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42.276000000000003</v>
      </c>
      <c r="FG17" s="13">
        <f t="shared" si="47"/>
        <v>12.599944303951819</v>
      </c>
      <c r="FH17" s="20">
        <f t="shared" si="22"/>
        <v>95.575602996049426</v>
      </c>
      <c r="FI17" s="59">
        <f t="shared" si="23"/>
        <v>369.35338077382721</v>
      </c>
      <c r="FJ17" s="59">
        <f ca="1">AVERAGE(OFFSET($FI$3,0,0,'Données projet'!$E$16+1,1))-AVERAGE(OFFSET($H$3,0,0,'Données projet'!$E$16+1,1))</f>
        <v>346.38839381795231</v>
      </c>
      <c r="FK17" s="59">
        <f t="shared" si="48"/>
        <v>337.8934585835961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10.8</v>
      </c>
      <c r="FZ17" s="12">
        <f>IF('Données projet'!$A$244&gt;35,FZ16+FY17-GH16,IF(A17&lt;'Données projet'!$A$244,$FW$205^A17,IF(A17='Données projet'!$A$244,'Données projet'!$B$244,FZ16+FY17-GH16)))</f>
        <v>54.2</v>
      </c>
      <c r="GA17" s="17">
        <f>FZ17*VLOOKUP('Données projet'!$B$17,Paramètres!$A$1:$I$89,3,0)*VLOOKUP('Données projet'!$B$17,Paramètres!$A$1:$I$89,5,0)</f>
        <v>47.349120000000006</v>
      </c>
      <c r="GB17" s="13">
        <f t="shared" si="49"/>
        <v>13.927003034591849</v>
      </c>
      <c r="GC17" s="20">
        <f t="shared" si="25"/>
        <v>106.72258095191415</v>
      </c>
      <c r="GD17" s="59">
        <f t="shared" si="26"/>
        <v>380.50035872969192</v>
      </c>
      <c r="GE17" s="59">
        <f ca="1">AVERAGE(OFFSET($GD$3,0,0,'Données projet'!$E$17+1,1))-AVERAGE(OFFSET($H$3,0,0,'Données projet'!$E$17+1,1))</f>
        <v>383.46266660377637</v>
      </c>
      <c r="GF17" s="59">
        <f t="shared" si="50"/>
        <v>373.1287543230714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3.65</v>
      </c>
      <c r="GU17" s="12">
        <f>IF('Données projet'!$A$270&gt;35,GU16+GT17-HC16,IF(A17&lt;'Données projet'!$A$270,$GR$205^A17,IF(A17='Données projet'!$A$270,'Données projet'!$B$270,GU16+GT17-HC16)))</f>
        <v>20.152364144963837</v>
      </c>
      <c r="GV17" s="17">
        <f>GU17*VLOOKUP('Données projet'!$B$18,Paramètres!$A$1:$I$89,3,0)*VLOOKUP('Données projet'!$B$18,Paramètres!$A$1:$I$89,5,0)</f>
        <v>20.434497242993334</v>
      </c>
      <c r="GW17" s="13">
        <f t="shared" si="51"/>
        <v>6.6281092368495731</v>
      </c>
      <c r="GX17" s="20">
        <f t="shared" si="28"/>
        <v>47.134039619059727</v>
      </c>
      <c r="GY17" s="59">
        <f t="shared" si="29"/>
        <v>320.91181739683748</v>
      </c>
      <c r="GZ17" s="59">
        <f ca="1">AVERAGE(OFFSET($GY$3,0,0,'Données projet'!$E$18+1,1))-AVERAGE(OFFSET($H$3,0,0,'Données projet'!$E$18+1,1))</f>
        <v>564.80210708868663</v>
      </c>
      <c r="HA17" s="59">
        <f t="shared" si="52"/>
        <v>367.42881145517066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5.5909090909090908</v>
      </c>
      <c r="N18" s="13">
        <f>IF('Données projet'!$A$36&gt;35,N17+M18-V17,IF(A18&lt;'Données projet'!$A$36,$K$205^A18,IF(A18='Données projet'!$A$36,'Données projet'!$B$36,N17+M18-V17)))</f>
        <v>26.603287217402478</v>
      </c>
      <c r="O18" s="13">
        <f>N18*VLOOKUP('Données projet'!$B$9,Paramètres!$A$1:$I$89,3,0)*VLOOKUP('Données projet'!$B$9,Paramètres!$A$1:$I$89,5,0)</f>
        <v>15.908765756006684</v>
      </c>
      <c r="P18" s="13">
        <f t="shared" si="33"/>
        <v>5.312733913945455</v>
      </c>
      <c r="Q18" s="20">
        <f t="shared" si="2"/>
        <v>36.960778591833304</v>
      </c>
      <c r="R18" s="59">
        <f t="shared" si="0"/>
        <v>311.96077859183333</v>
      </c>
      <c r="S18" s="59">
        <f ca="1">AVERAGE(OFFSET($R$3,0,0,'Données projet'!$E$9+1,1))-AVERAGE(OFFSET($H$3,0,0,'Données projet'!$E$9+1,1))</f>
        <v>362.81292020448933</v>
      </c>
      <c r="T18" s="59">
        <f t="shared" si="34"/>
        <v>292.26503163353146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21.03829319564419</v>
      </c>
      <c r="AK18" s="13">
        <f t="shared" si="35"/>
        <v>6.8008648676982615</v>
      </c>
      <c r="AL18" s="20">
        <f t="shared" si="4"/>
        <v>48.486533626988098</v>
      </c>
      <c r="AM18" s="59">
        <f t="shared" si="5"/>
        <v>323.48653362698809</v>
      </c>
      <c r="AN18" s="59">
        <f ca="1">AVERAGE(OFFSET($AM$3,0,0,'Données projet'!$E$10+1,1))-AVERAGE(OFFSET($H$3,0,0,'Données projet'!$E$10+1,1))</f>
        <v>476.64466005965136</v>
      </c>
      <c r="AO18" s="59">
        <f t="shared" si="36"/>
        <v>312.67921212138998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326.97274628871452</v>
      </c>
      <c r="BI18" s="59">
        <f ca="1">AVERAGE(OFFSET($BH$3,0,0,'Données projet'!$E$11+1,1))-AVERAGE(OFFSET($H$3,0,0,'Données projet'!$E$11+1,1))</f>
        <v>508.74087353289082</v>
      </c>
      <c r="BJ18" s="59">
        <f t="shared" si="38"/>
        <v>332.61387922152159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126.4</v>
      </c>
      <c r="BW18" s="12">
        <f>VLOOKUP(A18,'Données projet'!$A$113:$I$133,9,0)</f>
        <v>8.4266666666666676</v>
      </c>
      <c r="BX18" s="12">
        <f t="array" ref="BX18">INDEX(BW:BW,MIN(IF(ISNUMBER(BW18:BW214),ROW(BW18:BW214),"")))</f>
        <v>8.4266666666666676</v>
      </c>
      <c r="BY18" s="12">
        <f>IF('Données projet'!$A$114&gt;35,BY17+BX18-CG17,IF(A18&lt;'Données projet'!$A$114,$BV$205^A18,IF(A18='Données projet'!$A$114,'Données projet'!$B$114,BY17+BX18-CG17)))</f>
        <v>126.4</v>
      </c>
      <c r="BZ18" s="13">
        <f>BY18*VLOOKUP('Données projet'!$B$12,Paramètres!$A$1:$I$89,3,0)*VLOOKUP('Données projet'!$B$12,Paramètres!$A$1:$I$89,5,0)</f>
        <v>55.868800000000007</v>
      </c>
      <c r="CA18" s="13">
        <f t="shared" si="39"/>
        <v>16.119475132610372</v>
      </c>
      <c r="CB18" s="20">
        <f t="shared" si="10"/>
        <v>125.37957918929641</v>
      </c>
      <c r="CC18" s="59">
        <f t="shared" si="11"/>
        <v>400.37957918929641</v>
      </c>
      <c r="CD18" s="59">
        <f ca="1">AVERAGE(OFFSET($CC$3,0,0,'Données projet'!$E$12+1,1))-AVERAGE(OFFSET($H$3,0,0,'Données projet'!$E$12+1,1))</f>
        <v>413.19017646954478</v>
      </c>
      <c r="CE18" s="59">
        <f t="shared" si="40"/>
        <v>501.86214945100159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1.8</v>
      </c>
      <c r="CT18" s="12">
        <f>IF('Données projet'!$A$140&gt;35,CT17+CS18-DB17,IF(A18&lt;'Données projet'!$A$140,$CQ$205^A18,IF(A18='Données projet'!$A$140,'Données projet'!$B$140,CT17+CS18-DB17)))</f>
        <v>7.3484692283495407</v>
      </c>
      <c r="CU18" s="17">
        <f>CT18*VLOOKUP('Données projet'!$B$13,Paramètres!$A$1:$I$89,3,0)*VLOOKUP('Données projet'!$B$13,Paramètres!$A$1:$I$89,5,0)</f>
        <v>8.0245283973576989</v>
      </c>
      <c r="CV18" s="13">
        <f t="shared" si="41"/>
        <v>2.9019982835036395</v>
      </c>
      <c r="CW18" s="20">
        <f t="shared" si="13"/>
        <v>19.030367302500164</v>
      </c>
      <c r="CX18" s="59">
        <f t="shared" si="14"/>
        <v>294.03036730250017</v>
      </c>
      <c r="CY18" s="59">
        <f ca="1">AVERAGE(OFFSET($CX$3,0,0,'Données projet'!$E$13+1,1))-AVERAGE(OFFSET($H$3,0,0,'Données projet'!$E$13+1,1))</f>
        <v>384.27390696549998</v>
      </c>
      <c r="CZ18" s="59">
        <f t="shared" si="42"/>
        <v>168.81577156642464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88</v>
      </c>
      <c r="DM18" s="12">
        <f>VLOOKUP(A18,'Données projet'!$A$165:$I$185,9,0)</f>
        <v>10.6</v>
      </c>
      <c r="DN18" s="12">
        <f t="array" ref="DN18">INDEX(DM:DM,MIN(IF(ISNUMBER(DM18:DM214),ROW(DM18:DM214),"")))</f>
        <v>10.6</v>
      </c>
      <c r="DO18" s="12">
        <f>IF('Données projet'!$A$166&gt;35,DO17+DN18-DW17,IF(A18&lt;'Données projet'!$A$166,$DL$205^A18,IF(A18='Données projet'!$A$166,'Données projet'!$B$166,DO17+DN18-DW17)))</f>
        <v>87.999999999999986</v>
      </c>
      <c r="DP18" s="17">
        <f>DO18*VLOOKUP('Données projet'!$B$14,Paramètres!$A$1:$I$89,3,0)*VLOOKUP('Données projet'!$B$14,Paramètres!$A$1:$I$89,5,0)</f>
        <v>91.977599999999995</v>
      </c>
      <c r="DQ18" s="13">
        <f t="shared" si="43"/>
        <v>25.041569477819937</v>
      </c>
      <c r="DR18" s="20">
        <f t="shared" si="16"/>
        <v>203.80838684053637</v>
      </c>
      <c r="DS18" s="59">
        <f t="shared" si="17"/>
        <v>478.8083868405364</v>
      </c>
      <c r="DT18" s="59">
        <f ca="1">AVERAGE(OFFSET($DS$3,0,0,'Données projet'!$E$14+1,1))-AVERAGE(OFFSET($H$3,0,0,'Données projet'!$E$14+1,1))</f>
        <v>448.86709550306159</v>
      </c>
      <c r="DU18" s="59">
        <f t="shared" si="44"/>
        <v>421.94486500709155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30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47.657999999999994</v>
      </c>
      <c r="EL18" s="13">
        <f t="shared" si="45"/>
        <v>14.007249652087213</v>
      </c>
      <c r="EM18" s="20">
        <f t="shared" si="19"/>
        <v>107.40030981071855</v>
      </c>
      <c r="EN18" s="59">
        <f t="shared" si="20"/>
        <v>382.40030981071857</v>
      </c>
      <c r="EO18" s="59">
        <f ca="1">AVERAGE(OFFSET($EN$3,0,0,'Données projet'!$E$15+1,1))-AVERAGE(OFFSET($H$3,0,0,'Données projet'!$E$15+1,1))</f>
        <v>327.81662150328646</v>
      </c>
      <c r="EP18" s="59">
        <f t="shared" si="46"/>
        <v>320.24200483294322</v>
      </c>
      <c r="EQ18" s="15">
        <f>IF(ISNA(VLOOKUP(A18,'Données projet'!$A$191:$I$211,3,0)),0,VLOOKUP(A18,'Données projet'!$A$191:$I$211,3,0))</f>
        <v>2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50.7</v>
      </c>
      <c r="FG18" s="13">
        <f t="shared" si="47"/>
        <v>14.79439117980476</v>
      </c>
      <c r="FH18" s="20">
        <f t="shared" si="22"/>
        <v>114.06939797149329</v>
      </c>
      <c r="FI18" s="59">
        <f t="shared" si="23"/>
        <v>389.06939797149329</v>
      </c>
      <c r="FJ18" s="59">
        <f ca="1">AVERAGE(OFFSET($FI$3,0,0,'Données projet'!$E$16+1,1))-AVERAGE(OFFSET($H$3,0,0,'Données projet'!$E$16+1,1))</f>
        <v>346.38839381795231</v>
      </c>
      <c r="FK18" s="59">
        <f t="shared" si="48"/>
        <v>337.8934585835961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65</v>
      </c>
      <c r="FX18" s="12">
        <f>VLOOKUP(A18,'Données projet'!$A$243:$I$263,9,0)</f>
        <v>10.8</v>
      </c>
      <c r="FY18" s="12">
        <f t="array" ref="FY18">INDEX(FX:FX,MIN(IF(ISNUMBER(FX18:FX214),ROW(FX18:FX214),"")))</f>
        <v>10.8</v>
      </c>
      <c r="FZ18" s="12">
        <f>IF('Données projet'!$A$244&gt;35,FZ17+FY18-GH17,IF(A18&lt;'Données projet'!$A$244,$FW$205^A18,IF(A18='Données projet'!$A$244,'Données projet'!$B$244,FZ17+FY18-GH17)))</f>
        <v>65</v>
      </c>
      <c r="GA18" s="17">
        <f>FZ18*VLOOKUP('Données projet'!$B$17,Paramètres!$A$1:$I$89,3,0)*VLOOKUP('Données projet'!$B$17,Paramètres!$A$1:$I$89,5,0)</f>
        <v>56.784000000000013</v>
      </c>
      <c r="GB18" s="13">
        <f t="shared" si="49"/>
        <v>16.352574732529362</v>
      </c>
      <c r="GC18" s="20">
        <f t="shared" si="25"/>
        <v>127.37953432582198</v>
      </c>
      <c r="GD18" s="59">
        <f t="shared" si="26"/>
        <v>402.37953432582196</v>
      </c>
      <c r="GE18" s="59">
        <f ca="1">AVERAGE(OFFSET($GD$3,0,0,'Données projet'!$E$17+1,1))-AVERAGE(OFFSET($H$3,0,0,'Données projet'!$E$17+1,1))</f>
        <v>383.46266660377637</v>
      </c>
      <c r="GF18" s="59">
        <f t="shared" si="50"/>
        <v>373.1287543230714</v>
      </c>
      <c r="GG18" s="15">
        <f>IF(ISNA(VLOOKUP(A18,'Données projet'!$A$243:$I$263,3,0)),0,VLOOKUP(A18,'Données projet'!$A$243:$I$263,3,0))</f>
        <v>2</v>
      </c>
      <c r="GH18" s="15">
        <f>IF(ISNA(VLOOKUP(A18,'Données projet'!$A$243:$I$263,4,0)),0,VLOOKUP(A18,'Données projet'!$A$243:$I$263,4,0))</f>
        <v>32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3.65</v>
      </c>
      <c r="GU18" s="12">
        <f>IF('Données projet'!$A$270&gt;35,GU17+GT18-HC17,IF(A18&lt;'Données projet'!$A$270,$GR$205^A18,IF(A18='Données projet'!$A$270,'Données projet'!$B$270,GU17+GT18-HC17)))</f>
        <v>24.974232188561476</v>
      </c>
      <c r="GV18" s="17">
        <f>GU18*VLOOKUP('Données projet'!$B$18,Paramètres!$A$1:$I$89,3,0)*VLOOKUP('Données projet'!$B$18,Paramètres!$A$1:$I$89,5,0)</f>
        <v>25.323871439201337</v>
      </c>
      <c r="GW18" s="13">
        <f t="shared" si="51"/>
        <v>8.0114524854610902</v>
      </c>
      <c r="GX18" s="20">
        <f t="shared" si="28"/>
        <v>58.059022502120392</v>
      </c>
      <c r="GY18" s="59">
        <f t="shared" si="29"/>
        <v>333.0590225021204</v>
      </c>
      <c r="GZ18" s="59">
        <f ca="1">AVERAGE(OFFSET($GY$3,0,0,'Données projet'!$E$18+1,1))-AVERAGE(OFFSET($H$3,0,0,'Données projet'!$E$18+1,1))</f>
        <v>564.80210708868663</v>
      </c>
      <c r="HA18" s="59">
        <f t="shared" si="52"/>
        <v>367.42881145517066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5.5909090909090908</v>
      </c>
      <c r="N19" s="13">
        <f>IF('Données projet'!$A$36&gt;35,N18+M19-V18,IF(A19&lt;'Données projet'!$A$36,$K$205^A19,IF(A19='Données projet'!$A$36,'Données projet'!$B$36,N18+M19-V18)))</f>
        <v>33.107850856996748</v>
      </c>
      <c r="O19" s="13">
        <f>N19*VLOOKUP('Données projet'!$B$9,Paramètres!$A$1:$I$89,3,0)*VLOOKUP('Données projet'!$B$9,Paramètres!$A$1:$I$89,5,0)</f>
        <v>19.798494812484059</v>
      </c>
      <c r="P19" s="13">
        <f t="shared" si="33"/>
        <v>6.4454946747588586</v>
      </c>
      <c r="Q19" s="20">
        <f t="shared" si="2"/>
        <v>45.70828169028141</v>
      </c>
      <c r="R19" s="59">
        <f t="shared" si="0"/>
        <v>321.93050391250364</v>
      </c>
      <c r="S19" s="59">
        <f ca="1">AVERAGE(OFFSET($R$3,0,0,'Données projet'!$E$9+1,1))-AVERAGE(OFFSET($H$3,0,0,'Données projet'!$E$9+1,1))</f>
        <v>362.81292020448933</v>
      </c>
      <c r="T19" s="59">
        <f t="shared" si="34"/>
        <v>292.26503163353146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26.072138005225284</v>
      </c>
      <c r="AK19" s="13">
        <f t="shared" si="35"/>
        <v>8.2202636982343371</v>
      </c>
      <c r="AL19" s="20">
        <f t="shared" si="4"/>
        <v>59.725932966858835</v>
      </c>
      <c r="AM19" s="59">
        <f t="shared" si="5"/>
        <v>335.94815518908104</v>
      </c>
      <c r="AN19" s="59">
        <f ca="1">AVERAGE(OFFSET($AM$3,0,0,'Données projet'!$E$10+1,1))-AVERAGE(OFFSET($H$3,0,0,'Données projet'!$E$10+1,1))</f>
        <v>476.64466005965136</v>
      </c>
      <c r="AO19" s="59">
        <f t="shared" si="36"/>
        <v>312.67921212138998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340.24492173474681</v>
      </c>
      <c r="BI19" s="59">
        <f ca="1">AVERAGE(OFFSET($BH$3,0,0,'Données projet'!$E$11+1,1))-AVERAGE(OFFSET($H$3,0,0,'Données projet'!$E$11+1,1))</f>
        <v>508.74087353289082</v>
      </c>
      <c r="BJ19" s="59">
        <f t="shared" si="38"/>
        <v>332.61387922152159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22.28</v>
      </c>
      <c r="BY19" s="12">
        <f>IF('Données projet'!$A$114&gt;35,BY18+BX19-CG18,IF(A19&lt;'Données projet'!$A$114,$BV$205^A19,IF(A19='Données projet'!$A$114,'Données projet'!$B$114,BY18+BX19-CG18)))</f>
        <v>148.68</v>
      </c>
      <c r="BZ19" s="13">
        <f>BY19*VLOOKUP('Données projet'!$B$12,Paramètres!$A$1:$I$89,3,0)*VLOOKUP('Données projet'!$B$12,Paramètres!$A$1:$I$89,5,0)</f>
        <v>65.716560000000015</v>
      </c>
      <c r="CA19" s="13">
        <f t="shared" si="39"/>
        <v>18.605850943651323</v>
      </c>
      <c r="CB19" s="20">
        <f t="shared" si="10"/>
        <v>146.86153239352606</v>
      </c>
      <c r="CC19" s="59">
        <f t="shared" si="11"/>
        <v>423.08375461574826</v>
      </c>
      <c r="CD19" s="59">
        <f ca="1">AVERAGE(OFFSET($CC$3,0,0,'Données projet'!$E$12+1,1))-AVERAGE(OFFSET($H$3,0,0,'Données projet'!$E$12+1,1))</f>
        <v>413.19017646954478</v>
      </c>
      <c r="CE19" s="59">
        <f t="shared" si="40"/>
        <v>501.86214945100159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1.8</v>
      </c>
      <c r="CT19" s="12">
        <f>IF('Données projet'!$A$140&gt;35,CT18+CS19-DB18,IF(A19&lt;'Données projet'!$A$140,$CQ$205^A19,IF(A19='Données projet'!$A$140,'Données projet'!$B$140,CT18+CS19-DB18)))</f>
        <v>8.3935047120054769</v>
      </c>
      <c r="CU19" s="17">
        <f>CT19*VLOOKUP('Données projet'!$B$13,Paramètres!$A$1:$I$89,3,0)*VLOOKUP('Données projet'!$B$13,Paramètres!$A$1:$I$89,5,0)</f>
        <v>9.1657071455099803</v>
      </c>
      <c r="CV19" s="13">
        <f t="shared" si="41"/>
        <v>3.2637878555682169</v>
      </c>
      <c r="CW19" s="20">
        <f t="shared" si="13"/>
        <v>21.648037126877863</v>
      </c>
      <c r="CX19" s="59">
        <f t="shared" si="14"/>
        <v>297.87025934910008</v>
      </c>
      <c r="CY19" s="59">
        <f ca="1">AVERAGE(OFFSET($CX$3,0,0,'Données projet'!$E$13+1,1))-AVERAGE(OFFSET($H$3,0,0,'Données projet'!$E$13+1,1))</f>
        <v>384.27390696549998</v>
      </c>
      <c r="CZ19" s="59">
        <f t="shared" si="42"/>
        <v>168.81577156642464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11.8</v>
      </c>
      <c r="DO19" s="12">
        <f>IF('Données projet'!$A$166&gt;35,DO18+DN19-DW18,IF(A19&lt;'Données projet'!$A$166,$DL$205^A19,IF(A19='Données projet'!$A$166,'Données projet'!$B$166,DO18+DN19-DW18)))</f>
        <v>69.799999999999983</v>
      </c>
      <c r="DP19" s="17">
        <f>DO19*VLOOKUP('Données projet'!$B$14,Paramètres!$A$1:$I$89,3,0)*VLOOKUP('Données projet'!$B$14,Paramètres!$A$1:$I$89,5,0)</f>
        <v>72.954959999999986</v>
      </c>
      <c r="DQ19" s="13">
        <f t="shared" si="43"/>
        <v>20.405503111778629</v>
      </c>
      <c r="DR19" s="20">
        <f t="shared" si="16"/>
        <v>162.60280658634773</v>
      </c>
      <c r="DS19" s="59">
        <f t="shared" si="17"/>
        <v>438.82502880856998</v>
      </c>
      <c r="DT19" s="59">
        <f ca="1">AVERAGE(OFFSET($DS$3,0,0,'Données projet'!$E$14+1,1))-AVERAGE(OFFSET($H$3,0,0,'Données projet'!$E$14+1,1))</f>
        <v>448.86709550306159</v>
      </c>
      <c r="DU19" s="59">
        <f t="shared" si="44"/>
        <v>421.94486500709155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13.6</v>
      </c>
      <c r="EJ19" s="12">
        <f>IF('Données projet'!$A$192&gt;35,EJ18+EI19-ER18,IF(A19&lt;'Données projet'!$A$192,$EG$205^A19,IF(A19='Données projet'!$A$192,'Données projet'!$B$192,EJ18+EI19-ER18)))</f>
        <v>46.599999999999994</v>
      </c>
      <c r="EK19" s="17">
        <f>EJ19*VLOOKUP('Données projet'!$B$15,Paramètres!$A$1:$I$89,3,0)*VLOOKUP('Données projet'!$B$15,Paramètres!$A$1:$I$89,5,0)</f>
        <v>34.167119999999997</v>
      </c>
      <c r="EL19" s="13">
        <f t="shared" si="45"/>
        <v>10.438748234359947</v>
      </c>
      <c r="EM19" s="20">
        <f t="shared" si="19"/>
        <v>77.688553841510227</v>
      </c>
      <c r="EN19" s="59">
        <f t="shared" si="20"/>
        <v>353.91077606373244</v>
      </c>
      <c r="EO19" s="59">
        <f ca="1">AVERAGE(OFFSET($EN$3,0,0,'Données projet'!$E$15+1,1))-AVERAGE(OFFSET($H$3,0,0,'Données projet'!$E$15+1,1))</f>
        <v>327.81662150328646</v>
      </c>
      <c r="EP19" s="59">
        <f t="shared" si="46"/>
        <v>320.24200483294322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13.6</v>
      </c>
      <c r="FE19" s="12">
        <f>IF('Données projet'!$A$218&gt;35,FE18+FD19-FM18,IF(A19&lt;'Données projet'!$A$218,$FB$205^A19,IF(A19='Données projet'!$A$218,'Données projet'!$B$218,FE18+FD19-FM18)))</f>
        <v>46.599999999999994</v>
      </c>
      <c r="FF19" s="17">
        <f>FE19*VLOOKUP('Données projet'!$B$16,Paramètres!$A$1:$I$89,3,0)*VLOOKUP('Données projet'!$B$16,Paramètres!$A$1:$I$89,5,0)</f>
        <v>36.347999999999999</v>
      </c>
      <c r="FG19" s="13">
        <f t="shared" si="47"/>
        <v>11.025356771848859</v>
      </c>
      <c r="FH19" s="20">
        <f t="shared" si="22"/>
        <v>82.508596377636763</v>
      </c>
      <c r="FI19" s="59">
        <f t="shared" si="23"/>
        <v>358.73081859985899</v>
      </c>
      <c r="FJ19" s="59">
        <f ca="1">AVERAGE(OFFSET($FI$3,0,0,'Données projet'!$E$16+1,1))-AVERAGE(OFFSET($H$3,0,0,'Données projet'!$E$16+1,1))</f>
        <v>346.38839381795231</v>
      </c>
      <c r="FK19" s="59">
        <f t="shared" si="48"/>
        <v>337.8934585835961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13.6</v>
      </c>
      <c r="FZ19" s="12">
        <f>IF('Données projet'!$A$244&gt;35,FZ18+FY19-GH18,IF(A19&lt;'Données projet'!$A$244,$FW$205^A19,IF(A19='Données projet'!$A$244,'Données projet'!$B$244,FZ18+FY19-GH18)))</f>
        <v>46.599999999999994</v>
      </c>
      <c r="GA19" s="17">
        <f>FZ19*VLOOKUP('Données projet'!$B$17,Paramètres!$A$1:$I$89,3,0)*VLOOKUP('Données projet'!$B$17,Paramètres!$A$1:$I$89,5,0)</f>
        <v>40.709760000000003</v>
      </c>
      <c r="GB19" s="13">
        <f t="shared" si="49"/>
        <v>12.186575870088381</v>
      </c>
      <c r="GC19" s="20">
        <f t="shared" si="25"/>
        <v>92.127784973737278</v>
      </c>
      <c r="GD19" s="59">
        <f t="shared" si="26"/>
        <v>368.35000719595951</v>
      </c>
      <c r="GE19" s="59">
        <f ca="1">AVERAGE(OFFSET($GD$3,0,0,'Données projet'!$E$17+1,1))-AVERAGE(OFFSET($H$3,0,0,'Données projet'!$E$17+1,1))</f>
        <v>383.46266660377637</v>
      </c>
      <c r="GF19" s="59">
        <f t="shared" si="50"/>
        <v>373.1287543230714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3.65</v>
      </c>
      <c r="GU19" s="12">
        <f>IF('Données projet'!$A$270&gt;35,GU18+GT19-HC18,IF(A19&lt;'Données projet'!$A$270,$GR$205^A19,IF(A19='Données projet'!$A$270,'Données projet'!$B$270,GU18+GT19-HC18)))</f>
        <v>30.949831440200953</v>
      </c>
      <c r="GV19" s="17">
        <f>GU19*VLOOKUP('Données projet'!$B$18,Paramètres!$A$1:$I$89,3,0)*VLOOKUP('Données projet'!$B$18,Paramètres!$A$1:$I$89,5,0)</f>
        <v>31.383129080363769</v>
      </c>
      <c r="GW19" s="13">
        <f t="shared" si="51"/>
        <v>9.6835113353243223</v>
      </c>
      <c r="GX19" s="20">
        <f t="shared" si="28"/>
        <v>71.524398723990075</v>
      </c>
      <c r="GY19" s="59">
        <f t="shared" si="29"/>
        <v>347.74662094621232</v>
      </c>
      <c r="GZ19" s="59">
        <f ca="1">AVERAGE(OFFSET($GY$3,0,0,'Données projet'!$E$18+1,1))-AVERAGE(OFFSET($H$3,0,0,'Données projet'!$E$18+1,1))</f>
        <v>564.80210708868663</v>
      </c>
      <c r="HA19" s="59">
        <f t="shared" si="52"/>
        <v>367.42881145517066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5.5909090909090908</v>
      </c>
      <c r="N20" s="13">
        <f>IF('Données projet'!$A$36&gt;35,N19+M20-V19,IF(A20&lt;'Données projet'!$A$36,$K$205^A20,IF(A20='Données projet'!$A$36,'Données projet'!$B$36,N19+M20-V19)))</f>
        <v>41.202794955809431</v>
      </c>
      <c r="O20" s="13">
        <f>N20*VLOOKUP('Données projet'!$B$9,Paramètres!$A$1:$I$89,3,0)*VLOOKUP('Données projet'!$B$9,Paramètres!$A$1:$I$89,5,0)</f>
        <v>24.639271383574041</v>
      </c>
      <c r="P20" s="13">
        <f t="shared" si="33"/>
        <v>7.8197783429910519</v>
      </c>
      <c r="Q20" s="20">
        <f t="shared" si="2"/>
        <v>56.532844940434195</v>
      </c>
      <c r="R20" s="59">
        <f t="shared" si="0"/>
        <v>333.97728938487865</v>
      </c>
      <c r="S20" s="59">
        <f ca="1">AVERAGE(OFFSET($R$3,0,0,'Données projet'!$E$9+1,1))-AVERAGE(OFFSET($H$3,0,0,'Données projet'!$E$9+1,1))</f>
        <v>362.81292020448933</v>
      </c>
      <c r="T20" s="59">
        <f t="shared" si="34"/>
        <v>292.26503163353146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32.310433828550828</v>
      </c>
      <c r="AK20" s="13">
        <f t="shared" si="35"/>
        <v>9.9359032392271498</v>
      </c>
      <c r="AL20" s="20">
        <f t="shared" si="4"/>
        <v>73.579037059713301</v>
      </c>
      <c r="AM20" s="59">
        <f t="shared" si="5"/>
        <v>351.02348150415776</v>
      </c>
      <c r="AN20" s="59">
        <f ca="1">AVERAGE(OFFSET($AM$3,0,0,'Données projet'!$E$10+1,1))-AVERAGE(OFFSET($H$3,0,0,'Données projet'!$E$10+1,1))</f>
        <v>476.64466005965136</v>
      </c>
      <c r="AO20" s="59">
        <f t="shared" si="36"/>
        <v>312.67921212138998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356.31981931185817</v>
      </c>
      <c r="BI20" s="59">
        <f ca="1">AVERAGE(OFFSET($BH$3,0,0,'Données projet'!$E$11+1,1))-AVERAGE(OFFSET($H$3,0,0,'Données projet'!$E$11+1,1))</f>
        <v>508.74087353289082</v>
      </c>
      <c r="BJ20" s="59">
        <f t="shared" si="38"/>
        <v>332.61387922152159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22.28</v>
      </c>
      <c r="BY20" s="12">
        <f>IF('Données projet'!$A$114&gt;35,BY19+BX20-CG19,IF(A20&lt;'Données projet'!$A$114,$BV$205^A20,IF(A20='Données projet'!$A$114,'Données projet'!$B$114,BY19+BX20-CG19)))</f>
        <v>170.96</v>
      </c>
      <c r="BZ20" s="13">
        <f>BY20*VLOOKUP('Données projet'!$B$12,Paramètres!$A$1:$I$89,3,0)*VLOOKUP('Données projet'!$B$12,Paramètres!$A$1:$I$89,5,0)</f>
        <v>75.564320000000009</v>
      </c>
      <c r="CA20" s="13">
        <f t="shared" si="39"/>
        <v>21.049063116000134</v>
      </c>
      <c r="CB20" s="20">
        <f t="shared" si="10"/>
        <v>168.26830892703356</v>
      </c>
      <c r="CC20" s="59">
        <f t="shared" si="11"/>
        <v>445.71275337147802</v>
      </c>
      <c r="CD20" s="59">
        <f ca="1">AVERAGE(OFFSET($CC$3,0,0,'Données projet'!$E$12+1,1))-AVERAGE(OFFSET($H$3,0,0,'Données projet'!$E$12+1,1))</f>
        <v>413.19017646954478</v>
      </c>
      <c r="CE20" s="59">
        <f t="shared" si="40"/>
        <v>501.86214945100159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1.8</v>
      </c>
      <c r="CT20" s="12">
        <f>IF('Données projet'!$A$140&gt;35,CT19+CS20-DB19,IF(A20&lt;'Données projet'!$A$140,$CQ$205^A20,IF(A20='Données projet'!$A$140,'Données projet'!$B$140,CT19+CS20-DB19)))</f>
        <v>9.5871560676428587</v>
      </c>
      <c r="CU20" s="17">
        <f>CT20*VLOOKUP('Données projet'!$B$13,Paramètres!$A$1:$I$89,3,0)*VLOOKUP('Données projet'!$B$13,Paramètres!$A$1:$I$89,5,0)</f>
        <v>10.469174425866001</v>
      </c>
      <c r="CV20" s="13">
        <f t="shared" si="41"/>
        <v>3.6706814151846547</v>
      </c>
      <c r="CW20" s="20">
        <f t="shared" si="13"/>
        <v>24.626915589829892</v>
      </c>
      <c r="CX20" s="59">
        <f t="shared" si="14"/>
        <v>302.07136003427433</v>
      </c>
      <c r="CY20" s="59">
        <f ca="1">AVERAGE(OFFSET($CX$3,0,0,'Données projet'!$E$13+1,1))-AVERAGE(OFFSET($H$3,0,0,'Données projet'!$E$13+1,1))</f>
        <v>384.27390696549998</v>
      </c>
      <c r="CZ20" s="59">
        <f t="shared" si="42"/>
        <v>168.81577156642464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11.8</v>
      </c>
      <c r="DO20" s="12">
        <f>IF('Données projet'!$A$166&gt;35,DO19+DN20-DW19,IF(A20&lt;'Données projet'!$A$166,$DL$205^A20,IF(A20='Données projet'!$A$166,'Données projet'!$B$166,DO19+DN20-DW19)))</f>
        <v>81.59999999999998</v>
      </c>
      <c r="DP20" s="17">
        <f>DO20*VLOOKUP('Données projet'!$B$14,Paramètres!$A$1:$I$89,3,0)*VLOOKUP('Données projet'!$B$14,Paramètres!$A$1:$I$89,5,0)</f>
        <v>85.288319999999985</v>
      </c>
      <c r="DQ20" s="13">
        <f t="shared" si="43"/>
        <v>23.425349540470684</v>
      </c>
      <c r="DR20" s="20">
        <f t="shared" si="16"/>
        <v>189.34297444965307</v>
      </c>
      <c r="DS20" s="59">
        <f t="shared" si="17"/>
        <v>466.78741889409753</v>
      </c>
      <c r="DT20" s="59">
        <f ca="1">AVERAGE(OFFSET($DS$3,0,0,'Données projet'!$E$14+1,1))-AVERAGE(OFFSET($H$3,0,0,'Données projet'!$E$14+1,1))</f>
        <v>448.86709550306159</v>
      </c>
      <c r="DU20" s="59">
        <f t="shared" si="44"/>
        <v>421.94486500709155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13.6</v>
      </c>
      <c r="EJ20" s="12">
        <f>IF('Données projet'!$A$192&gt;35,EJ19+EI20-ER19,IF(A20&lt;'Données projet'!$A$192,$EG$205^A20,IF(A20='Données projet'!$A$192,'Données projet'!$B$192,EJ19+EI20-ER19)))</f>
        <v>60.199999999999996</v>
      </c>
      <c r="EK20" s="17">
        <f>EJ20*VLOOKUP('Données projet'!$B$15,Paramètres!$A$1:$I$89,3,0)*VLOOKUP('Données projet'!$B$15,Paramètres!$A$1:$I$89,5,0)</f>
        <v>44.138639999999995</v>
      </c>
      <c r="EL20" s="13">
        <f t="shared" si="45"/>
        <v>13.089229634046784</v>
      </c>
      <c r="EM20" s="20">
        <f t="shared" si="19"/>
        <v>99.671872945964807</v>
      </c>
      <c r="EN20" s="59">
        <f t="shared" si="20"/>
        <v>377.11631739040928</v>
      </c>
      <c r="EO20" s="59">
        <f ca="1">AVERAGE(OFFSET($EN$3,0,0,'Données projet'!$E$15+1,1))-AVERAGE(OFFSET($H$3,0,0,'Données projet'!$E$15+1,1))</f>
        <v>327.81662150328646</v>
      </c>
      <c r="EP20" s="59">
        <f t="shared" si="46"/>
        <v>320.24200483294322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13.6</v>
      </c>
      <c r="FE20" s="12">
        <f>IF('Données projet'!$A$218&gt;35,FE19+FD20-FM19,IF(A20&lt;'Données projet'!$A$218,$FB$205^A20,IF(A20='Données projet'!$A$218,'Données projet'!$B$218,FE19+FD20-FM19)))</f>
        <v>60.199999999999996</v>
      </c>
      <c r="FF20" s="17">
        <f>FE20*VLOOKUP('Données projet'!$B$16,Paramètres!$A$1:$I$89,3,0)*VLOOKUP('Données projet'!$B$16,Paramètres!$A$1:$I$89,5,0)</f>
        <v>46.955999999999996</v>
      </c>
      <c r="FG20" s="13">
        <f t="shared" si="47"/>
        <v>13.824782755944211</v>
      </c>
      <c r="FH20" s="20">
        <f t="shared" si="22"/>
        <v>105.85986329993615</v>
      </c>
      <c r="FI20" s="59">
        <f t="shared" si="23"/>
        <v>383.30430774438059</v>
      </c>
      <c r="FJ20" s="59">
        <f ca="1">AVERAGE(OFFSET($FI$3,0,0,'Données projet'!$E$16+1,1))-AVERAGE(OFFSET($H$3,0,0,'Données projet'!$E$16+1,1))</f>
        <v>346.38839381795231</v>
      </c>
      <c r="FK20" s="59">
        <f t="shared" si="48"/>
        <v>337.8934585835961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13.6</v>
      </c>
      <c r="FZ20" s="12">
        <f>IF('Données projet'!$A$244&gt;35,FZ19+FY20-GH19,IF(A20&lt;'Données projet'!$A$244,$FW$205^A20,IF(A20='Données projet'!$A$244,'Données projet'!$B$244,FZ19+FY20-GH19)))</f>
        <v>60.199999999999996</v>
      </c>
      <c r="GA20" s="17">
        <f>FZ20*VLOOKUP('Données projet'!$B$17,Paramètres!$A$1:$I$89,3,0)*VLOOKUP('Données projet'!$B$17,Paramètres!$A$1:$I$89,5,0)</f>
        <v>52.590720000000005</v>
      </c>
      <c r="GB20" s="13">
        <f t="shared" si="49"/>
        <v>15.280844641052973</v>
      </c>
      <c r="GC20" s="20">
        <f t="shared" si="25"/>
        <v>118.20964174983392</v>
      </c>
      <c r="GD20" s="59">
        <f t="shared" si="26"/>
        <v>395.65408619427836</v>
      </c>
      <c r="GE20" s="59">
        <f ca="1">AVERAGE(OFFSET($GD$3,0,0,'Données projet'!$E$17+1,1))-AVERAGE(OFFSET($H$3,0,0,'Données projet'!$E$17+1,1))</f>
        <v>383.46266660377637</v>
      </c>
      <c r="GF20" s="59">
        <f t="shared" si="50"/>
        <v>373.1287543230714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3.65</v>
      </c>
      <c r="GU20" s="12">
        <f>IF('Données projet'!$A$270&gt;35,GU19+GT20-HC19,IF(A20&lt;'Données projet'!$A$270,$GR$205^A20,IF(A20='Données projet'!$A$270,'Données projet'!$B$270,GU19+GT20-HC19)))</f>
        <v>38.355215845858055</v>
      </c>
      <c r="GV20" s="17">
        <f>GU20*VLOOKUP('Données projet'!$B$18,Paramètres!$A$1:$I$89,3,0)*VLOOKUP('Données projet'!$B$18,Paramètres!$A$1:$I$89,5,0)</f>
        <v>38.892188867700071</v>
      </c>
      <c r="GW20" s="13">
        <f t="shared" si="51"/>
        <v>11.704543208803392</v>
      </c>
      <c r="GX20" s="20">
        <f t="shared" si="28"/>
        <v>88.122641699910204</v>
      </c>
      <c r="GY20" s="59">
        <f t="shared" si="29"/>
        <v>365.56708614435468</v>
      </c>
      <c r="GZ20" s="59">
        <f ca="1">AVERAGE(OFFSET($GY$3,0,0,'Données projet'!$E$18+1,1))-AVERAGE(OFFSET($H$3,0,0,'Données projet'!$E$18+1,1))</f>
        <v>564.80210708868663</v>
      </c>
      <c r="HA20" s="59">
        <f t="shared" si="52"/>
        <v>367.42881145517066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5.5909090909090908</v>
      </c>
      <c r="N21" s="13">
        <f>IF('Données projet'!$A$36&gt;35,N20+M21-V20,IF(A21&lt;'Données projet'!$A$36,$K$205^A21,IF(A21='Données projet'!$A$36,'Données projet'!$B$36,N20+M21-V20)))</f>
        <v>51.276971117915458</v>
      </c>
      <c r="O21" s="13">
        <f>N21*VLOOKUP('Données projet'!$B$9,Paramètres!$A$1:$I$89,3,0)*VLOOKUP('Données projet'!$B$9,Paramètres!$A$1:$I$89,5,0)</f>
        <v>30.663628728513448</v>
      </c>
      <c r="P21" s="13">
        <f t="shared" si="33"/>
        <v>9.4870815071768995</v>
      </c>
      <c r="Q21" s="20">
        <f t="shared" si="2"/>
        <v>69.929153660494023</v>
      </c>
      <c r="R21" s="59">
        <f t="shared" si="0"/>
        <v>348.59582032716071</v>
      </c>
      <c r="S21" s="59">
        <f ca="1">AVERAGE(OFFSET($R$3,0,0,'Données projet'!$E$9+1,1))-AVERAGE(OFFSET($H$3,0,0,'Données projet'!$E$9+1,1))</f>
        <v>362.81292020448933</v>
      </c>
      <c r="T21" s="59">
        <f t="shared" si="34"/>
        <v>292.26503163353146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40.041370369393334</v>
      </c>
      <c r="AK21" s="13">
        <f t="shared" si="35"/>
        <v>12.009611467876571</v>
      </c>
      <c r="AL21" s="20">
        <f t="shared" si="4"/>
        <v>90.655460033245092</v>
      </c>
      <c r="AM21" s="59">
        <f t="shared" si="5"/>
        <v>369.32212669991179</v>
      </c>
      <c r="AN21" s="59">
        <f ca="1">AVERAGE(OFFSET($AM$3,0,0,'Données projet'!$E$10+1,1))-AVERAGE(OFFSET($H$3,0,0,'Données projet'!$E$10+1,1))</f>
        <v>476.64466005965136</v>
      </c>
      <c r="AO21" s="59">
        <f t="shared" si="36"/>
        <v>312.67921212138998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375.85125169782572</v>
      </c>
      <c r="BI21" s="59">
        <f ca="1">AVERAGE(OFFSET($BH$3,0,0,'Données projet'!$E$11+1,1))-AVERAGE(OFFSET($H$3,0,0,'Données projet'!$E$11+1,1))</f>
        <v>508.74087353289082</v>
      </c>
      <c r="BJ21" s="59">
        <f t="shared" si="38"/>
        <v>332.61387922152159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22.28</v>
      </c>
      <c r="BY21" s="12">
        <f>IF('Données projet'!$A$114&gt;35,BY20+BX21-CG20,IF(A21&lt;'Données projet'!$A$114,$BV$205^A21,IF(A21='Données projet'!$A$114,'Données projet'!$B$114,BY20+BX21-CG20)))</f>
        <v>193.24</v>
      </c>
      <c r="BZ21" s="13">
        <f>BY21*VLOOKUP('Données projet'!$B$12,Paramètres!$A$1:$I$89,3,0)*VLOOKUP('Données projet'!$B$12,Paramètres!$A$1:$I$89,5,0)</f>
        <v>85.412080000000017</v>
      </c>
      <c r="CA21" s="13">
        <f t="shared" si="39"/>
        <v>23.455382343576698</v>
      </c>
      <c r="CB21" s="20">
        <f t="shared" si="10"/>
        <v>189.61083024839613</v>
      </c>
      <c r="CC21" s="59">
        <f t="shared" si="11"/>
        <v>468.27749691506278</v>
      </c>
      <c r="CD21" s="59">
        <f ca="1">AVERAGE(OFFSET($CC$3,0,0,'Données projet'!$E$12+1,1))-AVERAGE(OFFSET($H$3,0,0,'Données projet'!$E$12+1,1))</f>
        <v>413.19017646954478</v>
      </c>
      <c r="CE21" s="59">
        <f t="shared" si="40"/>
        <v>501.86214945100159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1.8</v>
      </c>
      <c r="CT21" s="12">
        <f>IF('Données projet'!$A$140&gt;35,CT20+CS21-DB20,IF(A21&lt;'Données projet'!$A$140,$CQ$205^A21,IF(A21='Données projet'!$A$140,'Données projet'!$B$140,CT20+CS21-DB20)))</f>
        <v>10.950558154077715</v>
      </c>
      <c r="CU21" s="17">
        <f>CT21*VLOOKUP('Données projet'!$B$13,Paramètres!$A$1:$I$89,3,0)*VLOOKUP('Données projet'!$B$13,Paramètres!$A$1:$I$89,5,0)</f>
        <v>11.958009504252866</v>
      </c>
      <c r="CV21" s="13">
        <f t="shared" si="41"/>
        <v>4.1283020367867156</v>
      </c>
      <c r="CW21" s="20">
        <f t="shared" si="13"/>
        <v>28.016992600643935</v>
      </c>
      <c r="CX21" s="59">
        <f t="shared" si="14"/>
        <v>306.68365926731065</v>
      </c>
      <c r="CY21" s="59">
        <f ca="1">AVERAGE(OFFSET($CX$3,0,0,'Données projet'!$E$13+1,1))-AVERAGE(OFFSET($H$3,0,0,'Données projet'!$E$13+1,1))</f>
        <v>384.27390696549998</v>
      </c>
      <c r="CZ21" s="59">
        <f t="shared" si="42"/>
        <v>168.81577156642464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11.8</v>
      </c>
      <c r="DO21" s="12">
        <f>IF('Données projet'!$A$166&gt;35,DO20+DN21-DW20,IF(A21&lt;'Données projet'!$A$166,$DL$205^A21,IF(A21='Données projet'!$A$166,'Données projet'!$B$166,DO20+DN21-DW20)))</f>
        <v>93.399999999999977</v>
      </c>
      <c r="DP21" s="17">
        <f>DO21*VLOOKUP('Données projet'!$B$14,Paramètres!$A$1:$I$89,3,0)*VLOOKUP('Données projet'!$B$14,Paramètres!$A$1:$I$89,5,0)</f>
        <v>97.621679999999984</v>
      </c>
      <c r="DQ21" s="13">
        <f t="shared" si="43"/>
        <v>26.394604294280605</v>
      </c>
      <c r="DR21" s="20">
        <f t="shared" si="16"/>
        <v>215.99502847920533</v>
      </c>
      <c r="DS21" s="59">
        <f t="shared" si="17"/>
        <v>494.66169514587205</v>
      </c>
      <c r="DT21" s="59">
        <f ca="1">AVERAGE(OFFSET($DS$3,0,0,'Données projet'!$E$14+1,1))-AVERAGE(OFFSET($H$3,0,0,'Données projet'!$E$14+1,1))</f>
        <v>448.86709550306159</v>
      </c>
      <c r="DU21" s="59">
        <f t="shared" si="44"/>
        <v>421.94486500709155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13.6</v>
      </c>
      <c r="EJ21" s="12">
        <f>IF('Données projet'!$A$192&gt;35,EJ20+EI21-ER20,IF(A21&lt;'Données projet'!$A$192,$EG$205^A21,IF(A21='Données projet'!$A$192,'Données projet'!$B$192,EJ20+EI21-ER20)))</f>
        <v>73.8</v>
      </c>
      <c r="EK21" s="17">
        <f>EJ21*VLOOKUP('Données projet'!$B$15,Paramètres!$A$1:$I$89,3,0)*VLOOKUP('Données projet'!$B$15,Paramètres!$A$1:$I$89,5,0)</f>
        <v>54.11016</v>
      </c>
      <c r="EL21" s="13">
        <f t="shared" si="45"/>
        <v>15.670297028888184</v>
      </c>
      <c r="EM21" s="20">
        <f t="shared" si="19"/>
        <v>121.53429599198023</v>
      </c>
      <c r="EN21" s="59">
        <f t="shared" si="20"/>
        <v>400.20096265864692</v>
      </c>
      <c r="EO21" s="59">
        <f ca="1">AVERAGE(OFFSET($EN$3,0,0,'Données projet'!$E$15+1,1))-AVERAGE(OFFSET($H$3,0,0,'Données projet'!$E$15+1,1))</f>
        <v>327.81662150328646</v>
      </c>
      <c r="EP21" s="59">
        <f t="shared" si="46"/>
        <v>320.24200483294322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13.6</v>
      </c>
      <c r="FE21" s="12">
        <f>IF('Données projet'!$A$218&gt;35,FE20+FD21-FM20,IF(A21&lt;'Données projet'!$A$218,$FB$205^A21,IF(A21='Données projet'!$A$218,'Données projet'!$B$218,FE20+FD21-FM20)))</f>
        <v>73.8</v>
      </c>
      <c r="FF21" s="17">
        <f>FE21*VLOOKUP('Données projet'!$B$16,Paramètres!$A$1:$I$89,3,0)*VLOOKUP('Données projet'!$B$16,Paramètres!$A$1:$I$89,5,0)</f>
        <v>57.564</v>
      </c>
      <c r="FG21" s="13">
        <f t="shared" si="47"/>
        <v>16.550893994707867</v>
      </c>
      <c r="FH21" s="20">
        <f t="shared" si="22"/>
        <v>129.08344037411621</v>
      </c>
      <c r="FI21" s="59">
        <f t="shared" si="23"/>
        <v>407.75010704078289</v>
      </c>
      <c r="FJ21" s="59">
        <f ca="1">AVERAGE(OFFSET($FI$3,0,0,'Données projet'!$E$16+1,1))-AVERAGE(OFFSET($H$3,0,0,'Données projet'!$E$16+1,1))</f>
        <v>346.38839381795231</v>
      </c>
      <c r="FK21" s="59">
        <f t="shared" si="48"/>
        <v>337.8934585835961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13.6</v>
      </c>
      <c r="FZ21" s="12">
        <f>IF('Données projet'!$A$244&gt;35,FZ20+FY21-GH20,IF(A21&lt;'Données projet'!$A$244,$FW$205^A21,IF(A21='Données projet'!$A$244,'Données projet'!$B$244,FZ20+FY21-GH20)))</f>
        <v>73.8</v>
      </c>
      <c r="GA21" s="17">
        <f>FZ21*VLOOKUP('Données projet'!$B$17,Paramètres!$A$1:$I$89,3,0)*VLOOKUP('Données projet'!$B$17,Paramètres!$A$1:$I$89,5,0)</f>
        <v>64.471680000000006</v>
      </c>
      <c r="GB21" s="13">
        <f t="shared" si="49"/>
        <v>18.29407696803942</v>
      </c>
      <c r="GC21" s="20">
        <f t="shared" si="25"/>
        <v>144.15036005266867</v>
      </c>
      <c r="GD21" s="59">
        <f t="shared" si="26"/>
        <v>422.81702671933533</v>
      </c>
      <c r="GE21" s="59">
        <f ca="1">AVERAGE(OFFSET($GD$3,0,0,'Données projet'!$E$17+1,1))-AVERAGE(OFFSET($H$3,0,0,'Données projet'!$E$17+1,1))</f>
        <v>383.46266660377637</v>
      </c>
      <c r="GF21" s="59">
        <f t="shared" si="50"/>
        <v>373.1287543230714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3.65</v>
      </c>
      <c r="GU21" s="12">
        <f>IF('Données projet'!$A$270&gt;35,GU20+GT21-HC20,IF(A21&lt;'Données projet'!$A$270,$GR$205^A21,IF(A21='Données projet'!$A$270,'Données projet'!$B$270,GU20+GT21-HC20)))</f>
        <v>47.532490941824946</v>
      </c>
      <c r="GV21" s="17">
        <f>GU21*VLOOKUP('Données projet'!$B$18,Paramètres!$A$1:$I$89,3,0)*VLOOKUP('Données projet'!$B$18,Paramètres!$A$1:$I$89,5,0)</f>
        <v>48.197945815010499</v>
      </c>
      <c r="GW21" s="13">
        <f t="shared" si="51"/>
        <v>14.147381769152156</v>
      </c>
      <c r="GX21" s="20">
        <f t="shared" si="28"/>
        <v>108.58477887574996</v>
      </c>
      <c r="GY21" s="59">
        <f t="shared" si="29"/>
        <v>387.25144554241666</v>
      </c>
      <c r="GZ21" s="59">
        <f ca="1">AVERAGE(OFFSET($GY$3,0,0,'Données projet'!$E$18+1,1))-AVERAGE(OFFSET($H$3,0,0,'Données projet'!$E$18+1,1))</f>
        <v>564.80210708868663</v>
      </c>
      <c r="HA21" s="59">
        <f t="shared" si="52"/>
        <v>367.42881145517066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5.5909090909090908</v>
      </c>
      <c r="N22" s="13">
        <f>IF('Données projet'!$A$36&gt;35,N21+M22-V21,IF(A22&lt;'Données projet'!$A$36,$K$205^A22,IF(A22='Données projet'!$A$36,'Données projet'!$B$36,N21+M22-V21)))</f>
        <v>63.814306040343304</v>
      </c>
      <c r="O22" s="13">
        <f>N22*VLOOKUP('Données projet'!$B$9,Paramètres!$A$1:$I$89,3,0)*VLOOKUP('Données projet'!$B$9,Paramètres!$A$1:$I$89,5,0)</f>
        <v>38.160955012125299</v>
      </c>
      <c r="P22" s="13">
        <f t="shared" si="33"/>
        <v>11.509880661066306</v>
      </c>
      <c r="Q22" s="20">
        <f t="shared" si="2"/>
        <v>86.510038797475374</v>
      </c>
      <c r="R22" s="59">
        <f t="shared" si="0"/>
        <v>366.39892768636423</v>
      </c>
      <c r="S22" s="59">
        <f ca="1">AVERAGE(OFFSET($R$3,0,0,'Données projet'!$E$9+1,1))-AVERAGE(OFFSET($H$3,0,0,'Données projet'!$E$9+1,1))</f>
        <v>362.81292020448933</v>
      </c>
      <c r="T22" s="59">
        <f t="shared" si="34"/>
        <v>292.26503163353146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49.622092651760646</v>
      </c>
      <c r="AK22" s="13">
        <f t="shared" si="35"/>
        <v>14.516120390537463</v>
      </c>
      <c r="AL22" s="20">
        <f t="shared" si="4"/>
        <v>111.70738771533587</v>
      </c>
      <c r="AM22" s="59">
        <f t="shared" si="5"/>
        <v>391.59627660422473</v>
      </c>
      <c r="AN22" s="59">
        <f ca="1">AVERAGE(OFFSET($AM$3,0,0,'Données projet'!$E$10+1,1))-AVERAGE(OFFSET($H$3,0,0,'Données projet'!$E$10+1,1))</f>
        <v>476.64466005965136</v>
      </c>
      <c r="AO22" s="59">
        <f t="shared" si="36"/>
        <v>312.67921212138998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399.64596418363215</v>
      </c>
      <c r="BI22" s="59">
        <f ca="1">AVERAGE(OFFSET($BH$3,0,0,'Données projet'!$E$11+1,1))-AVERAGE(OFFSET($H$3,0,0,'Données projet'!$E$11+1,1))</f>
        <v>508.74087353289082</v>
      </c>
      <c r="BJ22" s="59">
        <f t="shared" si="38"/>
        <v>332.61387922152159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22.28</v>
      </c>
      <c r="BY22" s="12">
        <f>IF('Données projet'!$A$114&gt;35,BY21+BX22-CG21,IF(A22&lt;'Données projet'!$A$114,$BV$205^A22,IF(A22='Données projet'!$A$114,'Données projet'!$B$114,BY21+BX22-CG21)))</f>
        <v>215.52</v>
      </c>
      <c r="BZ22" s="13">
        <f>BY22*VLOOKUP('Données projet'!$B$12,Paramètres!$A$1:$I$89,3,0)*VLOOKUP('Données projet'!$B$12,Paramètres!$A$1:$I$89,5,0)</f>
        <v>95.259840000000011</v>
      </c>
      <c r="CA22" s="13">
        <f t="shared" si="39"/>
        <v>25.829547996924301</v>
      </c>
      <c r="CB22" s="20">
        <f t="shared" si="10"/>
        <v>210.89735076130981</v>
      </c>
      <c r="CC22" s="59">
        <f t="shared" si="11"/>
        <v>490.7862396501987</v>
      </c>
      <c r="CD22" s="59">
        <f ca="1">AVERAGE(OFFSET($CC$3,0,0,'Données projet'!$E$12+1,1))-AVERAGE(OFFSET($H$3,0,0,'Données projet'!$E$12+1,1))</f>
        <v>413.19017646954478</v>
      </c>
      <c r="CE22" s="59">
        <f t="shared" si="40"/>
        <v>501.86214945100159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1.8</v>
      </c>
      <c r="CT22" s="12">
        <f>IF('Données projet'!$A$140&gt;35,CT21+CS22-DB21,IF(A22&lt;'Données projet'!$A$140,$CQ$205^A22,IF(A22='Données projet'!$A$140,'Données projet'!$B$140,CT21+CS22-DB21)))</f>
        <v>12.507851446223583</v>
      </c>
      <c r="CU22" s="17">
        <f>CT22*VLOOKUP('Données projet'!$B$13,Paramètres!$A$1:$I$89,3,0)*VLOOKUP('Données projet'!$B$13,Paramètres!$A$1:$I$89,5,0)</f>
        <v>13.658573779276153</v>
      </c>
      <c r="CV22" s="13">
        <f t="shared" si="41"/>
        <v>4.6429738185491667</v>
      </c>
      <c r="CW22" s="20">
        <f t="shared" si="13"/>
        <v>31.875195399545763</v>
      </c>
      <c r="CX22" s="59">
        <f t="shared" si="14"/>
        <v>311.76408428843462</v>
      </c>
      <c r="CY22" s="59">
        <f ca="1">AVERAGE(OFFSET($CX$3,0,0,'Données projet'!$E$13+1,1))-AVERAGE(OFFSET($H$3,0,0,'Données projet'!$E$13+1,1))</f>
        <v>384.27390696549998</v>
      </c>
      <c r="CZ22" s="59">
        <f t="shared" si="42"/>
        <v>168.81577156642464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11.8</v>
      </c>
      <c r="DO22" s="12">
        <f>IF('Données projet'!$A$166&gt;35,DO21+DN22-DW21,IF(A22&lt;'Données projet'!$A$166,$DL$205^A22,IF(A22='Données projet'!$A$166,'Données projet'!$B$166,DO21+DN22-DW21)))</f>
        <v>105.19999999999997</v>
      </c>
      <c r="DP22" s="17">
        <f>DO22*VLOOKUP('Données projet'!$B$14,Paramètres!$A$1:$I$89,3,0)*VLOOKUP('Données projet'!$B$14,Paramètres!$A$1:$I$89,5,0)</f>
        <v>109.95503999999997</v>
      </c>
      <c r="DQ22" s="13">
        <f t="shared" si="43"/>
        <v>29.32039139386189</v>
      </c>
      <c r="DR22" s="20">
        <f t="shared" si="16"/>
        <v>242.57137634430936</v>
      </c>
      <c r="DS22" s="59">
        <f t="shared" si="17"/>
        <v>522.46026523319824</v>
      </c>
      <c r="DT22" s="59">
        <f ca="1">AVERAGE(OFFSET($DS$3,0,0,'Données projet'!$E$14+1,1))-AVERAGE(OFFSET($H$3,0,0,'Données projet'!$E$14+1,1))</f>
        <v>448.86709550306159</v>
      </c>
      <c r="DU22" s="59">
        <f t="shared" si="44"/>
        <v>421.94486500709155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13.6</v>
      </c>
      <c r="EJ22" s="12">
        <f>IF('Données projet'!$A$192&gt;35,EJ21+EI22-ER21,IF(A22&lt;'Données projet'!$A$192,$EG$205^A22,IF(A22='Données projet'!$A$192,'Données projet'!$B$192,EJ21+EI22-ER21)))</f>
        <v>87.399999999999991</v>
      </c>
      <c r="EK22" s="17">
        <f>EJ22*VLOOKUP('Données projet'!$B$15,Paramètres!$A$1:$I$89,3,0)*VLOOKUP('Données projet'!$B$15,Paramètres!$A$1:$I$89,5,0)</f>
        <v>64.081679999999992</v>
      </c>
      <c r="EL22" s="13">
        <f t="shared" si="45"/>
        <v>18.196259808900503</v>
      </c>
      <c r="EM22" s="20">
        <f t="shared" si="19"/>
        <v>143.30074516716834</v>
      </c>
      <c r="EN22" s="59">
        <f t="shared" si="20"/>
        <v>423.18963405605723</v>
      </c>
      <c r="EO22" s="59">
        <f ca="1">AVERAGE(OFFSET($EN$3,0,0,'Données projet'!$E$15+1,1))-AVERAGE(OFFSET($H$3,0,0,'Données projet'!$E$15+1,1))</f>
        <v>327.81662150328646</v>
      </c>
      <c r="EP22" s="59">
        <f t="shared" si="46"/>
        <v>320.24200483294322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13.6</v>
      </c>
      <c r="FE22" s="12">
        <f>IF('Données projet'!$A$218&gt;35,FE21+FD22-FM21,IF(A22&lt;'Données projet'!$A$218,$FB$205^A22,IF(A22='Données projet'!$A$218,'Données projet'!$B$218,FE21+FD22-FM21)))</f>
        <v>87.399999999999991</v>
      </c>
      <c r="FF22" s="17">
        <f>FE22*VLOOKUP('Données projet'!$B$16,Paramètres!$A$1:$I$89,3,0)*VLOOKUP('Données projet'!$B$16,Paramètres!$A$1:$I$89,5,0)</f>
        <v>68.171999999999997</v>
      </c>
      <c r="FG22" s="13">
        <f t="shared" si="47"/>
        <v>19.21880399855084</v>
      </c>
      <c r="FH22" s="20">
        <f t="shared" si="22"/>
        <v>152.20565029747604</v>
      </c>
      <c r="FI22" s="59">
        <f t="shared" si="23"/>
        <v>432.0945391863649</v>
      </c>
      <c r="FJ22" s="59">
        <f ca="1">AVERAGE(OFFSET($FI$3,0,0,'Données projet'!$E$16+1,1))-AVERAGE(OFFSET($H$3,0,0,'Données projet'!$E$16+1,1))</f>
        <v>346.38839381795231</v>
      </c>
      <c r="FK22" s="59">
        <f t="shared" si="48"/>
        <v>337.8934585835961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13.6</v>
      </c>
      <c r="FZ22" s="12">
        <f>IF('Données projet'!$A$244&gt;35,FZ21+FY22-GH21,IF(A22&lt;'Données projet'!$A$244,$FW$205^A22,IF(A22='Données projet'!$A$244,'Données projet'!$B$244,FZ21+FY22-GH21)))</f>
        <v>87.399999999999991</v>
      </c>
      <c r="GA22" s="17">
        <f>FZ22*VLOOKUP('Données projet'!$B$17,Paramètres!$A$1:$I$89,3,0)*VLOOKUP('Données projet'!$B$17,Paramètres!$A$1:$I$89,5,0)</f>
        <v>76.352640000000008</v>
      </c>
      <c r="GB22" s="13">
        <f t="shared" si="49"/>
        <v>21.242978155474471</v>
      </c>
      <c r="GC22" s="20">
        <f t="shared" si="25"/>
        <v>169.97903495411802</v>
      </c>
      <c r="GD22" s="59">
        <f t="shared" si="26"/>
        <v>449.86792384300691</v>
      </c>
      <c r="GE22" s="59">
        <f ca="1">AVERAGE(OFFSET($GD$3,0,0,'Données projet'!$E$17+1,1))-AVERAGE(OFFSET($H$3,0,0,'Données projet'!$E$17+1,1))</f>
        <v>383.46266660377637</v>
      </c>
      <c r="GF22" s="59">
        <f t="shared" si="50"/>
        <v>373.1287543230714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3.65</v>
      </c>
      <c r="GU22" s="12">
        <f>IF('Données projet'!$A$270&gt;35,GU21+GT22-HC21,IF(A22&lt;'Données projet'!$A$270,$GR$205^A22,IF(A22='Données projet'!$A$270,'Données projet'!$B$270,GU21+GT22-HC21)))</f>
        <v>58.90561805764559</v>
      </c>
      <c r="GV22" s="17">
        <f>GU22*VLOOKUP('Données projet'!$B$18,Paramètres!$A$1:$I$89,3,0)*VLOOKUP('Données projet'!$B$18,Paramètres!$A$1:$I$89,5,0)</f>
        <v>59.730296710452635</v>
      </c>
      <c r="GW22" s="13">
        <f t="shared" si="51"/>
        <v>17.100061689857345</v>
      </c>
      <c r="GX22" s="20">
        <f t="shared" si="28"/>
        <v>133.81287421387319</v>
      </c>
      <c r="GY22" s="59">
        <f t="shared" si="29"/>
        <v>413.70176310276202</v>
      </c>
      <c r="GZ22" s="59">
        <f ca="1">AVERAGE(OFFSET($GY$3,0,0,'Données projet'!$E$18+1,1))-AVERAGE(OFFSET($H$3,0,0,'Données projet'!$E$18+1,1))</f>
        <v>564.80210708868663</v>
      </c>
      <c r="HA22" s="59">
        <f t="shared" si="52"/>
        <v>367.42881145517066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5.5909090909090908</v>
      </c>
      <c r="N23" s="13">
        <f>IF('Données projet'!$A$36&gt;35,N22+M23-V22,IF(A23&lt;'Données projet'!$A$36,$K$205^A23,IF(A23='Données projet'!$A$36,'Données projet'!$B$36,N22+M23-V22)))</f>
        <v>79.417047587426694</v>
      </c>
      <c r="O23" s="13">
        <f>N23*VLOOKUP('Données projet'!$B$9,Paramètres!$A$1:$I$89,3,0)*VLOOKUP('Données projet'!$B$9,Paramètres!$A$1:$I$89,5,0)</f>
        <v>47.49139445728116</v>
      </c>
      <c r="P23" s="13">
        <f t="shared" si="33"/>
        <v>13.96397329692701</v>
      </c>
      <c r="Q23" s="20">
        <f t="shared" si="2"/>
        <v>107.03476550524589</v>
      </c>
      <c r="R23" s="59">
        <f t="shared" si="0"/>
        <v>388.14587661635704</v>
      </c>
      <c r="S23" s="59">
        <f ca="1">AVERAGE(OFFSET($R$3,0,0,'Données projet'!$E$9+1,1))-AVERAGE(OFFSET($H$3,0,0,'Données projet'!$E$9+1,1))</f>
        <v>362.81292020448933</v>
      </c>
      <c r="T23" s="59">
        <f t="shared" si="34"/>
        <v>292.26503163353146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61.495200000000004</v>
      </c>
      <c r="AK23" s="13">
        <f t="shared" si="35"/>
        <v>17.545759224285259</v>
      </c>
      <c r="AL23" s="20">
        <f t="shared" si="4"/>
        <v>137.66300398229683</v>
      </c>
      <c r="AM23" s="59">
        <f t="shared" si="5"/>
        <v>418.774115093408</v>
      </c>
      <c r="AN23" s="59">
        <f ca="1">AVERAGE(OFFSET($AM$3,0,0,'Données projet'!$E$10+1,1))-AVERAGE(OFFSET($H$3,0,0,'Données projet'!$E$10+1,1))</f>
        <v>476.64466005965136</v>
      </c>
      <c r="AO23" s="59">
        <f t="shared" si="36"/>
        <v>312.67921212138998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428.69949531545831</v>
      </c>
      <c r="BI23" s="59">
        <f ca="1">AVERAGE(OFFSET($BH$3,0,0,'Données projet'!$E$11+1,1))-AVERAGE(OFFSET($H$3,0,0,'Données projet'!$E$11+1,1))</f>
        <v>508.74087353289082</v>
      </c>
      <c r="BJ23" s="59">
        <f t="shared" si="38"/>
        <v>332.61387922152159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237.8</v>
      </c>
      <c r="BW23" s="12">
        <f>VLOOKUP(A23,'Données projet'!$A$113:$I$133,9,0)</f>
        <v>22.28</v>
      </c>
      <c r="BX23" s="12">
        <f t="array" ref="BX23">INDEX(BW:BW,MIN(IF(ISNUMBER(BW23:BW219),ROW(BW23:BW219),"")))</f>
        <v>22.28</v>
      </c>
      <c r="BY23" s="12">
        <f>IF('Données projet'!$A$114&gt;35,BY22+BX23-CG22,IF(A23&lt;'Données projet'!$A$114,$BV$205^A23,IF(A23='Données projet'!$A$114,'Données projet'!$B$114,BY22+BX23-CG22)))</f>
        <v>237.8</v>
      </c>
      <c r="BZ23" s="13">
        <f>BY23*VLOOKUP('Données projet'!$B$12,Paramètres!$A$1:$I$89,3,0)*VLOOKUP('Données projet'!$B$12,Paramètres!$A$1:$I$89,5,0)</f>
        <v>105.10760000000001</v>
      </c>
      <c r="CA23" s="13">
        <f t="shared" si="39"/>
        <v>28.175262633320152</v>
      </c>
      <c r="CB23" s="20">
        <f t="shared" si="10"/>
        <v>232.13431908636593</v>
      </c>
      <c r="CC23" s="59">
        <f t="shared" si="11"/>
        <v>513.24543019747705</v>
      </c>
      <c r="CD23" s="59">
        <f ca="1">AVERAGE(OFFSET($CC$3,0,0,'Données projet'!$E$12+1,1))-AVERAGE(OFFSET($H$3,0,0,'Données projet'!$E$12+1,1))</f>
        <v>413.19017646954478</v>
      </c>
      <c r="CE23" s="59">
        <f t="shared" si="40"/>
        <v>501.86214945100159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1.8</v>
      </c>
      <c r="CT23" s="12">
        <f>IF('Données projet'!$A$140&gt;35,CT22+CS23-DB22,IF(A23&lt;'Données projet'!$A$140,$CQ$205^A23,IF(A23='Données projet'!$A$140,'Données projet'!$B$140,CT22+CS23-DB22)))</f>
        <v>14.286609467713813</v>
      </c>
      <c r="CU23" s="17">
        <f>CT23*VLOOKUP('Données projet'!$B$13,Paramètres!$A$1:$I$89,3,0)*VLOOKUP('Données projet'!$B$13,Paramètres!$A$1:$I$89,5,0)</f>
        <v>15.600977538743484</v>
      </c>
      <c r="CV23" s="13">
        <f t="shared" si="41"/>
        <v>5.2218092784006149</v>
      </c>
      <c r="CW23" s="20">
        <f t="shared" si="13"/>
        <v>36.266353706525969</v>
      </c>
      <c r="CX23" s="59">
        <f t="shared" si="14"/>
        <v>317.37746481763713</v>
      </c>
      <c r="CY23" s="59">
        <f ca="1">AVERAGE(OFFSET($CX$3,0,0,'Données projet'!$E$13+1,1))-AVERAGE(OFFSET($H$3,0,0,'Données projet'!$E$13+1,1))</f>
        <v>384.27390696549998</v>
      </c>
      <c r="CZ23" s="59">
        <f t="shared" si="42"/>
        <v>168.81577156642464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117</v>
      </c>
      <c r="DM23" s="12">
        <f>VLOOKUP(A23,'Données projet'!$A$165:$I$185,9,0)</f>
        <v>11.8</v>
      </c>
      <c r="DN23" s="12">
        <f t="array" ref="DN23">INDEX(DM:DM,MIN(IF(ISNUMBER(DM23:DM219),ROW(DM23:DM219),"")))</f>
        <v>11.8</v>
      </c>
      <c r="DO23" s="12">
        <f>IF('Données projet'!$A$166&gt;35,DO22+DN23-DW22,IF(A23&lt;'Données projet'!$A$166,$DL$205^A23,IF(A23='Données projet'!$A$166,'Données projet'!$B$166,DO22+DN23-DW22)))</f>
        <v>116.99999999999997</v>
      </c>
      <c r="DP23" s="17">
        <f>DO23*VLOOKUP('Données projet'!$B$14,Paramètres!$A$1:$I$89,3,0)*VLOOKUP('Données projet'!$B$14,Paramètres!$A$1:$I$89,5,0)</f>
        <v>122.28839999999998</v>
      </c>
      <c r="DQ23" s="13">
        <f t="shared" si="43"/>
        <v>32.20814280128868</v>
      </c>
      <c r="DR23" s="20">
        <f t="shared" si="16"/>
        <v>269.0814787122444</v>
      </c>
      <c r="DS23" s="59">
        <f t="shared" si="17"/>
        <v>550.19258982335555</v>
      </c>
      <c r="DT23" s="59">
        <f ca="1">AVERAGE(OFFSET($DS$3,0,0,'Données projet'!$E$14+1,1))-AVERAGE(OFFSET($H$3,0,0,'Données projet'!$E$14+1,1))</f>
        <v>448.86709550306159</v>
      </c>
      <c r="DU23" s="59">
        <f t="shared" si="44"/>
        <v>421.94486500709155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29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101</v>
      </c>
      <c r="EH23" s="12">
        <f>VLOOKUP(A23,'Données projet'!$A$191:$I$211,9,0)</f>
        <v>13.6</v>
      </c>
      <c r="EI23" s="12">
        <f t="array" ref="EI23">INDEX(EH:EH,MIN(IF(ISNUMBER(EH23:EH219),ROW(EH23:EH219),"")))</f>
        <v>13.6</v>
      </c>
      <c r="EJ23" s="12">
        <f>IF('Données projet'!$A$192&gt;35,EJ22+EI23-ER22,IF(A23&lt;'Données projet'!$A$192,$EG$205^A23,IF(A23='Données projet'!$A$192,'Données projet'!$B$192,EJ22+EI23-ER22)))</f>
        <v>100.99999999999999</v>
      </c>
      <c r="EK23" s="17">
        <f>EJ23*VLOOKUP('Données projet'!$B$15,Paramètres!$A$1:$I$89,3,0)*VLOOKUP('Données projet'!$B$15,Paramètres!$A$1:$I$89,5,0)</f>
        <v>74.05319999999999</v>
      </c>
      <c r="EL23" s="13">
        <f t="shared" si="45"/>
        <v>20.676688885050559</v>
      </c>
      <c r="EM23" s="20">
        <f t="shared" si="19"/>
        <v>164.98788980812969</v>
      </c>
      <c r="EN23" s="59">
        <f t="shared" si="20"/>
        <v>446.09900091924084</v>
      </c>
      <c r="EO23" s="59">
        <f ca="1">AVERAGE(OFFSET($EN$3,0,0,'Données projet'!$E$15+1,1))-AVERAGE(OFFSET($H$3,0,0,'Données projet'!$E$15+1,1))</f>
        <v>327.81662150328646</v>
      </c>
      <c r="EP23" s="59">
        <f t="shared" si="46"/>
        <v>320.24200483294322</v>
      </c>
      <c r="EQ23" s="15">
        <f>IF(ISNA(VLOOKUP(A23,'Données projet'!$A$191:$I$211,3,0)),0,VLOOKUP(A23,'Données projet'!$A$191:$I$211,3,0))</f>
        <v>3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101</v>
      </c>
      <c r="FC23" s="12">
        <f>VLOOKUP(A23,'Données projet'!$A$217:$I$237,9,0)</f>
        <v>13.6</v>
      </c>
      <c r="FD23" s="12">
        <f t="array" ref="FD23">INDEX(FC:FC,MIN(IF(ISNUMBER(FC23:FC219),ROW(FC23:FC219),"")))</f>
        <v>13.6</v>
      </c>
      <c r="FE23" s="12">
        <f>IF('Données projet'!$A$218&gt;35,FE22+FD23-FM22,IF(A23&lt;'Données projet'!$A$218,$FB$205^A23,IF(A23='Données projet'!$A$218,'Données projet'!$B$218,FE22+FD23-FM22)))</f>
        <v>100.99999999999999</v>
      </c>
      <c r="FF23" s="17">
        <f>FE23*VLOOKUP('Données projet'!$B$16,Paramètres!$A$1:$I$89,3,0)*VLOOKUP('Données projet'!$B$16,Paramètres!$A$1:$I$89,5,0)</f>
        <v>78.779999999999987</v>
      </c>
      <c r="FG23" s="13">
        <f t="shared" si="47"/>
        <v>21.838621518606057</v>
      </c>
      <c r="FH23" s="20">
        <f t="shared" si="22"/>
        <v>175.2440991449055</v>
      </c>
      <c r="FI23" s="59">
        <f t="shared" si="23"/>
        <v>456.35521025601668</v>
      </c>
      <c r="FJ23" s="59">
        <f ca="1">AVERAGE(OFFSET($FI$3,0,0,'Données projet'!$E$16+1,1))-AVERAGE(OFFSET($H$3,0,0,'Données projet'!$E$16+1,1))</f>
        <v>346.38839381795231</v>
      </c>
      <c r="FK23" s="59">
        <f t="shared" si="48"/>
        <v>337.8934585835961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101</v>
      </c>
      <c r="FX23" s="12">
        <f>VLOOKUP(A23,'Données projet'!$A$243:$I$263,9,0)</f>
        <v>13.6</v>
      </c>
      <c r="FY23" s="12">
        <f t="array" ref="FY23">INDEX(FX:FX,MIN(IF(ISNUMBER(FX23:FX219),ROW(FX23:FX219),"")))</f>
        <v>13.6</v>
      </c>
      <c r="FZ23" s="12">
        <f>IF('Données projet'!$A$244&gt;35,FZ22+FY23-GH22,IF(A23&lt;'Données projet'!$A$244,$FW$205^A23,IF(A23='Données projet'!$A$244,'Données projet'!$B$244,FZ22+FY23-GH22)))</f>
        <v>100.99999999999999</v>
      </c>
      <c r="GA23" s="17">
        <f>FZ23*VLOOKUP('Données projet'!$B$17,Paramètres!$A$1:$I$89,3,0)*VLOOKUP('Données projet'!$B$17,Paramètres!$A$1:$I$89,5,0)</f>
        <v>88.233599999999996</v>
      </c>
      <c r="GB23" s="13">
        <f t="shared" si="49"/>
        <v>24.138721634312098</v>
      </c>
      <c r="GC23" s="20">
        <f t="shared" si="25"/>
        <v>195.7151268464269</v>
      </c>
      <c r="GD23" s="59">
        <f t="shared" si="26"/>
        <v>476.82623795753807</v>
      </c>
      <c r="GE23" s="59">
        <f ca="1">AVERAGE(OFFSET($GD$3,0,0,'Données projet'!$E$17+1,1))-AVERAGE(OFFSET($H$3,0,0,'Données projet'!$E$17+1,1))</f>
        <v>383.46266660377637</v>
      </c>
      <c r="GF23" s="59">
        <f t="shared" si="50"/>
        <v>373.1287543230714</v>
      </c>
      <c r="GG23" s="15">
        <f>IF(ISNA(VLOOKUP(A23,'Données projet'!$A$243:$I$263,3,0)),0,VLOOKUP(A23,'Données projet'!$A$243:$I$263,3,0))</f>
        <v>3</v>
      </c>
      <c r="GH23" s="15">
        <f>IF(ISNA(VLOOKUP(A23,'Données projet'!$A$243:$I$263,4,0)),0,VLOOKUP(A23,'Données projet'!$A$243:$I$263,4,0))</f>
        <v>35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73</v>
      </c>
      <c r="GS23" s="12">
        <f>VLOOKUP(A23,'Données projet'!$A$269:$I$289,9,0)</f>
        <v>3.65</v>
      </c>
      <c r="GT23" s="12">
        <f t="array" ref="GT23">INDEX(GS:GS,MIN(IF(ISNUMBER(GS23:GS219),ROW(GS23:GS219),"")))</f>
        <v>3.65</v>
      </c>
      <c r="GU23" s="12">
        <f>IF('Données projet'!$A$270&gt;35,GU22+GT23-HC22,IF(A23&lt;'Données projet'!$A$270,$GR$205^A23,IF(A23='Données projet'!$A$270,'Données projet'!$B$270,GU22+GT23-HC22)))</f>
        <v>73</v>
      </c>
      <c r="GV23" s="17">
        <f>GU23*VLOOKUP('Données projet'!$B$18,Paramètres!$A$1:$I$89,3,0)*VLOOKUP('Données projet'!$B$18,Paramètres!$A$1:$I$89,5,0)</f>
        <v>74.022000000000006</v>
      </c>
      <c r="GW23" s="13">
        <f t="shared" si="51"/>
        <v>20.668991235856851</v>
      </c>
      <c r="GX23" s="20">
        <f t="shared" si="28"/>
        <v>164.92014306911736</v>
      </c>
      <c r="GY23" s="59">
        <f t="shared" si="29"/>
        <v>446.03125418022853</v>
      </c>
      <c r="GZ23" s="59">
        <f ca="1">AVERAGE(OFFSET($GY$3,0,0,'Données projet'!$E$18+1,1))-AVERAGE(OFFSET($H$3,0,0,'Données projet'!$E$18+1,1))</f>
        <v>564.80210708868663</v>
      </c>
      <c r="HA23" s="59">
        <f t="shared" si="52"/>
        <v>367.42881145517066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6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5.5909090909090908</v>
      </c>
      <c r="N24" s="13">
        <f>IF('Données projet'!$A$36&gt;35,N23+M24-V23,IF(A24&lt;'Données projet'!$A$36,$K$205^A24,IF(A24='Données projet'!$A$36,'Données projet'!$B$36,N23+M24-V23)))</f>
        <v>98.834694582689295</v>
      </c>
      <c r="O24" s="13">
        <f>N24*VLOOKUP('Données projet'!$B$9,Paramètres!$A$1:$I$89,3,0)*VLOOKUP('Données projet'!$B$9,Paramètres!$A$1:$I$89,5,0)</f>
        <v>59.103147360448204</v>
      </c>
      <c r="P24" s="13">
        <f t="shared" si="33"/>
        <v>16.94131815778756</v>
      </c>
      <c r="Q24" s="20">
        <f t="shared" si="2"/>
        <v>132.44411077759398</v>
      </c>
      <c r="R24" s="59">
        <f t="shared" si="0"/>
        <v>414.77744411092726</v>
      </c>
      <c r="S24" s="59">
        <f ca="1">AVERAGE(OFFSET($R$3,0,0,'Données projet'!$E$9+1,1))-AVERAGE(OFFSET($H$3,0,0,'Données projet'!$E$9+1,1))</f>
        <v>362.81292020448933</v>
      </c>
      <c r="T24" s="59">
        <f t="shared" si="34"/>
        <v>292.26503163353146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63.348480000000009</v>
      </c>
      <c r="AK24" s="13">
        <f t="shared" si="35"/>
        <v>18.012175511673341</v>
      </c>
      <c r="AL24" s="20">
        <f t="shared" si="4"/>
        <v>141.70314168283105</v>
      </c>
      <c r="AM24" s="59">
        <f t="shared" si="5"/>
        <v>424.03647501616433</v>
      </c>
      <c r="AN24" s="59">
        <f ca="1">AVERAGE(OFFSET($AM$3,0,0,'Données projet'!$E$10+1,1))-AVERAGE(OFFSET($H$3,0,0,'Données projet'!$E$10+1,1))</f>
        <v>476.64466005965136</v>
      </c>
      <c r="AO24" s="59">
        <f t="shared" si="36"/>
        <v>312.67921212138998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8.1999999999999993</v>
      </c>
      <c r="BD24" s="12">
        <f>IF('Données projet'!$A$88&gt;35,BD23+BC24-BL23,IF(A24&lt;'Données projet'!$A$88,$BA$205^A24,IF(A24='Données projet'!$A$88,'Données projet'!$B$88,BD23+BC24-BL23)))</f>
        <v>75.2</v>
      </c>
      <c r="BE24" s="13">
        <f>BD24*VLOOKUP('Données projet'!$B$11,Paramètres!$A$1:$I$89,3,0)*VLOOKUP('Données projet'!$B$11,Paramètres!$A$1:$I$89,5,0)</f>
        <v>68.040959999999998</v>
      </c>
      <c r="BF24" s="13">
        <f t="shared" si="37"/>
        <v>19.186158107165539</v>
      </c>
      <c r="BG24" s="20">
        <f t="shared" si="7"/>
        <v>151.92056403664665</v>
      </c>
      <c r="BH24" s="59">
        <f t="shared" si="8"/>
        <v>434.25389736998</v>
      </c>
      <c r="BI24" s="59">
        <f ca="1">AVERAGE(OFFSET($BH$3,0,0,'Données projet'!$E$11+1,1))-AVERAGE(OFFSET($H$3,0,0,'Données projet'!$E$11+1,1))</f>
        <v>508.74087353289082</v>
      </c>
      <c r="BJ24" s="59">
        <f t="shared" si="38"/>
        <v>332.61387922152159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26.8</v>
      </c>
      <c r="BY24" s="12">
        <f>IF('Données projet'!$A$114&gt;35,BY23+BX24-CG23,IF(A24&lt;'Données projet'!$A$114,$BV$205^A24,IF(A24='Données projet'!$A$114,'Données projet'!$B$114,BY23+BX24-CG23)))</f>
        <v>264.60000000000002</v>
      </c>
      <c r="BZ24" s="13">
        <f>BY24*VLOOKUP('Données projet'!$B$12,Paramètres!$A$1:$I$89,3,0)*VLOOKUP('Données projet'!$B$12,Paramètres!$A$1:$I$89,5,0)</f>
        <v>116.95320000000002</v>
      </c>
      <c r="CA24" s="13">
        <f t="shared" si="39"/>
        <v>30.963323095281662</v>
      </c>
      <c r="CB24" s="20">
        <f t="shared" si="10"/>
        <v>257.62127772428227</v>
      </c>
      <c r="CC24" s="59">
        <f t="shared" si="11"/>
        <v>539.95461105761558</v>
      </c>
      <c r="CD24" s="59">
        <f ca="1">AVERAGE(OFFSET($CC$3,0,0,'Données projet'!$E$12+1,1))-AVERAGE(OFFSET($H$3,0,0,'Données projet'!$E$12+1,1))</f>
        <v>413.19017646954478</v>
      </c>
      <c r="CE24" s="59">
        <f t="shared" si="40"/>
        <v>501.86214945100159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1.8</v>
      </c>
      <c r="CT24" s="12">
        <f>IF('Données projet'!$A$140&gt;35,CT23+CS24-DB23,IF(A24&lt;'Données projet'!$A$140,$CQ$205^A24,IF(A24='Données projet'!$A$140,'Données projet'!$B$140,CT23+CS24-DB23)))</f>
        <v>16.31832700927982</v>
      </c>
      <c r="CU24" s="17">
        <f>CT24*VLOOKUP('Données projet'!$B$13,Paramètres!$A$1:$I$89,3,0)*VLOOKUP('Données projet'!$B$13,Paramètres!$A$1:$I$89,5,0)</f>
        <v>17.819613094133562</v>
      </c>
      <c r="CV24" s="13">
        <f t="shared" si="41"/>
        <v>5.8728076456203677</v>
      </c>
      <c r="CW24" s="20">
        <f t="shared" si="13"/>
        <v>41.264299455071423</v>
      </c>
      <c r="CX24" s="59">
        <f t="shared" si="14"/>
        <v>323.59763278840472</v>
      </c>
      <c r="CY24" s="59">
        <f ca="1">AVERAGE(OFFSET($CX$3,0,0,'Données projet'!$E$13+1,1))-AVERAGE(OFFSET($H$3,0,0,'Données projet'!$E$13+1,1))</f>
        <v>384.27390696549998</v>
      </c>
      <c r="CZ24" s="59">
        <f t="shared" si="42"/>
        <v>168.81577156642464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11.4</v>
      </c>
      <c r="DO24" s="12">
        <f>IF('Données projet'!$A$166&gt;35,DO23+DN24-DW23,IF(A24&lt;'Données projet'!$A$166,$DL$205^A24,IF(A24='Données projet'!$A$166,'Données projet'!$B$166,DO23+DN24-DW23)))</f>
        <v>99.399999999999977</v>
      </c>
      <c r="DP24" s="17">
        <f>DO24*VLOOKUP('Données projet'!$B$14,Paramètres!$A$1:$I$89,3,0)*VLOOKUP('Données projet'!$B$14,Paramètres!$A$1:$I$89,5,0)</f>
        <v>103.89287999999998</v>
      </c>
      <c r="DQ24" s="13">
        <f t="shared" si="43"/>
        <v>27.887351128415354</v>
      </c>
      <c r="DR24" s="20">
        <f t="shared" si="16"/>
        <v>229.51723588199002</v>
      </c>
      <c r="DS24" s="59">
        <f t="shared" si="17"/>
        <v>511.85056921532333</v>
      </c>
      <c r="DT24" s="59">
        <f ca="1">AVERAGE(OFFSET($DS$3,0,0,'Données projet'!$E$14+1,1))-AVERAGE(OFFSET($H$3,0,0,'Données projet'!$E$14+1,1))</f>
        <v>448.86709550306159</v>
      </c>
      <c r="DU24" s="59">
        <f t="shared" si="44"/>
        <v>421.94486500709155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80.799999999999983</v>
      </c>
      <c r="EK24" s="17">
        <f>EJ24*VLOOKUP('Données projet'!$B$15,Paramètres!$A$1:$I$89,3,0)*VLOOKUP('Données projet'!$B$15,Paramètres!$A$1:$I$89,5,0)</f>
        <v>59.24255999999999</v>
      </c>
      <c r="EL24" s="13">
        <f t="shared" si="45"/>
        <v>16.976623048740109</v>
      </c>
      <c r="EM24" s="20">
        <f t="shared" si="19"/>
        <v>132.74841047655565</v>
      </c>
      <c r="EN24" s="59">
        <f t="shared" si="20"/>
        <v>415.08174380988896</v>
      </c>
      <c r="EO24" s="59">
        <f ca="1">AVERAGE(OFFSET($EN$3,0,0,'Données projet'!$E$15+1,1))-AVERAGE(OFFSET($H$3,0,0,'Données projet'!$E$15+1,1))</f>
        <v>327.81662150328646</v>
      </c>
      <c r="EP24" s="59">
        <f t="shared" si="46"/>
        <v>320.24200483294322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80.799999999999983</v>
      </c>
      <c r="FF24" s="17">
        <f>FE24*VLOOKUP('Données projet'!$B$16,Paramètres!$A$1:$I$89,3,0)*VLOOKUP('Données projet'!$B$16,Paramètres!$A$1:$I$89,5,0)</f>
        <v>63.023999999999987</v>
      </c>
      <c r="FG24" s="13">
        <f t="shared" si="47"/>
        <v>17.930629390740226</v>
      </c>
      <c r="FH24" s="20">
        <f t="shared" si="22"/>
        <v>140.99597952220586</v>
      </c>
      <c r="FI24" s="59">
        <f t="shared" si="23"/>
        <v>423.32931285553917</v>
      </c>
      <c r="FJ24" s="59">
        <f ca="1">AVERAGE(OFFSET($FI$3,0,0,'Données projet'!$E$16+1,1))-AVERAGE(OFFSET($H$3,0,0,'Données projet'!$E$16+1,1))</f>
        <v>346.38839381795231</v>
      </c>
      <c r="FK24" s="59">
        <f t="shared" si="48"/>
        <v>337.8934585835961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14.8</v>
      </c>
      <c r="FZ24" s="12">
        <f>IF('Données projet'!$A$244&gt;35,FZ23+FY24-GH23,IF(A24&lt;'Données projet'!$A$244,$FW$205^A24,IF(A24='Données projet'!$A$244,'Données projet'!$B$244,FZ23+FY24-GH23)))</f>
        <v>80.799999999999983</v>
      </c>
      <c r="GA24" s="17">
        <f>FZ24*VLOOKUP('Données projet'!$B$17,Paramètres!$A$1:$I$89,3,0)*VLOOKUP('Données projet'!$B$17,Paramètres!$A$1:$I$89,5,0)</f>
        <v>70.586879999999994</v>
      </c>
      <c r="GB24" s="13">
        <f t="shared" si="49"/>
        <v>19.819129665411243</v>
      </c>
      <c r="GC24" s="20">
        <f t="shared" si="25"/>
        <v>157.45713350059123</v>
      </c>
      <c r="GD24" s="59">
        <f t="shared" si="26"/>
        <v>439.79046683392454</v>
      </c>
      <c r="GE24" s="59">
        <f ca="1">AVERAGE(OFFSET($GD$3,0,0,'Données projet'!$E$17+1,1))-AVERAGE(OFFSET($H$3,0,0,'Données projet'!$E$17+1,1))</f>
        <v>383.46266660377637</v>
      </c>
      <c r="GF24" s="59">
        <f t="shared" si="50"/>
        <v>373.1287543230714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8.1999999999999993</v>
      </c>
      <c r="GU24" s="12">
        <f>IF('Données projet'!$A$270&gt;35,GU23+GT24-HC23,IF(A24&lt;'Données projet'!$A$270,$GR$205^A24,IF(A24='Données projet'!$A$270,'Données projet'!$B$270,GU23+GT24-HC23)))</f>
        <v>75.2</v>
      </c>
      <c r="GV24" s="17">
        <f>GU24*VLOOKUP('Données projet'!$B$18,Paramètres!$A$1:$I$89,3,0)*VLOOKUP('Données projet'!$B$18,Paramètres!$A$1:$I$89,5,0)</f>
        <v>76.252800000000008</v>
      </c>
      <c r="GW24" s="13">
        <f t="shared" si="51"/>
        <v>21.21843193164284</v>
      </c>
      <c r="GX24" s="20">
        <f t="shared" si="28"/>
        <v>169.76239561427795</v>
      </c>
      <c r="GY24" s="59">
        <f t="shared" si="29"/>
        <v>452.09572894761129</v>
      </c>
      <c r="GZ24" s="59">
        <f ca="1">AVERAGE(OFFSET($GY$3,0,0,'Données projet'!$E$18+1,1))-AVERAGE(OFFSET($H$3,0,0,'Données projet'!$E$18+1,1))</f>
        <v>564.80210708868663</v>
      </c>
      <c r="HA24" s="59">
        <f t="shared" si="52"/>
        <v>367.42881145517066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123</v>
      </c>
      <c r="L25" s="12">
        <f>VLOOKUP(A25,'Données projet'!$A$35:$I$55,9,0)</f>
        <v>5.5909090909090908</v>
      </c>
      <c r="M25" s="12">
        <f t="array" ref="M25">INDEX(L:L,MIN(IF(ISNUMBER(L25:L221),ROW(L25:L221),"")))</f>
        <v>5.5909090909090908</v>
      </c>
      <c r="N25" s="13">
        <f>IF('Données projet'!$A$36&gt;35,N24+M25-V24,IF(A25&lt;'Données projet'!$A$36,$K$205^A25,IF(A25='Données projet'!$A$36,'Données projet'!$B$36,N24+M25-V24)))</f>
        <v>123</v>
      </c>
      <c r="O25" s="13">
        <f>N25*VLOOKUP('Données projet'!$B$9,Paramètres!$A$1:$I$89,3,0)*VLOOKUP('Données projet'!$B$9,Paramètres!$A$1:$I$89,5,0)</f>
        <v>73.554000000000016</v>
      </c>
      <c r="P25" s="13">
        <f t="shared" si="33"/>
        <v>20.553481077376691</v>
      </c>
      <c r="Q25" s="20">
        <f t="shared" si="2"/>
        <v>163.90386287643108</v>
      </c>
      <c r="R25" s="59">
        <f t="shared" si="0"/>
        <v>447.45941843198659</v>
      </c>
      <c r="S25" s="59">
        <f ca="1">AVERAGE(OFFSET($R$3,0,0,'Données projet'!$E$9+1,1))-AVERAGE(OFFSET($H$3,0,0,'Données projet'!$E$9+1,1))</f>
        <v>362.81292020448933</v>
      </c>
      <c r="T25" s="59">
        <f t="shared" si="34"/>
        <v>292.26503163353146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16</v>
      </c>
      <c r="W25" s="16">
        <f>IF(ISNA(VLOOKUP(A25,'Données projet'!$A$35:$I$55,5,0)),0%,VLOOKUP(A25,'Données projet'!$A$35:$I$55,5,0)*VLOOKUP('Données projet'!$B$9,Paramètres!$A$1:$I$89,7,0))</f>
        <v>4.5000000000000005E-2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0.45</v>
      </c>
      <c r="Z25" s="21">
        <f>EXP(-LN(2)/35)*Z24+(1-EXP(-LN(2)/35))/(LN(2)/35)*V25*W25*VLOOKUP('Données projet'!$B$9,Paramètres!$A$1:$I$89,3,0)*0.475*44/12</f>
        <v>0.57116559193404848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4.874939380229951</v>
      </c>
      <c r="AC25" s="22">
        <f t="shared" si="3"/>
        <v>5.4461049721639991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70.256160000000023</v>
      </c>
      <c r="AK25" s="13">
        <f t="shared" si="35"/>
        <v>19.737057597671299</v>
      </c>
      <c r="AL25" s="20">
        <f t="shared" si="4"/>
        <v>156.7381873159442</v>
      </c>
      <c r="AM25" s="59">
        <f t="shared" si="5"/>
        <v>440.29374287149972</v>
      </c>
      <c r="AN25" s="59">
        <f ca="1">AVERAGE(OFFSET($AM$3,0,0,'Données projet'!$E$10+1,1))-AVERAGE(OFFSET($H$3,0,0,'Données projet'!$E$10+1,1))</f>
        <v>476.64466005965136</v>
      </c>
      <c r="AO25" s="59">
        <f t="shared" si="36"/>
        <v>312.67921212138998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8.1999999999999993</v>
      </c>
      <c r="BD25" s="12">
        <f>IF('Données projet'!$A$88&gt;35,BD24+BC25-BL24,IF(A25&lt;'Données projet'!$A$88,$BA$205^A25,IF(A25='Données projet'!$A$88,'Données projet'!$B$88,BD24+BC25-BL24)))</f>
        <v>83.4</v>
      </c>
      <c r="BE25" s="13">
        <f>BD25*VLOOKUP('Données projet'!$B$11,Paramètres!$A$1:$I$89,3,0)*VLOOKUP('Données projet'!$B$11,Paramètres!$A$1:$I$89,5,0)</f>
        <v>75.460319999999996</v>
      </c>
      <c r="BF25" s="13">
        <f t="shared" si="37"/>
        <v>21.023463123249066</v>
      </c>
      <c r="BG25" s="20">
        <f t="shared" si="7"/>
        <v>168.04258893965877</v>
      </c>
      <c r="BH25" s="59">
        <f t="shared" si="8"/>
        <v>451.59814449521434</v>
      </c>
      <c r="BI25" s="59">
        <f ca="1">AVERAGE(OFFSET($BH$3,0,0,'Données projet'!$E$11+1,1))-AVERAGE(OFFSET($H$3,0,0,'Données projet'!$E$11+1,1))</f>
        <v>508.74087353289082</v>
      </c>
      <c r="BJ25" s="59">
        <f t="shared" si="38"/>
        <v>332.61387922152159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26.8</v>
      </c>
      <c r="BY25" s="12">
        <f>IF('Données projet'!$A$114&gt;35,BY24+BX25-CG24,IF(A25&lt;'Données projet'!$A$114,$BV$205^A25,IF(A25='Données projet'!$A$114,'Données projet'!$B$114,BY24+BX25-CG24)))</f>
        <v>291.40000000000003</v>
      </c>
      <c r="BZ25" s="13">
        <f>BY25*VLOOKUP('Données projet'!$B$12,Paramètres!$A$1:$I$89,3,0)*VLOOKUP('Données projet'!$B$12,Paramètres!$A$1:$I$89,5,0)</f>
        <v>128.79880000000003</v>
      </c>
      <c r="CA25" s="13">
        <f t="shared" si="39"/>
        <v>33.718647500690444</v>
      </c>
      <c r="CB25" s="20">
        <f t="shared" si="10"/>
        <v>283.0512210637026</v>
      </c>
      <c r="CC25" s="59">
        <f t="shared" si="11"/>
        <v>566.6067766192582</v>
      </c>
      <c r="CD25" s="59">
        <f ca="1">AVERAGE(OFFSET($CC$3,0,0,'Données projet'!$E$12+1,1))-AVERAGE(OFFSET($H$3,0,0,'Données projet'!$E$12+1,1))</f>
        <v>413.19017646954478</v>
      </c>
      <c r="CE25" s="59">
        <f t="shared" si="40"/>
        <v>501.86214945100159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1.8</v>
      </c>
      <c r="CT25" s="12">
        <f>IF('Données projet'!$A$140&gt;35,CT24+CS25-DB24,IF(A25&lt;'Données projet'!$A$140,$CQ$205^A25,IF(A25='Données projet'!$A$140,'Données projet'!$B$140,CT24+CS25-DB24)))</f>
        <v>18.63897777730768</v>
      </c>
      <c r="CU25" s="17">
        <f>CT25*VLOOKUP('Données projet'!$B$13,Paramètres!$A$1:$I$89,3,0)*VLOOKUP('Données projet'!$B$13,Paramètres!$A$1:$I$89,5,0)</f>
        <v>20.353763732819985</v>
      </c>
      <c r="CV25" s="13">
        <f t="shared" si="41"/>
        <v>6.6049654063621661</v>
      </c>
      <c r="CW25" s="20">
        <f t="shared" si="13"/>
        <v>46.953119917408912</v>
      </c>
      <c r="CX25" s="59">
        <f t="shared" si="14"/>
        <v>330.50867547296446</v>
      </c>
      <c r="CY25" s="59">
        <f ca="1">AVERAGE(OFFSET($CX$3,0,0,'Données projet'!$E$13+1,1))-AVERAGE(OFFSET($H$3,0,0,'Données projet'!$E$13+1,1))</f>
        <v>384.27390696549998</v>
      </c>
      <c r="CZ25" s="59">
        <f t="shared" si="42"/>
        <v>168.81577156642464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11.4</v>
      </c>
      <c r="DO25" s="12">
        <f>IF('Données projet'!$A$166&gt;35,DO24+DN25-DW24,IF(A25&lt;'Données projet'!$A$166,$DL$205^A25,IF(A25='Données projet'!$A$166,'Données projet'!$B$166,DO24+DN25-DW24)))</f>
        <v>110.79999999999998</v>
      </c>
      <c r="DP25" s="17">
        <f>DO25*VLOOKUP('Données projet'!$B$14,Paramètres!$A$1:$I$89,3,0)*VLOOKUP('Données projet'!$B$14,Paramètres!$A$1:$I$89,5,0)</f>
        <v>115.80815999999999</v>
      </c>
      <c r="DQ25" s="13">
        <f t="shared" si="43"/>
        <v>30.695307464915683</v>
      </c>
      <c r="DR25" s="20">
        <f t="shared" si="16"/>
        <v>255.16020583472809</v>
      </c>
      <c r="DS25" s="59">
        <f t="shared" si="17"/>
        <v>538.71576139028366</v>
      </c>
      <c r="DT25" s="59">
        <f ca="1">AVERAGE(OFFSET($DS$3,0,0,'Données projet'!$E$14+1,1))-AVERAGE(OFFSET($H$3,0,0,'Données projet'!$E$14+1,1))</f>
        <v>448.86709550306159</v>
      </c>
      <c r="DU25" s="59">
        <f t="shared" si="44"/>
        <v>421.94486500709155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95.59999999999998</v>
      </c>
      <c r="EK25" s="17">
        <f>EJ25*VLOOKUP('Données projet'!$B$15,Paramètres!$A$1:$I$89,3,0)*VLOOKUP('Données projet'!$B$15,Paramètres!$A$1:$I$89,5,0)</f>
        <v>70.093919999999983</v>
      </c>
      <c r="EL25" s="13">
        <f t="shared" si="45"/>
        <v>19.696779397153016</v>
      </c>
      <c r="EM25" s="20">
        <f t="shared" si="19"/>
        <v>156.3854681167081</v>
      </c>
      <c r="EN25" s="59">
        <f t="shared" si="20"/>
        <v>439.94102367226367</v>
      </c>
      <c r="EO25" s="59">
        <f ca="1">AVERAGE(OFFSET($EN$3,0,0,'Données projet'!$E$15+1,1))-AVERAGE(OFFSET($H$3,0,0,'Données projet'!$E$15+1,1))</f>
        <v>327.81662150328646</v>
      </c>
      <c r="EP25" s="59">
        <f t="shared" si="46"/>
        <v>320.24200483294322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95.59999999999998</v>
      </c>
      <c r="FF25" s="17">
        <f>FE25*VLOOKUP('Données projet'!$B$16,Paramètres!$A$1:$I$89,3,0)*VLOOKUP('Données projet'!$B$16,Paramètres!$A$1:$I$89,5,0)</f>
        <v>74.567999999999984</v>
      </c>
      <c r="FG25" s="13">
        <f t="shared" si="47"/>
        <v>20.803645727866297</v>
      </c>
      <c r="FH25" s="20">
        <f t="shared" si="22"/>
        <v>166.10561630936709</v>
      </c>
      <c r="FI25" s="59">
        <f t="shared" si="23"/>
        <v>449.66117186492261</v>
      </c>
      <c r="FJ25" s="59">
        <f ca="1">AVERAGE(OFFSET($FI$3,0,0,'Données projet'!$E$16+1,1))-AVERAGE(OFFSET($H$3,0,0,'Données projet'!$E$16+1,1))</f>
        <v>346.38839381795231</v>
      </c>
      <c r="FK25" s="59">
        <f t="shared" si="48"/>
        <v>337.8934585835961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14.8</v>
      </c>
      <c r="FZ25" s="12">
        <f>IF('Données projet'!$A$244&gt;35,FZ24+FY25-GH24,IF(A25&lt;'Données projet'!$A$244,$FW$205^A25,IF(A25='Données projet'!$A$244,'Données projet'!$B$244,FZ24+FY25-GH24)))</f>
        <v>95.59999999999998</v>
      </c>
      <c r="GA25" s="17">
        <f>FZ25*VLOOKUP('Données projet'!$B$17,Paramètres!$A$1:$I$89,3,0)*VLOOKUP('Données projet'!$B$17,Paramètres!$A$1:$I$89,5,0)</f>
        <v>83.516159999999999</v>
      </c>
      <c r="GB25" s="13">
        <f t="shared" si="49"/>
        <v>22.994739515768853</v>
      </c>
      <c r="GC25" s="20">
        <f t="shared" si="25"/>
        <v>185.5064833232974</v>
      </c>
      <c r="GD25" s="59">
        <f t="shared" si="26"/>
        <v>469.06203887885295</v>
      </c>
      <c r="GE25" s="59">
        <f ca="1">AVERAGE(OFFSET($GD$3,0,0,'Données projet'!$E$17+1,1))-AVERAGE(OFFSET($H$3,0,0,'Données projet'!$E$17+1,1))</f>
        <v>383.46266660377637</v>
      </c>
      <c r="GF25" s="59">
        <f t="shared" si="50"/>
        <v>373.1287543230714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8.1999999999999993</v>
      </c>
      <c r="GU25" s="12">
        <f>IF('Données projet'!$A$270&gt;35,GU24+GT25-HC24,IF(A25&lt;'Données projet'!$A$270,$GR$205^A25,IF(A25='Données projet'!$A$270,'Données projet'!$B$270,GU24+GT25-HC24)))</f>
        <v>83.4</v>
      </c>
      <c r="GV25" s="17">
        <f>GU25*VLOOKUP('Données projet'!$B$18,Paramètres!$A$1:$I$89,3,0)*VLOOKUP('Données projet'!$B$18,Paramètres!$A$1:$I$89,5,0)</f>
        <v>84.567600000000013</v>
      </c>
      <c r="GW25" s="13">
        <f t="shared" si="51"/>
        <v>23.250351568898139</v>
      </c>
      <c r="GX25" s="20">
        <f t="shared" si="28"/>
        <v>187.78293231583095</v>
      </c>
      <c r="GY25" s="59">
        <f t="shared" si="29"/>
        <v>471.33848787138652</v>
      </c>
      <c r="GZ25" s="59">
        <f ca="1">AVERAGE(OFFSET($GY$3,0,0,'Données projet'!$E$18+1,1))-AVERAGE(OFFSET($H$3,0,0,'Données projet'!$E$18+1,1))</f>
        <v>564.80210708868663</v>
      </c>
      <c r="HA25" s="59">
        <f t="shared" si="52"/>
        <v>367.42881145517066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12.333333333333334</v>
      </c>
      <c r="N26" s="13">
        <f>IF('Données projet'!$A$36&gt;35,N25+M26-V25,IF(A26&lt;'Données projet'!$A$36,$K$205^A26,IF(A26='Données projet'!$A$36,'Données projet'!$B$36,N25+M26-V25)))</f>
        <v>119.33333333333334</v>
      </c>
      <c r="O26" s="13">
        <f>N26*VLOOKUP('Données projet'!$B$9,Paramètres!$A$1:$I$89,3,0)*VLOOKUP('Données projet'!$B$9,Paramètres!$A$1:$I$89,5,0)</f>
        <v>71.361333333333349</v>
      </c>
      <c r="P26" s="13">
        <f t="shared" si="33"/>
        <v>20.011144716858571</v>
      </c>
      <c r="Q26" s="20">
        <f t="shared" si="2"/>
        <v>159.14039927075092</v>
      </c>
      <c r="R26" s="59">
        <f t="shared" si="0"/>
        <v>443.91817704852872</v>
      </c>
      <c r="S26" s="59">
        <f ca="1">AVERAGE(OFFSET($R$3,0,0,'Données projet'!$E$9+1,1))-AVERAGE(OFFSET($H$3,0,0,'Données projet'!$E$9+1,1))</f>
        <v>362.81292020448933</v>
      </c>
      <c r="T26" s="59">
        <f t="shared" si="34"/>
        <v>292.26503163353146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0.5599653830528335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3.4471026936339437</v>
      </c>
      <c r="AC26" s="22">
        <f t="shared" si="3"/>
        <v>4.0070680766867772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77.163840000000008</v>
      </c>
      <c r="AK26" s="13">
        <f t="shared" si="35"/>
        <v>21.442278213774838</v>
      </c>
      <c r="AL26" s="20">
        <f t="shared" si="4"/>
        <v>171.73898922232453</v>
      </c>
      <c r="AM26" s="59">
        <f t="shared" si="5"/>
        <v>456.51676700010228</v>
      </c>
      <c r="AN26" s="59">
        <f ca="1">AVERAGE(OFFSET($AM$3,0,0,'Données projet'!$E$10+1,1))-AVERAGE(OFFSET($H$3,0,0,'Données projet'!$E$10+1,1))</f>
        <v>476.64466005965136</v>
      </c>
      <c r="AO26" s="59">
        <f t="shared" si="36"/>
        <v>312.67921212138998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8.1999999999999993</v>
      </c>
      <c r="BD26" s="12">
        <f>IF('Données projet'!$A$88&gt;35,BD25+BC26-BL25,IF(A26&lt;'Données projet'!$A$88,$BA$205^A26,IF(A26='Données projet'!$A$88,'Données projet'!$B$88,BD25+BC26-BL25)))</f>
        <v>91.600000000000009</v>
      </c>
      <c r="BE26" s="13">
        <f>BD26*VLOOKUP('Données projet'!$B$11,Paramètres!$A$1:$I$89,3,0)*VLOOKUP('Données projet'!$B$11,Paramètres!$A$1:$I$89,5,0)</f>
        <v>82.879680000000008</v>
      </c>
      <c r="BF26" s="13">
        <f t="shared" si="37"/>
        <v>22.83982519050506</v>
      </c>
      <c r="BG26" s="20">
        <f t="shared" si="7"/>
        <v>184.12813820679631</v>
      </c>
      <c r="BH26" s="59">
        <f t="shared" si="8"/>
        <v>468.90591598457411</v>
      </c>
      <c r="BI26" s="59">
        <f ca="1">AVERAGE(OFFSET($BH$3,0,0,'Données projet'!$E$11+1,1))-AVERAGE(OFFSET($H$3,0,0,'Données projet'!$E$11+1,1))</f>
        <v>508.74087353289082</v>
      </c>
      <c r="BJ26" s="59">
        <f t="shared" si="38"/>
        <v>332.61387922152159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26.8</v>
      </c>
      <c r="BY26" s="12">
        <f>IF('Données projet'!$A$114&gt;35,BY25+BX26-CG25,IF(A26&lt;'Données projet'!$A$114,$BV$205^A26,IF(A26='Données projet'!$A$114,'Données projet'!$B$114,BY25+BX26-CG25)))</f>
        <v>318.20000000000005</v>
      </c>
      <c r="BZ26" s="13">
        <f>BY26*VLOOKUP('Données projet'!$B$12,Paramètres!$A$1:$I$89,3,0)*VLOOKUP('Données projet'!$B$12,Paramètres!$A$1:$I$89,5,0)</f>
        <v>140.64440000000002</v>
      </c>
      <c r="CA26" s="13">
        <f t="shared" si="39"/>
        <v>36.444589007444272</v>
      </c>
      <c r="CB26" s="20">
        <f t="shared" si="10"/>
        <v>308.42998918796548</v>
      </c>
      <c r="CC26" s="59">
        <f t="shared" si="11"/>
        <v>593.2077669657433</v>
      </c>
      <c r="CD26" s="59">
        <f ca="1">AVERAGE(OFFSET($CC$3,0,0,'Données projet'!$E$12+1,1))-AVERAGE(OFFSET($H$3,0,0,'Données projet'!$E$12+1,1))</f>
        <v>413.19017646954478</v>
      </c>
      <c r="CE26" s="59">
        <f t="shared" si="40"/>
        <v>501.86214945100159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1.8</v>
      </c>
      <c r="CT26" s="12">
        <f>IF('Données projet'!$A$140&gt;35,CT25+CS26-DB25,IF(A26&lt;'Données projet'!$A$140,$CQ$205^A26,IF(A26='Données projet'!$A$140,'Données projet'!$B$140,CT25+CS26-DB25)))</f>
        <v>21.289651346330135</v>
      </c>
      <c r="CU26" s="17">
        <f>CT26*VLOOKUP('Données projet'!$B$13,Paramètres!$A$1:$I$89,3,0)*VLOOKUP('Données projet'!$B$13,Paramètres!$A$1:$I$89,5,0)</f>
        <v>23.248299270192508</v>
      </c>
      <c r="CV26" s="13">
        <f t="shared" si="41"/>
        <v>7.4284006307910637</v>
      </c>
      <c r="CW26" s="20">
        <f t="shared" si="13"/>
        <v>53.428585660879719</v>
      </c>
      <c r="CX26" s="59">
        <f t="shared" si="14"/>
        <v>338.20636343865749</v>
      </c>
      <c r="CY26" s="59">
        <f ca="1">AVERAGE(OFFSET($CX$3,0,0,'Données projet'!$E$13+1,1))-AVERAGE(OFFSET($H$3,0,0,'Données projet'!$E$13+1,1))</f>
        <v>384.27390696549998</v>
      </c>
      <c r="CZ26" s="59">
        <f t="shared" si="42"/>
        <v>168.81577156642464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11.4</v>
      </c>
      <c r="DO26" s="12">
        <f>IF('Données projet'!$A$166&gt;35,DO25+DN26-DW25,IF(A26&lt;'Données projet'!$A$166,$DL$205^A26,IF(A26='Données projet'!$A$166,'Données projet'!$B$166,DO25+DN26-DW25)))</f>
        <v>122.19999999999999</v>
      </c>
      <c r="DP26" s="17">
        <f>DO26*VLOOKUP('Données projet'!$B$14,Paramètres!$A$1:$I$89,3,0)*VLOOKUP('Données projet'!$B$14,Paramètres!$A$1:$I$89,5,0)</f>
        <v>127.72344</v>
      </c>
      <c r="DQ26" s="13">
        <f t="shared" si="43"/>
        <v>33.469773485693828</v>
      </c>
      <c r="DR26" s="20">
        <f t="shared" si="16"/>
        <v>280.74484682091673</v>
      </c>
      <c r="DS26" s="59">
        <f t="shared" si="17"/>
        <v>565.52262459869451</v>
      </c>
      <c r="DT26" s="59">
        <f ca="1">AVERAGE(OFFSET($DS$3,0,0,'Données projet'!$E$14+1,1))-AVERAGE(OFFSET($H$3,0,0,'Données projet'!$E$14+1,1))</f>
        <v>448.86709550306159</v>
      </c>
      <c r="DU26" s="59">
        <f t="shared" si="44"/>
        <v>421.94486500709155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110.39999999999998</v>
      </c>
      <c r="EK26" s="17">
        <f>EJ26*VLOOKUP('Données projet'!$B$15,Paramètres!$A$1:$I$89,3,0)*VLOOKUP('Données projet'!$B$15,Paramètres!$A$1:$I$89,5,0)</f>
        <v>80.945279999999983</v>
      </c>
      <c r="EL26" s="13">
        <f t="shared" si="45"/>
        <v>22.368151754215862</v>
      </c>
      <c r="EM26" s="20">
        <f t="shared" si="19"/>
        <v>179.93756030525927</v>
      </c>
      <c r="EN26" s="59">
        <f t="shared" si="20"/>
        <v>464.71533808303707</v>
      </c>
      <c r="EO26" s="59">
        <f ca="1">AVERAGE(OFFSET($EN$3,0,0,'Données projet'!$E$15+1,1))-AVERAGE(OFFSET($H$3,0,0,'Données projet'!$E$15+1,1))</f>
        <v>327.81662150328646</v>
      </c>
      <c r="EP26" s="59">
        <f t="shared" si="46"/>
        <v>320.24200483294322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110.39999999999998</v>
      </c>
      <c r="FF26" s="17">
        <f>FE26*VLOOKUP('Données projet'!$B$16,Paramètres!$A$1:$I$89,3,0)*VLOOKUP('Données projet'!$B$16,Paramètres!$A$1:$I$89,5,0)</f>
        <v>86.111999999999981</v>
      </c>
      <c r="FG26" s="13">
        <f t="shared" si="47"/>
        <v>23.625136642852297</v>
      </c>
      <c r="FH26" s="20">
        <f t="shared" si="22"/>
        <v>191.12551298630103</v>
      </c>
      <c r="FI26" s="59">
        <f t="shared" si="23"/>
        <v>475.9032907640788</v>
      </c>
      <c r="FJ26" s="59">
        <f ca="1">AVERAGE(OFFSET($FI$3,0,0,'Données projet'!$E$16+1,1))-AVERAGE(OFFSET($H$3,0,0,'Données projet'!$E$16+1,1))</f>
        <v>346.38839381795231</v>
      </c>
      <c r="FK26" s="59">
        <f t="shared" si="48"/>
        <v>337.8934585835961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14.8</v>
      </c>
      <c r="FZ26" s="12">
        <f>IF('Données projet'!$A$244&gt;35,FZ25+FY26-GH25,IF(A26&lt;'Données projet'!$A$244,$FW$205^A26,IF(A26='Données projet'!$A$244,'Données projet'!$B$244,FZ25+FY26-GH25)))</f>
        <v>110.39999999999998</v>
      </c>
      <c r="GA26" s="17">
        <f>FZ26*VLOOKUP('Données projet'!$B$17,Paramètres!$A$1:$I$89,3,0)*VLOOKUP('Données projet'!$B$17,Paramètres!$A$1:$I$89,5,0)</f>
        <v>96.445439999999991</v>
      </c>
      <c r="GB26" s="13">
        <f t="shared" si="49"/>
        <v>26.113397153228323</v>
      </c>
      <c r="GC26" s="20">
        <f t="shared" si="25"/>
        <v>213.45664137520598</v>
      </c>
      <c r="GD26" s="59">
        <f t="shared" si="26"/>
        <v>498.23441915298372</v>
      </c>
      <c r="GE26" s="59">
        <f ca="1">AVERAGE(OFFSET($GD$3,0,0,'Données projet'!$E$17+1,1))-AVERAGE(OFFSET($H$3,0,0,'Données projet'!$E$17+1,1))</f>
        <v>383.46266660377637</v>
      </c>
      <c r="GF26" s="59">
        <f t="shared" si="50"/>
        <v>373.1287543230714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8.1999999999999993</v>
      </c>
      <c r="GU26" s="12">
        <f>IF('Données projet'!$A$270&gt;35,GU25+GT26-HC25,IF(A26&lt;'Données projet'!$A$270,$GR$205^A26,IF(A26='Données projet'!$A$270,'Données projet'!$B$270,GU25+GT26-HC25)))</f>
        <v>91.600000000000009</v>
      </c>
      <c r="GV26" s="17">
        <f>GU26*VLOOKUP('Données projet'!$B$18,Paramètres!$A$1:$I$89,3,0)*VLOOKUP('Données projet'!$B$18,Paramètres!$A$1:$I$89,5,0)</f>
        <v>92.882400000000018</v>
      </c>
      <c r="GW26" s="13">
        <f t="shared" si="51"/>
        <v>25.259109897273174</v>
      </c>
      <c r="GX26" s="20">
        <f t="shared" si="28"/>
        <v>205.7631297377508</v>
      </c>
      <c r="GY26" s="59">
        <f t="shared" si="29"/>
        <v>490.5409075155286</v>
      </c>
      <c r="GZ26" s="59">
        <f ca="1">AVERAGE(OFFSET($GY$3,0,0,'Données projet'!$E$18+1,1))-AVERAGE(OFFSET($H$3,0,0,'Données projet'!$E$18+1,1))</f>
        <v>564.80210708868663</v>
      </c>
      <c r="HA26" s="59">
        <f t="shared" si="52"/>
        <v>367.42881145517066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12.333333333333334</v>
      </c>
      <c r="N27" s="13">
        <f>IF('Données projet'!$A$36&gt;35,N26+M27-V26,IF(A27&lt;'Données projet'!$A$36,$K$205^A27,IF(A27='Données projet'!$A$36,'Données projet'!$B$36,N26+M27-V26)))</f>
        <v>131.66666666666669</v>
      </c>
      <c r="O27" s="13">
        <f>N27*VLOOKUP('Données projet'!$B$9,Paramètres!$A$1:$I$89,3,0)*VLOOKUP('Données projet'!$B$9,Paramètres!$A$1:$I$89,5,0)</f>
        <v>78.736666666666679</v>
      </c>
      <c r="P27" s="13">
        <f t="shared" si="33"/>
        <v>21.828006984037064</v>
      </c>
      <c r="Q27" s="20">
        <f t="shared" si="2"/>
        <v>175.15013994164235</v>
      </c>
      <c r="R27" s="59">
        <f t="shared" si="0"/>
        <v>461.15013994164235</v>
      </c>
      <c r="S27" s="59">
        <f ca="1">AVERAGE(OFFSET($R$3,0,0,'Données projet'!$E$9+1,1))-AVERAGE(OFFSET($H$3,0,0,'Données projet'!$E$9+1,1))</f>
        <v>362.81292020448933</v>
      </c>
      <c r="T27" s="59">
        <f t="shared" si="34"/>
        <v>292.26503163353146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0.54898480343632627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2.4374696901149759</v>
      </c>
      <c r="AC27" s="22">
        <f t="shared" si="3"/>
        <v>2.9864544935513022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84.071520000000021</v>
      </c>
      <c r="AK27" s="13">
        <f t="shared" si="35"/>
        <v>23.129797599684554</v>
      </c>
      <c r="AL27" s="20">
        <f t="shared" si="4"/>
        <v>186.70896148611726</v>
      </c>
      <c r="AM27" s="59">
        <f t="shared" si="5"/>
        <v>472.70896148611723</v>
      </c>
      <c r="AN27" s="59">
        <f ca="1">AVERAGE(OFFSET($AM$3,0,0,'Données projet'!$E$10+1,1))-AVERAGE(OFFSET($H$3,0,0,'Données projet'!$E$10+1,1))</f>
        <v>476.64466005965136</v>
      </c>
      <c r="AO27" s="59">
        <f t="shared" si="36"/>
        <v>312.67921212138998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8.1999999999999993</v>
      </c>
      <c r="BD27" s="12">
        <f>IF('Données projet'!$A$88&gt;35,BD26+BC27-BL26,IF(A27&lt;'Données projet'!$A$88,$BA$205^A27,IF(A27='Données projet'!$A$88,'Données projet'!$B$88,BD26+BC27-BL26)))</f>
        <v>99.800000000000011</v>
      </c>
      <c r="BE27" s="13">
        <f>BD27*VLOOKUP('Données projet'!$B$11,Paramètres!$A$1:$I$89,3,0)*VLOOKUP('Données projet'!$B$11,Paramètres!$A$1:$I$89,5,0)</f>
        <v>90.299040000000005</v>
      </c>
      <c r="BF27" s="13">
        <f t="shared" si="37"/>
        <v>24.637332311507059</v>
      </c>
      <c r="BG27" s="20">
        <f t="shared" si="7"/>
        <v>200.18084844254145</v>
      </c>
      <c r="BH27" s="59">
        <f t="shared" si="8"/>
        <v>486.18084844254145</v>
      </c>
      <c r="BI27" s="59">
        <f ca="1">AVERAGE(OFFSET($BH$3,0,0,'Données projet'!$E$11+1,1))-AVERAGE(OFFSET($H$3,0,0,'Données projet'!$E$11+1,1))</f>
        <v>508.74087353289082</v>
      </c>
      <c r="BJ27" s="59">
        <f t="shared" si="38"/>
        <v>332.61387922152159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26.8</v>
      </c>
      <c r="BY27" s="12">
        <f>IF('Données projet'!$A$114&gt;35,BY26+BX27-CG26,IF(A27&lt;'Données projet'!$A$114,$BV$205^A27,IF(A27='Données projet'!$A$114,'Données projet'!$B$114,BY26+BX27-CG26)))</f>
        <v>345.00000000000006</v>
      </c>
      <c r="BZ27" s="13">
        <f>BY27*VLOOKUP('Données projet'!$B$12,Paramètres!$A$1:$I$89,3,0)*VLOOKUP('Données projet'!$B$12,Paramètres!$A$1:$I$89,5,0)</f>
        <v>152.49000000000004</v>
      </c>
      <c r="CA27" s="13">
        <f t="shared" si="39"/>
        <v>39.143903713602519</v>
      </c>
      <c r="CB27" s="20">
        <f t="shared" si="10"/>
        <v>333.76238230119111</v>
      </c>
      <c r="CC27" s="59">
        <f t="shared" si="11"/>
        <v>619.76238230119111</v>
      </c>
      <c r="CD27" s="59">
        <f ca="1">AVERAGE(OFFSET($CC$3,0,0,'Données projet'!$E$12+1,1))-AVERAGE(OFFSET($H$3,0,0,'Données projet'!$E$12+1,1))</f>
        <v>413.19017646954478</v>
      </c>
      <c r="CE27" s="59">
        <f t="shared" si="40"/>
        <v>501.86214945100159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1.8</v>
      </c>
      <c r="CT27" s="12">
        <f>IF('Données projet'!$A$140&gt;35,CT26+CS27-DB26,IF(A27&lt;'Données projet'!$A$140,$CQ$205^A27,IF(A27='Données projet'!$A$140,'Données projet'!$B$140,CT26+CS27-DB26)))</f>
        <v>24.317280693371075</v>
      </c>
      <c r="CU27" s="17">
        <f>CT27*VLOOKUP('Données projet'!$B$13,Paramètres!$A$1:$I$89,3,0)*VLOOKUP('Données projet'!$B$13,Paramètres!$A$1:$I$89,5,0)</f>
        <v>26.55447051716121</v>
      </c>
      <c r="CV27" s="13">
        <f t="shared" si="41"/>
        <v>8.3544927999750644</v>
      </c>
      <c r="CW27" s="20">
        <f t="shared" si="13"/>
        <v>60.799777777345675</v>
      </c>
      <c r="CX27" s="59">
        <f t="shared" si="14"/>
        <v>346.7997777773457</v>
      </c>
      <c r="CY27" s="59">
        <f ca="1">AVERAGE(OFFSET($CX$3,0,0,'Données projet'!$E$13+1,1))-AVERAGE(OFFSET($H$3,0,0,'Données projet'!$E$13+1,1))</f>
        <v>384.27390696549998</v>
      </c>
      <c r="CZ27" s="59">
        <f t="shared" si="42"/>
        <v>168.81577156642464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11.4</v>
      </c>
      <c r="DO27" s="12">
        <f>IF('Données projet'!$A$166&gt;35,DO26+DN27-DW26,IF(A27&lt;'Données projet'!$A$166,$DL$205^A27,IF(A27='Données projet'!$A$166,'Données projet'!$B$166,DO26+DN27-DW26)))</f>
        <v>133.6</v>
      </c>
      <c r="DP27" s="17">
        <f>DO27*VLOOKUP('Données projet'!$B$14,Paramètres!$A$1:$I$89,3,0)*VLOOKUP('Données projet'!$B$14,Paramètres!$A$1:$I$89,5,0)</f>
        <v>139.63872000000001</v>
      </c>
      <c r="DQ27" s="13">
        <f t="shared" si="43"/>
        <v>36.214228878025224</v>
      </c>
      <c r="DR27" s="20">
        <f t="shared" si="16"/>
        <v>306.27721929589393</v>
      </c>
      <c r="DS27" s="59">
        <f t="shared" si="17"/>
        <v>592.27721929589393</v>
      </c>
      <c r="DT27" s="59">
        <f ca="1">AVERAGE(OFFSET($DS$3,0,0,'Données projet'!$E$14+1,1))-AVERAGE(OFFSET($H$3,0,0,'Données projet'!$E$14+1,1))</f>
        <v>448.86709550306159</v>
      </c>
      <c r="DU27" s="59">
        <f t="shared" si="44"/>
        <v>421.94486500709155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125.19999999999997</v>
      </c>
      <c r="EK27" s="17">
        <f>EJ27*VLOOKUP('Données projet'!$B$15,Paramètres!$A$1:$I$89,3,0)*VLOOKUP('Données projet'!$B$15,Paramètres!$A$1:$I$89,5,0)</f>
        <v>91.796639999999982</v>
      </c>
      <c r="EL27" s="13">
        <f t="shared" si="45"/>
        <v>24.99803157268865</v>
      </c>
      <c r="EM27" s="20">
        <f t="shared" si="19"/>
        <v>203.41738632243269</v>
      </c>
      <c r="EN27" s="59">
        <f t="shared" si="20"/>
        <v>489.41738632243266</v>
      </c>
      <c r="EO27" s="59">
        <f ca="1">AVERAGE(OFFSET($EN$3,0,0,'Données projet'!$E$15+1,1))-AVERAGE(OFFSET($H$3,0,0,'Données projet'!$E$15+1,1))</f>
        <v>327.81662150328646</v>
      </c>
      <c r="EP27" s="59">
        <f t="shared" si="46"/>
        <v>320.24200483294322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125.19999999999997</v>
      </c>
      <c r="FF27" s="17">
        <f>FE27*VLOOKUP('Données projet'!$B$16,Paramètres!$A$1:$I$89,3,0)*VLOOKUP('Données projet'!$B$16,Paramètres!$A$1:$I$89,5,0)</f>
        <v>97.655999999999977</v>
      </c>
      <c r="FG27" s="13">
        <f t="shared" si="47"/>
        <v>26.402803333797792</v>
      </c>
      <c r="FH27" s="20">
        <f t="shared" si="22"/>
        <v>216.0690824730311</v>
      </c>
      <c r="FI27" s="59">
        <f t="shared" si="23"/>
        <v>502.06908247303113</v>
      </c>
      <c r="FJ27" s="59">
        <f ca="1">AVERAGE(OFFSET($FI$3,0,0,'Données projet'!$E$16+1,1))-AVERAGE(OFFSET($H$3,0,0,'Données projet'!$E$16+1,1))</f>
        <v>346.38839381795231</v>
      </c>
      <c r="FK27" s="59">
        <f t="shared" si="48"/>
        <v>337.8934585835961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14.8</v>
      </c>
      <c r="FZ27" s="12">
        <f>IF('Données projet'!$A$244&gt;35,FZ26+FY27-GH26,IF(A27&lt;'Données projet'!$A$244,$FW$205^A27,IF(A27='Données projet'!$A$244,'Données projet'!$B$244,FZ26+FY27-GH26)))</f>
        <v>125.19999999999997</v>
      </c>
      <c r="GA27" s="17">
        <f>FZ27*VLOOKUP('Données projet'!$B$17,Paramètres!$A$1:$I$89,3,0)*VLOOKUP('Données projet'!$B$17,Paramètres!$A$1:$I$89,5,0)</f>
        <v>109.37472</v>
      </c>
      <c r="GB27" s="13">
        <f t="shared" si="49"/>
        <v>29.183614885996381</v>
      </c>
      <c r="GC27" s="20">
        <f t="shared" si="25"/>
        <v>241.32243325977697</v>
      </c>
      <c r="GD27" s="59">
        <f t="shared" si="26"/>
        <v>527.32243325977697</v>
      </c>
      <c r="GE27" s="59">
        <f ca="1">AVERAGE(OFFSET($GD$3,0,0,'Données projet'!$E$17+1,1))-AVERAGE(OFFSET($H$3,0,0,'Données projet'!$E$17+1,1))</f>
        <v>383.46266660377637</v>
      </c>
      <c r="GF27" s="59">
        <f t="shared" si="50"/>
        <v>373.1287543230714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8.1999999999999993</v>
      </c>
      <c r="GU27" s="12">
        <f>IF('Données projet'!$A$270&gt;35,GU26+GT27-HC26,IF(A27&lt;'Données projet'!$A$270,$GR$205^A27,IF(A27='Données projet'!$A$270,'Données projet'!$B$270,GU26+GT27-HC26)))</f>
        <v>99.800000000000011</v>
      </c>
      <c r="GV27" s="17">
        <f>GU27*VLOOKUP('Données projet'!$B$18,Paramètres!$A$1:$I$89,3,0)*VLOOKUP('Données projet'!$B$18,Paramètres!$A$1:$I$89,5,0)</f>
        <v>101.19720000000001</v>
      </c>
      <c r="GW27" s="13">
        <f t="shared" si="51"/>
        <v>27.24701608884051</v>
      </c>
      <c r="GX27" s="20">
        <f t="shared" si="28"/>
        <v>223.70700968806386</v>
      </c>
      <c r="GY27" s="59">
        <f t="shared" si="29"/>
        <v>509.70700968806386</v>
      </c>
      <c r="GZ27" s="59">
        <f ca="1">AVERAGE(OFFSET($GY$3,0,0,'Données projet'!$E$18+1,1))-AVERAGE(OFFSET($H$3,0,0,'Données projet'!$E$18+1,1))</f>
        <v>564.80210708868663</v>
      </c>
      <c r="HA27" s="59">
        <f t="shared" si="52"/>
        <v>367.42881145517066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144</v>
      </c>
      <c r="L28" s="12">
        <f>VLOOKUP(A28,'Données projet'!$A$35:$I$55,9,0)</f>
        <v>12.333333333333334</v>
      </c>
      <c r="M28" s="12">
        <f t="array" ref="M28">INDEX(L:L,MIN(IF(ISNUMBER(L28:L224),ROW(L28:L224),"")))</f>
        <v>12.333333333333334</v>
      </c>
      <c r="N28" s="13">
        <f>IF('Données projet'!$A$36&gt;35,N27+M28-V27,IF(A28&lt;'Données projet'!$A$36,$K$205^A28,IF(A28='Données projet'!$A$36,'Données projet'!$B$36,N27+M28-V27)))</f>
        <v>144.00000000000003</v>
      </c>
      <c r="O28" s="13">
        <f>N28*VLOOKUP('Données projet'!$B$9,Paramètres!$A$1:$I$89,3,0)*VLOOKUP('Données projet'!$B$9,Paramètres!$A$1:$I$89,5,0)</f>
        <v>86.112000000000009</v>
      </c>
      <c r="P28" s="13">
        <f t="shared" si="33"/>
        <v>23.625136642852297</v>
      </c>
      <c r="Q28" s="20">
        <f t="shared" si="2"/>
        <v>191.12551298630106</v>
      </c>
      <c r="R28" s="59">
        <f t="shared" si="0"/>
        <v>478.34773520852332</v>
      </c>
      <c r="S28" s="59">
        <f ca="1">AVERAGE(OFFSET($R$3,0,0,'Données projet'!$E$9+1,1))-AVERAGE(OFFSET($H$3,0,0,'Données projet'!$E$9+1,1))</f>
        <v>362.81292020448933</v>
      </c>
      <c r="T28" s="59">
        <f t="shared" si="34"/>
        <v>292.26503163353146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17</v>
      </c>
      <c r="W28" s="16">
        <f>IF(ISNA(VLOOKUP(A28,'Données projet'!$A$35:$I$55,5,0)),0%,VLOOKUP(A28,'Données projet'!$A$35:$I$55,5,0)*VLOOKUP('Données projet'!$B$9,Paramètres!$A$1:$I$89,7,0))</f>
        <v>4.5000000000000005E-2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0.5</v>
      </c>
      <c r="Z28" s="21">
        <f>EXP(-LN(2)/35)*Z27+(1-EXP(-LN(2)/35))/(LN(2)/35)*V28*W28*VLOOKUP('Données projet'!$B$9,Paramètres!$A$1:$I$89,3,0)*0.475*44/12</f>
        <v>1.1450829877185331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7.4786881151439983</v>
      </c>
      <c r="AC28" s="22">
        <f t="shared" si="3"/>
        <v>8.6237711028625306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90.97920000000002</v>
      </c>
      <c r="AK28" s="13">
        <f t="shared" si="35"/>
        <v>24.801235516871511</v>
      </c>
      <c r="AL28" s="20">
        <f t="shared" si="4"/>
        <v>201.65092519188457</v>
      </c>
      <c r="AM28" s="59">
        <f t="shared" si="5"/>
        <v>488.87314741410682</v>
      </c>
      <c r="AN28" s="59">
        <f ca="1">AVERAGE(OFFSET($AM$3,0,0,'Données projet'!$E$10+1,1))-AVERAGE(OFFSET($H$3,0,0,'Données projet'!$E$10+1,1))</f>
        <v>476.64466005965136</v>
      </c>
      <c r="AO28" s="59">
        <f t="shared" si="36"/>
        <v>312.67921212138998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8.1999999999999993</v>
      </c>
      <c r="BD28" s="12">
        <f>IF('Données projet'!$A$88&gt;35,BD27+BC28-BL27,IF(A28&lt;'Données projet'!$A$88,$BA$205^A28,IF(A28='Données projet'!$A$88,'Données projet'!$B$88,BD27+BC28-BL27)))</f>
        <v>108.00000000000001</v>
      </c>
      <c r="BE28" s="13">
        <f>BD28*VLOOKUP('Données projet'!$B$11,Paramètres!$A$1:$I$89,3,0)*VLOOKUP('Données projet'!$B$11,Paramètres!$A$1:$I$89,5,0)</f>
        <v>97.718400000000003</v>
      </c>
      <c r="BF28" s="13">
        <f t="shared" si="37"/>
        <v>26.417709819192194</v>
      </c>
      <c r="BG28" s="20">
        <f t="shared" si="7"/>
        <v>216.20372460175975</v>
      </c>
      <c r="BH28" s="59">
        <f t="shared" si="8"/>
        <v>503.42594682398197</v>
      </c>
      <c r="BI28" s="59">
        <f ca="1">AVERAGE(OFFSET($BH$3,0,0,'Données projet'!$E$11+1,1))-AVERAGE(OFFSET($H$3,0,0,'Données projet'!$E$11+1,1))</f>
        <v>508.74087353289082</v>
      </c>
      <c r="BJ28" s="59">
        <f t="shared" si="38"/>
        <v>332.61387922152159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371.8</v>
      </c>
      <c r="BW28" s="12">
        <f>VLOOKUP(A28,'Données projet'!$A$113:$I$133,9,0)</f>
        <v>26.8</v>
      </c>
      <c r="BX28" s="12">
        <f t="array" ref="BX28">INDEX(BW:BW,MIN(IF(ISNUMBER(BW28:BW224),ROW(BW28:BW224),"")))</f>
        <v>26.8</v>
      </c>
      <c r="BY28" s="12">
        <f>IF('Données projet'!$A$114&gt;35,BY27+BX28-CG27,IF(A28&lt;'Données projet'!$A$114,$BV$205^A28,IF(A28='Données projet'!$A$114,'Données projet'!$B$114,BY27+BX28-CG27)))</f>
        <v>371.80000000000007</v>
      </c>
      <c r="BZ28" s="13">
        <f>BY28*VLOOKUP('Données projet'!$B$12,Paramètres!$A$1:$I$89,3,0)*VLOOKUP('Données projet'!$B$12,Paramètres!$A$1:$I$89,5,0)</f>
        <v>164.33560000000006</v>
      </c>
      <c r="CA28" s="13">
        <f t="shared" si="39"/>
        <v>41.818895189521662</v>
      </c>
      <c r="CB28" s="20">
        <f t="shared" si="10"/>
        <v>359.05241245508364</v>
      </c>
      <c r="CC28" s="59">
        <f t="shared" si="11"/>
        <v>646.27463467730581</v>
      </c>
      <c r="CD28" s="59">
        <f ca="1">AVERAGE(OFFSET($CC$3,0,0,'Données projet'!$E$12+1,1))-AVERAGE(OFFSET($H$3,0,0,'Données projet'!$E$12+1,1))</f>
        <v>413.19017646954478</v>
      </c>
      <c r="CE28" s="59">
        <f t="shared" si="40"/>
        <v>501.86214945100159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20.6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1.8</v>
      </c>
      <c r="CT28" s="12">
        <f>IF('Données projet'!$A$140&gt;35,CT27+CS28-DB27,IF(A28&lt;'Données projet'!$A$140,$CQ$205^A28,IF(A28='Données projet'!$A$140,'Données projet'!$B$140,CT27+CS28-DB27)))</f>
        <v>27.775473195906979</v>
      </c>
      <c r="CU28" s="17">
        <f>CT28*VLOOKUP('Données projet'!$B$13,Paramètres!$A$1:$I$89,3,0)*VLOOKUP('Données projet'!$B$13,Paramètres!$A$1:$I$89,5,0)</f>
        <v>30.330816729930422</v>
      </c>
      <c r="CV28" s="13">
        <f t="shared" si="41"/>
        <v>9.3960400648722615</v>
      </c>
      <c r="CW28" s="20">
        <f t="shared" si="13"/>
        <v>69.190942250947998</v>
      </c>
      <c r="CX28" s="59">
        <f t="shared" si="14"/>
        <v>356.41316447317024</v>
      </c>
      <c r="CY28" s="59">
        <f ca="1">AVERAGE(OFFSET($CX$3,0,0,'Données projet'!$E$13+1,1))-AVERAGE(OFFSET($H$3,0,0,'Données projet'!$E$13+1,1))</f>
        <v>384.27390696549998</v>
      </c>
      <c r="CZ28" s="59">
        <f t="shared" si="42"/>
        <v>168.81577156642464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145</v>
      </c>
      <c r="DM28" s="12">
        <f>VLOOKUP(A28,'Données projet'!$A$165:$I$185,9,0)</f>
        <v>11.4</v>
      </c>
      <c r="DN28" s="12">
        <f t="array" ref="DN28">INDEX(DM:DM,MIN(IF(ISNUMBER(DM28:DM224),ROW(DM28:DM224),"")))</f>
        <v>11.4</v>
      </c>
      <c r="DO28" s="12">
        <f>IF('Données projet'!$A$166&gt;35,DO27+DN28-DW27,IF(A28&lt;'Données projet'!$A$166,$DL$205^A28,IF(A28='Données projet'!$A$166,'Données projet'!$B$166,DO27+DN28-DW27)))</f>
        <v>145</v>
      </c>
      <c r="DP28" s="17">
        <f>DO28*VLOOKUP('Données projet'!$B$14,Paramètres!$A$1:$I$89,3,0)*VLOOKUP('Données projet'!$B$14,Paramètres!$A$1:$I$89,5,0)</f>
        <v>151.554</v>
      </c>
      <c r="DQ28" s="13">
        <f t="shared" si="43"/>
        <v>38.931525579873224</v>
      </c>
      <c r="DR28" s="20">
        <f t="shared" si="16"/>
        <v>331.76229038494586</v>
      </c>
      <c r="DS28" s="59">
        <f t="shared" si="17"/>
        <v>618.98451260716809</v>
      </c>
      <c r="DT28" s="59">
        <f ca="1">AVERAGE(OFFSET($DS$3,0,0,'Données projet'!$E$14+1,1))-AVERAGE(OFFSET($H$3,0,0,'Données projet'!$E$14+1,1))</f>
        <v>448.86709550306159</v>
      </c>
      <c r="DU28" s="59">
        <f t="shared" si="44"/>
        <v>421.94486500709155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31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140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139.99999999999997</v>
      </c>
      <c r="EK28" s="17">
        <f>EJ28*VLOOKUP('Données projet'!$B$15,Paramètres!$A$1:$I$89,3,0)*VLOOKUP('Données projet'!$B$15,Paramètres!$A$1:$I$89,5,0)</f>
        <v>102.64799999999998</v>
      </c>
      <c r="EL28" s="13">
        <f t="shared" si="45"/>
        <v>27.591884256813046</v>
      </c>
      <c r="EM28" s="20">
        <f t="shared" si="19"/>
        <v>226.83446508061596</v>
      </c>
      <c r="EN28" s="59">
        <f t="shared" si="20"/>
        <v>514.05668730283821</v>
      </c>
      <c r="EO28" s="59">
        <f ca="1">AVERAGE(OFFSET($EN$3,0,0,'Données projet'!$E$15+1,1))-AVERAGE(OFFSET($H$3,0,0,'Données projet'!$E$15+1,1))</f>
        <v>327.81662150328646</v>
      </c>
      <c r="EP28" s="59">
        <f t="shared" si="46"/>
        <v>320.24200483294322</v>
      </c>
      <c r="EQ28" s="15">
        <f>IF(ISNA(VLOOKUP(A28,'Données projet'!$A$191:$I$211,3,0)),0,VLOOKUP(A28,'Données projet'!$A$191:$I$211,3,0))</f>
        <v>4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140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139.99999999999997</v>
      </c>
      <c r="FF28" s="17">
        <f>FE28*VLOOKUP('Données projet'!$B$16,Paramètres!$A$1:$I$89,3,0)*VLOOKUP('Données projet'!$B$16,Paramètres!$A$1:$I$89,5,0)</f>
        <v>109.19999999999999</v>
      </c>
      <c r="FG28" s="13">
        <f t="shared" si="47"/>
        <v>29.142418334948612</v>
      </c>
      <c r="FH28" s="20">
        <f t="shared" si="22"/>
        <v>240.94637860003544</v>
      </c>
      <c r="FI28" s="59">
        <f t="shared" si="23"/>
        <v>528.16860082225764</v>
      </c>
      <c r="FJ28" s="59">
        <f ca="1">AVERAGE(OFFSET($FI$3,0,0,'Données projet'!$E$16+1,1))-AVERAGE(OFFSET($H$3,0,0,'Données projet'!$E$16+1,1))</f>
        <v>346.38839381795231</v>
      </c>
      <c r="FK28" s="59">
        <f t="shared" si="48"/>
        <v>337.8934585835961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140</v>
      </c>
      <c r="FX28" s="12">
        <f>VLOOKUP(A28,'Données projet'!$A$243:$I$263,9,0)</f>
        <v>14.8</v>
      </c>
      <c r="FY28" s="12">
        <f t="array" ref="FY28">INDEX(FX:FX,MIN(IF(ISNUMBER(FX28:FX224),ROW(FX28:FX224),"")))</f>
        <v>14.8</v>
      </c>
      <c r="FZ28" s="12">
        <f>IF('Données projet'!$A$244&gt;35,FZ27+FY28-GH27,IF(A28&lt;'Données projet'!$A$244,$FW$205^A28,IF(A28='Données projet'!$A$244,'Données projet'!$B$244,FZ27+FY28-GH27)))</f>
        <v>139.99999999999997</v>
      </c>
      <c r="GA28" s="17">
        <f>FZ28*VLOOKUP('Données projet'!$B$17,Paramètres!$A$1:$I$89,3,0)*VLOOKUP('Données projet'!$B$17,Paramètres!$A$1:$I$89,5,0)</f>
        <v>122.30399999999999</v>
      </c>
      <c r="GB28" s="13">
        <f t="shared" si="49"/>
        <v>32.211773226559373</v>
      </c>
      <c r="GC28" s="20">
        <f t="shared" si="25"/>
        <v>269.11497170292421</v>
      </c>
      <c r="GD28" s="59">
        <f t="shared" si="26"/>
        <v>556.33719392514649</v>
      </c>
      <c r="GE28" s="59">
        <f ca="1">AVERAGE(OFFSET($GD$3,0,0,'Données projet'!$E$17+1,1))-AVERAGE(OFFSET($H$3,0,0,'Données projet'!$E$17+1,1))</f>
        <v>383.46266660377637</v>
      </c>
      <c r="GF28" s="59">
        <f t="shared" si="50"/>
        <v>373.1287543230714</v>
      </c>
      <c r="GG28" s="15">
        <f>IF(ISNA(VLOOKUP(A28,'Données projet'!$A$243:$I$263,3,0)),0,VLOOKUP(A28,'Données projet'!$A$243:$I$263,3,0))</f>
        <v>4</v>
      </c>
      <c r="GH28" s="15">
        <f>IF(ISNA(VLOOKUP(A28,'Données projet'!$A$243:$I$263,4,0)),0,VLOOKUP(A28,'Données projet'!$A$243:$I$263,4,0))</f>
        <v>35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8.1999999999999993</v>
      </c>
      <c r="GU28" s="12">
        <f>IF('Données projet'!$A$270&gt;35,GU27+GT28-HC27,IF(A28&lt;'Données projet'!$A$270,$GR$205^A28,IF(A28='Données projet'!$A$270,'Données projet'!$B$270,GU27+GT28-HC27)))</f>
        <v>108.00000000000001</v>
      </c>
      <c r="GV28" s="17">
        <f>GU28*VLOOKUP('Données projet'!$B$18,Paramètres!$A$1:$I$89,3,0)*VLOOKUP('Données projet'!$B$18,Paramètres!$A$1:$I$89,5,0)</f>
        <v>109.51200000000003</v>
      </c>
      <c r="GW28" s="13">
        <f t="shared" si="51"/>
        <v>29.215978230632555</v>
      </c>
      <c r="GX28" s="20">
        <f t="shared" si="28"/>
        <v>241.61789541835174</v>
      </c>
      <c r="GY28" s="59">
        <f t="shared" si="29"/>
        <v>528.84011764057391</v>
      </c>
      <c r="GZ28" s="59">
        <f ca="1">AVERAGE(OFFSET($GY$3,0,0,'Données projet'!$E$18+1,1))-AVERAGE(OFFSET($H$3,0,0,'Données projet'!$E$18+1,1))</f>
        <v>564.80210708868663</v>
      </c>
      <c r="HA28" s="59">
        <f t="shared" si="52"/>
        <v>367.42881145517066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13.4</v>
      </c>
      <c r="N29" s="13">
        <f>IF('Données projet'!$A$36&gt;35,N28+M29-V28,IF(A29&lt;'Données projet'!$A$36,$K$205^A29,IF(A29='Données projet'!$A$36,'Données projet'!$B$36,N28+M29-V28)))</f>
        <v>140.40000000000003</v>
      </c>
      <c r="O29" s="13">
        <f>N29*VLOOKUP('Données projet'!$B$9,Paramètres!$A$1:$I$89,3,0)*VLOOKUP('Données projet'!$B$9,Paramètres!$A$1:$I$89,5,0)</f>
        <v>83.959200000000024</v>
      </c>
      <c r="P29" s="13">
        <f t="shared" si="33"/>
        <v>23.102490880810642</v>
      </c>
      <c r="Q29" s="20">
        <f t="shared" si="2"/>
        <v>186.46577828407854</v>
      </c>
      <c r="R29" s="59">
        <f t="shared" si="0"/>
        <v>474.91022272852297</v>
      </c>
      <c r="S29" s="59">
        <f ca="1">AVERAGE(OFFSET($R$3,0,0,'Données projet'!$E$9+1,1))-AVERAGE(OFFSET($H$3,0,0,'Données projet'!$E$9+1,1))</f>
        <v>362.81292020448933</v>
      </c>
      <c r="T29" s="59">
        <f t="shared" si="34"/>
        <v>292.26503163353146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1.1226286087610309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5.2882310805975612</v>
      </c>
      <c r="AC29" s="22">
        <f t="shared" si="3"/>
        <v>6.4108596893585919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97.886880000000019</v>
      </c>
      <c r="AK29" s="13">
        <f t="shared" si="35"/>
        <v>26.457951797777866</v>
      </c>
      <c r="AL29" s="20">
        <f t="shared" si="4"/>
        <v>216.56724871446315</v>
      </c>
      <c r="AM29" s="59">
        <f t="shared" si="5"/>
        <v>505.01169315890763</v>
      </c>
      <c r="AN29" s="59">
        <f ca="1">AVERAGE(OFFSET($AM$3,0,0,'Données projet'!$E$10+1,1))-AVERAGE(OFFSET($H$3,0,0,'Données projet'!$E$10+1,1))</f>
        <v>476.64466005965136</v>
      </c>
      <c r="AO29" s="59">
        <f t="shared" si="36"/>
        <v>312.67921212138998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8.1999999999999993</v>
      </c>
      <c r="BD29" s="12">
        <f>IF('Données projet'!$A$88&gt;35,BD28+BC29-BL28,IF(A29&lt;'Données projet'!$A$88,$BA$205^A29,IF(A29='Données projet'!$A$88,'Données projet'!$B$88,BD28+BC29-BL28)))</f>
        <v>116.20000000000002</v>
      </c>
      <c r="BE29" s="13">
        <f>BD29*VLOOKUP('Données projet'!$B$11,Paramètres!$A$1:$I$89,3,0)*VLOOKUP('Données projet'!$B$11,Paramètres!$A$1:$I$89,5,0)</f>
        <v>105.13776</v>
      </c>
      <c r="BF29" s="13">
        <f t="shared" si="37"/>
        <v>28.182406176030653</v>
      </c>
      <c r="BG29" s="20">
        <f t="shared" si="7"/>
        <v>232.19928942325339</v>
      </c>
      <c r="BH29" s="59">
        <f t="shared" si="8"/>
        <v>520.64373386769785</v>
      </c>
      <c r="BI29" s="59">
        <f ca="1">AVERAGE(OFFSET($BH$3,0,0,'Données projet'!$E$11+1,1))-AVERAGE(OFFSET($H$3,0,0,'Données projet'!$E$11+1,1))</f>
        <v>508.74087353289082</v>
      </c>
      <c r="BJ29" s="59">
        <f t="shared" si="38"/>
        <v>332.61387922152159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26.7</v>
      </c>
      <c r="BY29" s="12">
        <f>IF('Données projet'!$A$114&gt;35,BY28+BX29-CG28,IF(A29&lt;'Données projet'!$A$114,$BV$205^A29,IF(A29='Données projet'!$A$114,'Données projet'!$B$114,BY28+BX29-CG28)))</f>
        <v>377.90000000000003</v>
      </c>
      <c r="BZ29" s="13">
        <f>BY29*VLOOKUP('Données projet'!$B$12,Paramètres!$A$1:$I$89,3,0)*VLOOKUP('Données projet'!$B$12,Paramètres!$A$1:$I$89,5,0)</f>
        <v>167.03180000000003</v>
      </c>
      <c r="CA29" s="13">
        <f t="shared" si="39"/>
        <v>42.424565565346228</v>
      </c>
      <c r="CB29" s="20">
        <f t="shared" si="10"/>
        <v>364.80317002631142</v>
      </c>
      <c r="CC29" s="59">
        <f t="shared" si="11"/>
        <v>653.24761447075593</v>
      </c>
      <c r="CD29" s="59">
        <f ca="1">AVERAGE(OFFSET($CC$3,0,0,'Données projet'!$E$12+1,1))-AVERAGE(OFFSET($H$3,0,0,'Données projet'!$E$12+1,1))</f>
        <v>413.19017646954478</v>
      </c>
      <c r="CE29" s="59">
        <f t="shared" si="40"/>
        <v>501.86214945100159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1.8</v>
      </c>
      <c r="CT29" s="12">
        <f>IF('Données projet'!$A$140&gt;35,CT28+CS29-DB28,IF(A29&lt;'Données projet'!$A$140,$CQ$205^A29,IF(A29='Données projet'!$A$140,'Données projet'!$B$140,CT28+CS29-DB28)))</f>
        <v>31.725459807142535</v>
      </c>
      <c r="CU29" s="17">
        <f>CT29*VLOOKUP('Données projet'!$B$13,Paramètres!$A$1:$I$89,3,0)*VLOOKUP('Données projet'!$B$13,Paramètres!$A$1:$I$89,5,0)</f>
        <v>34.644202109399643</v>
      </c>
      <c r="CV29" s="13">
        <f t="shared" si="41"/>
        <v>10.567436110657514</v>
      </c>
      <c r="CW29" s="20">
        <f t="shared" si="13"/>
        <v>78.743603233266199</v>
      </c>
      <c r="CX29" s="59">
        <f t="shared" si="14"/>
        <v>367.18804767771064</v>
      </c>
      <c r="CY29" s="59">
        <f ca="1">AVERAGE(OFFSET($CX$3,0,0,'Données projet'!$E$13+1,1))-AVERAGE(OFFSET($H$3,0,0,'Données projet'!$E$13+1,1))</f>
        <v>384.27390696549998</v>
      </c>
      <c r="CZ29" s="59">
        <f t="shared" si="42"/>
        <v>168.81577156642464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</v>
      </c>
      <c r="DO29" s="12">
        <f>IF('Données projet'!$A$166&gt;35,DO28+DN29-DW28,IF(A29&lt;'Données projet'!$A$166,$DL$205^A29,IF(A29='Données projet'!$A$166,'Données projet'!$B$166,DO28+DN29-DW28)))</f>
        <v>125</v>
      </c>
      <c r="DP29" s="17">
        <f>DO29*VLOOKUP('Données projet'!$B$14,Paramètres!$A$1:$I$89,3,0)*VLOOKUP('Données projet'!$B$14,Paramètres!$A$1:$I$89,5,0)</f>
        <v>130.65</v>
      </c>
      <c r="DQ29" s="13">
        <f t="shared" si="43"/>
        <v>34.146511621978362</v>
      </c>
      <c r="DR29" s="20">
        <f t="shared" si="16"/>
        <v>287.02059107494563</v>
      </c>
      <c r="DS29" s="59">
        <f t="shared" si="17"/>
        <v>575.46503551939009</v>
      </c>
      <c r="DT29" s="59">
        <f ca="1">AVERAGE(OFFSET($DS$3,0,0,'Données projet'!$E$14+1,1))-AVERAGE(OFFSET($H$3,0,0,'Données projet'!$E$14+1,1))</f>
        <v>448.86709550306159</v>
      </c>
      <c r="DU29" s="59">
        <f t="shared" si="44"/>
        <v>421.94486500709155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119.19999999999996</v>
      </c>
      <c r="EK29" s="17">
        <f>EJ29*VLOOKUP('Données projet'!$B$15,Paramètres!$A$1:$I$89,3,0)*VLOOKUP('Données projet'!$B$15,Paramètres!$A$1:$I$89,5,0)</f>
        <v>87.397439999999975</v>
      </c>
      <c r="EL29" s="13">
        <f t="shared" si="45"/>
        <v>23.936482276928594</v>
      </c>
      <c r="EM29" s="20">
        <f t="shared" si="19"/>
        <v>193.90658129898392</v>
      </c>
      <c r="EN29" s="59">
        <f t="shared" si="20"/>
        <v>482.35102574342841</v>
      </c>
      <c r="EO29" s="59">
        <f ca="1">AVERAGE(OFFSET($EN$3,0,0,'Données projet'!$E$15+1,1))-AVERAGE(OFFSET($H$3,0,0,'Données projet'!$E$15+1,1))</f>
        <v>327.81662150328646</v>
      </c>
      <c r="EP29" s="59">
        <f t="shared" si="46"/>
        <v>320.24200483294322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119.19999999999996</v>
      </c>
      <c r="FF29" s="17">
        <f>FE29*VLOOKUP('Données projet'!$B$16,Paramètres!$A$1:$I$89,3,0)*VLOOKUP('Données projet'!$B$16,Paramètres!$A$1:$I$89,5,0)</f>
        <v>92.975999999999971</v>
      </c>
      <c r="FG29" s="13">
        <f t="shared" si="47"/>
        <v>25.281599962100863</v>
      </c>
      <c r="FH29" s="20">
        <f t="shared" si="22"/>
        <v>205.9653199339923</v>
      </c>
      <c r="FI29" s="59">
        <f t="shared" si="23"/>
        <v>494.40976437843676</v>
      </c>
      <c r="FJ29" s="59">
        <f ca="1">AVERAGE(OFFSET($FI$3,0,0,'Données projet'!$E$16+1,1))-AVERAGE(OFFSET($H$3,0,0,'Données projet'!$E$16+1,1))</f>
        <v>346.38839381795231</v>
      </c>
      <c r="FK29" s="59">
        <f t="shared" si="48"/>
        <v>337.8934585835961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14.2</v>
      </c>
      <c r="FZ29" s="12">
        <f>IF('Données projet'!$A$244&gt;35,FZ28+FY29-GH28,IF(A29&lt;'Données projet'!$A$244,$FW$205^A29,IF(A29='Données projet'!$A$244,'Données projet'!$B$244,FZ28+FY29-GH28)))</f>
        <v>119.19999999999996</v>
      </c>
      <c r="GA29" s="17">
        <f>FZ29*VLOOKUP('Données projet'!$B$17,Paramètres!$A$1:$I$89,3,0)*VLOOKUP('Données projet'!$B$17,Paramètres!$A$1:$I$89,5,0)</f>
        <v>104.13311999999998</v>
      </c>
      <c r="GB29" s="13">
        <f t="shared" si="49"/>
        <v>27.944323474595436</v>
      </c>
      <c r="GC29" s="20">
        <f t="shared" si="25"/>
        <v>230.03488071825367</v>
      </c>
      <c r="GD29" s="59">
        <f t="shared" si="26"/>
        <v>518.47932516269816</v>
      </c>
      <c r="GE29" s="59">
        <f ca="1">AVERAGE(OFFSET($GD$3,0,0,'Données projet'!$E$17+1,1))-AVERAGE(OFFSET($H$3,0,0,'Données projet'!$E$17+1,1))</f>
        <v>383.46266660377637</v>
      </c>
      <c r="GF29" s="59">
        <f t="shared" si="50"/>
        <v>373.1287543230714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8.1999999999999993</v>
      </c>
      <c r="GU29" s="12">
        <f>IF('Données projet'!$A$270&gt;35,GU28+GT29-HC28,IF(A29&lt;'Données projet'!$A$270,$GR$205^A29,IF(A29='Données projet'!$A$270,'Données projet'!$B$270,GU28+GT29-HC28)))</f>
        <v>116.20000000000002</v>
      </c>
      <c r="GV29" s="17">
        <f>GU29*VLOOKUP('Données projet'!$B$18,Paramètres!$A$1:$I$89,3,0)*VLOOKUP('Données projet'!$B$18,Paramètres!$A$1:$I$89,5,0)</f>
        <v>117.82680000000003</v>
      </c>
      <c r="GW29" s="13">
        <f t="shared" si="51"/>
        <v>31.167598211998705</v>
      </c>
      <c r="GX29" s="20">
        <f t="shared" si="28"/>
        <v>259.49857688589776</v>
      </c>
      <c r="GY29" s="59">
        <f t="shared" si="29"/>
        <v>547.94302133034216</v>
      </c>
      <c r="GZ29" s="59">
        <f ca="1">AVERAGE(OFFSET($GY$3,0,0,'Données projet'!$E$18+1,1))-AVERAGE(OFFSET($H$3,0,0,'Données projet'!$E$18+1,1))</f>
        <v>564.80210708868663</v>
      </c>
      <c r="HA29" s="59">
        <f t="shared" si="52"/>
        <v>367.42881145517066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13.4</v>
      </c>
      <c r="N30" s="13">
        <f>IF('Données projet'!$A$36&gt;35,N29+M30-V29,IF(A30&lt;'Données projet'!$A$36,$K$205^A30,IF(A30='Données projet'!$A$36,'Données projet'!$B$36,N29+M30-V29)))</f>
        <v>153.80000000000004</v>
      </c>
      <c r="O30" s="13">
        <f>N30*VLOOKUP('Données projet'!$B$9,Paramètres!$A$1:$I$89,3,0)*VLOOKUP('Données projet'!$B$9,Paramètres!$A$1:$I$89,5,0)</f>
        <v>91.972400000000022</v>
      </c>
      <c r="P30" s="13">
        <f t="shared" si="33"/>
        <v>25.040318527820091</v>
      </c>
      <c r="Q30" s="20">
        <f t="shared" si="2"/>
        <v>203.79715143595334</v>
      </c>
      <c r="R30" s="59">
        <f t="shared" si="0"/>
        <v>493.46381810262005</v>
      </c>
      <c r="S30" s="59">
        <f ca="1">AVERAGE(OFFSET($R$3,0,0,'Données projet'!$E$9+1,1))-AVERAGE(OFFSET($H$3,0,0,'Données projet'!$E$9+1,1))</f>
        <v>362.81292020448933</v>
      </c>
      <c r="T30" s="59">
        <f t="shared" si="34"/>
        <v>292.26503163353146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1.1006145464790664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3.7393440575719996</v>
      </c>
      <c r="AC30" s="22">
        <f t="shared" si="3"/>
        <v>4.8399586040510663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104.79456000000003</v>
      </c>
      <c r="AK30" s="13">
        <f t="shared" si="35"/>
        <v>28.101103481959861</v>
      </c>
      <c r="AL30" s="20">
        <f t="shared" si="4"/>
        <v>231.45994723108015</v>
      </c>
      <c r="AM30" s="59">
        <f t="shared" si="5"/>
        <v>521.12661389774689</v>
      </c>
      <c r="AN30" s="59">
        <f ca="1">AVERAGE(OFFSET($AM$3,0,0,'Données projet'!$E$10+1,1))-AVERAGE(OFFSET($H$3,0,0,'Données projet'!$E$10+1,1))</f>
        <v>476.64466005965136</v>
      </c>
      <c r="AO30" s="59">
        <f t="shared" si="36"/>
        <v>312.67921212138998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8.1999999999999993</v>
      </c>
      <c r="BD30" s="12">
        <f>IF('Données projet'!$A$88&gt;35,BD29+BC30-BL29,IF(A30&lt;'Données projet'!$A$88,$BA$205^A30,IF(A30='Données projet'!$A$88,'Données projet'!$B$88,BD29+BC30-BL29)))</f>
        <v>124.40000000000002</v>
      </c>
      <c r="BE30" s="13">
        <f>BD30*VLOOKUP('Données projet'!$B$11,Paramètres!$A$1:$I$89,3,0)*VLOOKUP('Données projet'!$B$11,Paramètres!$A$1:$I$89,5,0)</f>
        <v>112.55712000000001</v>
      </c>
      <c r="BF30" s="13">
        <f t="shared" si="37"/>
        <v>29.932653834140599</v>
      </c>
      <c r="BG30" s="20">
        <f t="shared" si="7"/>
        <v>248.16968942779488</v>
      </c>
      <c r="BH30" s="59">
        <f t="shared" si="8"/>
        <v>537.83635609446151</v>
      </c>
      <c r="BI30" s="59">
        <f ca="1">AVERAGE(OFFSET($BH$3,0,0,'Données projet'!$E$11+1,1))-AVERAGE(OFFSET($H$3,0,0,'Données projet'!$E$11+1,1))</f>
        <v>508.74087353289082</v>
      </c>
      <c r="BJ30" s="59">
        <f t="shared" si="38"/>
        <v>332.61387922152159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26.7</v>
      </c>
      <c r="BY30" s="12">
        <f>IF('Données projet'!$A$114&gt;35,BY29+BX30-CG29,IF(A30&lt;'Données projet'!$A$114,$BV$205^A30,IF(A30='Données projet'!$A$114,'Données projet'!$B$114,BY29+BX30-CG29)))</f>
        <v>404.6</v>
      </c>
      <c r="BZ30" s="13">
        <f>BY30*VLOOKUP('Données projet'!$B$12,Paramètres!$A$1:$I$89,3,0)*VLOOKUP('Données projet'!$B$12,Paramètres!$A$1:$I$89,5,0)</f>
        <v>178.83320000000003</v>
      </c>
      <c r="CA30" s="13">
        <f t="shared" si="39"/>
        <v>45.062496491646513</v>
      </c>
      <c r="CB30" s="20">
        <f t="shared" si="10"/>
        <v>389.95167138961773</v>
      </c>
      <c r="CC30" s="59">
        <f t="shared" si="11"/>
        <v>679.61833805628441</v>
      </c>
      <c r="CD30" s="59">
        <f ca="1">AVERAGE(OFFSET($CC$3,0,0,'Données projet'!$E$12+1,1))-AVERAGE(OFFSET($H$3,0,0,'Données projet'!$E$12+1,1))</f>
        <v>413.19017646954478</v>
      </c>
      <c r="CE30" s="59">
        <f t="shared" si="40"/>
        <v>501.86214945100159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1.8</v>
      </c>
      <c r="CT30" s="12">
        <f>IF('Données projet'!$A$140&gt;35,CT29+CS30-DB29,IF(A30&lt;'Données projet'!$A$140,$CQ$205^A30,IF(A30='Données projet'!$A$140,'Données projet'!$B$140,CT29+CS30-DB29)))</f>
        <v>36.237179214751805</v>
      </c>
      <c r="CU30" s="17">
        <f>CT30*VLOOKUP('Données projet'!$B$13,Paramètres!$A$1:$I$89,3,0)*VLOOKUP('Données projet'!$B$13,Paramètres!$A$1:$I$89,5,0)</f>
        <v>39.570999702508971</v>
      </c>
      <c r="CV30" s="13">
        <f t="shared" si="41"/>
        <v>11.884869070569097</v>
      </c>
      <c r="CW30" s="20">
        <f t="shared" si="13"/>
        <v>89.618971446444291</v>
      </c>
      <c r="CX30" s="59">
        <f t="shared" si="14"/>
        <v>379.28563811311096</v>
      </c>
      <c r="CY30" s="59">
        <f ca="1">AVERAGE(OFFSET($CX$3,0,0,'Données projet'!$E$13+1,1))-AVERAGE(OFFSET($H$3,0,0,'Données projet'!$E$13+1,1))</f>
        <v>384.27390696549998</v>
      </c>
      <c r="CZ30" s="59">
        <f t="shared" si="42"/>
        <v>168.81577156642464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</v>
      </c>
      <c r="DO30" s="12">
        <f>IF('Données projet'!$A$166&gt;35,DO29+DN30-DW29,IF(A30&lt;'Données projet'!$A$166,$DL$205^A30,IF(A30='Données projet'!$A$166,'Données projet'!$B$166,DO29+DN30-DW29)))</f>
        <v>136</v>
      </c>
      <c r="DP30" s="17">
        <f>DO30*VLOOKUP('Données projet'!$B$14,Paramètres!$A$1:$I$89,3,0)*VLOOKUP('Données projet'!$B$14,Paramètres!$A$1:$I$89,5,0)</f>
        <v>142.1472</v>
      </c>
      <c r="DQ30" s="13">
        <f t="shared" si="43"/>
        <v>36.788462274191929</v>
      </c>
      <c r="DR30" s="20">
        <f t="shared" si="16"/>
        <v>311.64627846088428</v>
      </c>
      <c r="DS30" s="59">
        <f t="shared" si="17"/>
        <v>601.31294512755096</v>
      </c>
      <c r="DT30" s="59">
        <f ca="1">AVERAGE(OFFSET($DS$3,0,0,'Données projet'!$E$14+1,1))-AVERAGE(OFFSET($H$3,0,0,'Données projet'!$E$14+1,1))</f>
        <v>448.86709550306159</v>
      </c>
      <c r="DU30" s="59">
        <f t="shared" si="44"/>
        <v>421.94486500709155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133.39999999999995</v>
      </c>
      <c r="EK30" s="17">
        <f>EJ30*VLOOKUP('Données projet'!$B$15,Paramètres!$A$1:$I$89,3,0)*VLOOKUP('Données projet'!$B$15,Paramètres!$A$1:$I$89,5,0)</f>
        <v>97.808879999999959</v>
      </c>
      <c r="EL30" s="13">
        <f t="shared" si="45"/>
        <v>26.439322255227292</v>
      </c>
      <c r="EM30" s="20">
        <f t="shared" si="19"/>
        <v>216.39895226118747</v>
      </c>
      <c r="EN30" s="59">
        <f t="shared" si="20"/>
        <v>506.06561892785419</v>
      </c>
      <c r="EO30" s="59">
        <f ca="1">AVERAGE(OFFSET($EN$3,0,0,'Données projet'!$E$15+1,1))-AVERAGE(OFFSET($H$3,0,0,'Données projet'!$E$15+1,1))</f>
        <v>327.81662150328646</v>
      </c>
      <c r="EP30" s="59">
        <f t="shared" si="46"/>
        <v>320.24200483294322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133.39999999999995</v>
      </c>
      <c r="FF30" s="17">
        <f>FE30*VLOOKUP('Données projet'!$B$16,Paramètres!$A$1:$I$89,3,0)*VLOOKUP('Données projet'!$B$16,Paramètres!$A$1:$I$89,5,0)</f>
        <v>104.05199999999996</v>
      </c>
      <c r="FG30" s="13">
        <f t="shared" si="47"/>
        <v>27.925087771564417</v>
      </c>
      <c r="FH30" s="20">
        <f t="shared" si="22"/>
        <v>229.86009453547459</v>
      </c>
      <c r="FI30" s="59">
        <f t="shared" si="23"/>
        <v>519.5267612021413</v>
      </c>
      <c r="FJ30" s="59">
        <f ca="1">AVERAGE(OFFSET($FI$3,0,0,'Données projet'!$E$16+1,1))-AVERAGE(OFFSET($H$3,0,0,'Données projet'!$E$16+1,1))</f>
        <v>346.38839381795231</v>
      </c>
      <c r="FK30" s="59">
        <f t="shared" si="48"/>
        <v>337.8934585835961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14.2</v>
      </c>
      <c r="FZ30" s="12">
        <f>IF('Données projet'!$A$244&gt;35,FZ29+FY30-GH29,IF(A30&lt;'Données projet'!$A$244,$FW$205^A30,IF(A30='Données projet'!$A$244,'Données projet'!$B$244,FZ29+FY30-GH29)))</f>
        <v>133.39999999999995</v>
      </c>
      <c r="GA30" s="17">
        <f>FZ30*VLOOKUP('Données projet'!$B$17,Paramètres!$A$1:$I$89,3,0)*VLOOKUP('Données projet'!$B$17,Paramètres!$A$1:$I$89,5,0)</f>
        <v>116.53823999999997</v>
      </c>
      <c r="GB30" s="13">
        <f t="shared" si="49"/>
        <v>30.866230258957859</v>
      </c>
      <c r="GC30" s="20">
        <f t="shared" si="25"/>
        <v>256.72945236768493</v>
      </c>
      <c r="GD30" s="59">
        <f t="shared" si="26"/>
        <v>546.39611903435161</v>
      </c>
      <c r="GE30" s="59">
        <f ca="1">AVERAGE(OFFSET($GD$3,0,0,'Données projet'!$E$17+1,1))-AVERAGE(OFFSET($H$3,0,0,'Données projet'!$E$17+1,1))</f>
        <v>383.46266660377637</v>
      </c>
      <c r="GF30" s="59">
        <f t="shared" si="50"/>
        <v>373.1287543230714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8.1999999999999993</v>
      </c>
      <c r="GU30" s="12">
        <f>IF('Données projet'!$A$270&gt;35,GU29+GT30-HC29,IF(A30&lt;'Données projet'!$A$270,$GR$205^A30,IF(A30='Données projet'!$A$270,'Données projet'!$B$270,GU29+GT30-HC29)))</f>
        <v>124.40000000000002</v>
      </c>
      <c r="GV30" s="17">
        <f>GU30*VLOOKUP('Données projet'!$B$18,Paramètres!$A$1:$I$89,3,0)*VLOOKUP('Données projet'!$B$18,Paramètres!$A$1:$I$89,5,0)</f>
        <v>126.14160000000003</v>
      </c>
      <c r="GW30" s="13">
        <f t="shared" si="51"/>
        <v>33.10323903126482</v>
      </c>
      <c r="GX30" s="20">
        <f t="shared" si="28"/>
        <v>277.35142797945298</v>
      </c>
      <c r="GY30" s="59">
        <f t="shared" si="29"/>
        <v>567.01809464611961</v>
      </c>
      <c r="GZ30" s="59">
        <f ca="1">AVERAGE(OFFSET($GY$3,0,0,'Données projet'!$E$18+1,1))-AVERAGE(OFFSET($H$3,0,0,'Données projet'!$E$18+1,1))</f>
        <v>564.80210708868663</v>
      </c>
      <c r="HA30" s="59">
        <f t="shared" si="52"/>
        <v>367.42881145517066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13.4</v>
      </c>
      <c r="N31" s="13">
        <f>IF('Données projet'!$A$36&gt;35,N30+M31-V30,IF(A31&lt;'Données projet'!$A$36,$K$205^A31,IF(A31='Données projet'!$A$36,'Données projet'!$B$36,N30+M31-V30)))</f>
        <v>167.20000000000005</v>
      </c>
      <c r="O31" s="13">
        <f>N31*VLOOKUP('Données projet'!$B$9,Paramètres!$A$1:$I$89,3,0)*VLOOKUP('Données projet'!$B$9,Paramètres!$A$1:$I$89,5,0)</f>
        <v>99.985600000000034</v>
      </c>
      <c r="P31" s="13">
        <f t="shared" si="33"/>
        <v>26.958566918169435</v>
      </c>
      <c r="Q31" s="20">
        <f t="shared" si="2"/>
        <v>221.09442404914515</v>
      </c>
      <c r="R31" s="59">
        <f t="shared" si="0"/>
        <v>511.98331293803403</v>
      </c>
      <c r="S31" s="59">
        <f ca="1">AVERAGE(OFFSET($R$3,0,0,'Données projet'!$E$9+1,1))-AVERAGE(OFFSET($H$3,0,0,'Données projet'!$E$9+1,1))</f>
        <v>362.81292020448933</v>
      </c>
      <c r="T31" s="59">
        <f t="shared" si="34"/>
        <v>292.26503163353146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1.079032166531199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2.644115540298781</v>
      </c>
      <c r="AC31" s="22">
        <f t="shared" si="3"/>
        <v>3.7231477068299803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111.70224000000003</v>
      </c>
      <c r="AK31" s="13">
        <f t="shared" si="35"/>
        <v>29.731686445309627</v>
      </c>
      <c r="AL31" s="20">
        <f t="shared" si="4"/>
        <v>246.33075522558093</v>
      </c>
      <c r="AM31" s="59">
        <f t="shared" si="5"/>
        <v>537.21964411446982</v>
      </c>
      <c r="AN31" s="59">
        <f ca="1">AVERAGE(OFFSET($AM$3,0,0,'Données projet'!$E$10+1,1))-AVERAGE(OFFSET($H$3,0,0,'Données projet'!$E$10+1,1))</f>
        <v>476.64466005965136</v>
      </c>
      <c r="AO31" s="59">
        <f t="shared" si="36"/>
        <v>312.67921212138998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8.1999999999999993</v>
      </c>
      <c r="BD31" s="12">
        <f>IF('Données projet'!$A$88&gt;35,BD30+BC31-BL30,IF(A31&lt;'Données projet'!$A$88,$BA$205^A31,IF(A31='Données projet'!$A$88,'Données projet'!$B$88,BD30+BC31-BL30)))</f>
        <v>132.60000000000002</v>
      </c>
      <c r="BE31" s="13">
        <f>BD31*VLOOKUP('Données projet'!$B$11,Paramètres!$A$1:$I$89,3,0)*VLOOKUP('Données projet'!$B$11,Paramètres!$A$1:$I$89,5,0)</f>
        <v>119.97648000000001</v>
      </c>
      <c r="BF31" s="13">
        <f t="shared" si="37"/>
        <v>31.669513577784763</v>
      </c>
      <c r="BG31" s="20">
        <f t="shared" si="7"/>
        <v>264.1167721479751</v>
      </c>
      <c r="BH31" s="59">
        <f t="shared" si="8"/>
        <v>555.00566103686401</v>
      </c>
      <c r="BI31" s="59">
        <f ca="1">AVERAGE(OFFSET($BH$3,0,0,'Données projet'!$E$11+1,1))-AVERAGE(OFFSET($H$3,0,0,'Données projet'!$E$11+1,1))</f>
        <v>508.74087353289082</v>
      </c>
      <c r="BJ31" s="59">
        <f t="shared" si="38"/>
        <v>332.61387922152159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26.7</v>
      </c>
      <c r="BY31" s="12">
        <f>IF('Données projet'!$A$114&gt;35,BY30+BX31-CG30,IF(A31&lt;'Données projet'!$A$114,$BV$205^A31,IF(A31='Données projet'!$A$114,'Données projet'!$B$114,BY30+BX31-CG30)))</f>
        <v>431.3</v>
      </c>
      <c r="BZ31" s="13">
        <f>BY31*VLOOKUP('Données projet'!$B$12,Paramètres!$A$1:$I$89,3,0)*VLOOKUP('Données projet'!$B$12,Paramètres!$A$1:$I$89,5,0)</f>
        <v>190.63460000000003</v>
      </c>
      <c r="CA31" s="13">
        <f t="shared" si="39"/>
        <v>47.680226662039303</v>
      </c>
      <c r="CB31" s="20">
        <f t="shared" si="10"/>
        <v>415.06498976971852</v>
      </c>
      <c r="CC31" s="59">
        <f t="shared" si="11"/>
        <v>705.95387865860744</v>
      </c>
      <c r="CD31" s="59">
        <f ca="1">AVERAGE(OFFSET($CC$3,0,0,'Données projet'!$E$12+1,1))-AVERAGE(OFFSET($H$3,0,0,'Données projet'!$E$12+1,1))</f>
        <v>413.19017646954478</v>
      </c>
      <c r="CE31" s="59">
        <f t="shared" si="40"/>
        <v>501.86214945100159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1.8</v>
      </c>
      <c r="CT31" s="12">
        <f>IF('Données projet'!$A$140&gt;35,CT30+CS31-DB30,IF(A31&lt;'Données projet'!$A$140,$CQ$205^A31,IF(A31='Données projet'!$A$140,'Données projet'!$B$140,CT30+CS31-DB30)))</f>
        <v>41.390516179261404</v>
      </c>
      <c r="CU31" s="17">
        <f>CT31*VLOOKUP('Données projet'!$B$13,Paramètres!$A$1:$I$89,3,0)*VLOOKUP('Données projet'!$B$13,Paramètres!$A$1:$I$89,5,0)</f>
        <v>45.198443667753452</v>
      </c>
      <c r="CV31" s="13">
        <f t="shared" si="41"/>
        <v>13.366545238169534</v>
      </c>
      <c r="CW31" s="20">
        <f t="shared" si="13"/>
        <v>102.00068901114919</v>
      </c>
      <c r="CX31" s="59">
        <f t="shared" si="14"/>
        <v>392.88957790003803</v>
      </c>
      <c r="CY31" s="59">
        <f ca="1">AVERAGE(OFFSET($CX$3,0,0,'Données projet'!$E$13+1,1))-AVERAGE(OFFSET($H$3,0,0,'Données projet'!$E$13+1,1))</f>
        <v>384.27390696549998</v>
      </c>
      <c r="CZ31" s="59">
        <f t="shared" si="42"/>
        <v>168.81577156642464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</v>
      </c>
      <c r="DO31" s="12">
        <f>IF('Données projet'!$A$166&gt;35,DO30+DN31-DW30,IF(A31&lt;'Données projet'!$A$166,$DL$205^A31,IF(A31='Données projet'!$A$166,'Données projet'!$B$166,DO30+DN31-DW30)))</f>
        <v>147</v>
      </c>
      <c r="DP31" s="17">
        <f>DO31*VLOOKUP('Données projet'!$B$14,Paramètres!$A$1:$I$89,3,0)*VLOOKUP('Données projet'!$B$14,Paramètres!$A$1:$I$89,5,0)</f>
        <v>153.64440000000002</v>
      </c>
      <c r="DQ31" s="13">
        <f t="shared" si="43"/>
        <v>39.405627951004689</v>
      </c>
      <c r="DR31" s="20">
        <f t="shared" si="16"/>
        <v>336.22879868133322</v>
      </c>
      <c r="DS31" s="59">
        <f t="shared" si="17"/>
        <v>627.11768757022207</v>
      </c>
      <c r="DT31" s="59">
        <f ca="1">AVERAGE(OFFSET($DS$3,0,0,'Données projet'!$E$14+1,1))-AVERAGE(OFFSET($H$3,0,0,'Données projet'!$E$14+1,1))</f>
        <v>448.86709550306159</v>
      </c>
      <c r="DU31" s="59">
        <f t="shared" si="44"/>
        <v>421.94486500709155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147.59999999999994</v>
      </c>
      <c r="EK31" s="17">
        <f>EJ31*VLOOKUP('Données projet'!$B$15,Paramètres!$A$1:$I$89,3,0)*VLOOKUP('Données projet'!$B$15,Paramètres!$A$1:$I$89,5,0)</f>
        <v>108.22031999999996</v>
      </c>
      <c r="EL31" s="13">
        <f t="shared" si="45"/>
        <v>28.911280861653452</v>
      </c>
      <c r="EM31" s="20">
        <f t="shared" si="19"/>
        <v>238.83753816737965</v>
      </c>
      <c r="EN31" s="59">
        <f t="shared" si="20"/>
        <v>529.72642705626845</v>
      </c>
      <c r="EO31" s="59">
        <f ca="1">AVERAGE(OFFSET($EN$3,0,0,'Données projet'!$E$15+1,1))-AVERAGE(OFFSET($H$3,0,0,'Données projet'!$E$15+1,1))</f>
        <v>327.81662150328646</v>
      </c>
      <c r="EP31" s="59">
        <f t="shared" si="46"/>
        <v>320.24200483294322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147.59999999999994</v>
      </c>
      <c r="FF31" s="17">
        <f>FE31*VLOOKUP('Données projet'!$B$16,Paramètres!$A$1:$I$89,3,0)*VLOOKUP('Données projet'!$B$16,Paramètres!$A$1:$I$89,5,0)</f>
        <v>115.12799999999996</v>
      </c>
      <c r="FG31" s="13">
        <f t="shared" si="47"/>
        <v>30.535958821349972</v>
      </c>
      <c r="FH31" s="20">
        <f t="shared" si="22"/>
        <v>253.69806161385111</v>
      </c>
      <c r="FI31" s="59">
        <f t="shared" si="23"/>
        <v>544.58695050273991</v>
      </c>
      <c r="FJ31" s="59">
        <f ca="1">AVERAGE(OFFSET($FI$3,0,0,'Données projet'!$E$16+1,1))-AVERAGE(OFFSET($H$3,0,0,'Données projet'!$E$16+1,1))</f>
        <v>346.38839381795231</v>
      </c>
      <c r="FK31" s="59">
        <f t="shared" si="48"/>
        <v>337.8934585835961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14.2</v>
      </c>
      <c r="FZ31" s="12">
        <f>IF('Données projet'!$A$244&gt;35,FZ30+FY31-GH30,IF(A31&lt;'Données projet'!$A$244,$FW$205^A31,IF(A31='Données projet'!$A$244,'Données projet'!$B$244,FZ30+FY31-GH30)))</f>
        <v>147.59999999999994</v>
      </c>
      <c r="GA31" s="17">
        <f>FZ31*VLOOKUP('Données projet'!$B$17,Paramètres!$A$1:$I$89,3,0)*VLOOKUP('Données projet'!$B$17,Paramètres!$A$1:$I$89,5,0)</f>
        <v>128.94335999999996</v>
      </c>
      <c r="GB31" s="13">
        <f t="shared" si="49"/>
        <v>33.752085002132162</v>
      </c>
      <c r="GC31" s="20">
        <f t="shared" si="25"/>
        <v>283.36123337871345</v>
      </c>
      <c r="GD31" s="59">
        <f t="shared" si="26"/>
        <v>574.25012226760236</v>
      </c>
      <c r="GE31" s="59">
        <f ca="1">AVERAGE(OFFSET($GD$3,0,0,'Données projet'!$E$17+1,1))-AVERAGE(OFFSET($H$3,0,0,'Données projet'!$E$17+1,1))</f>
        <v>383.46266660377637</v>
      </c>
      <c r="GF31" s="59">
        <f t="shared" si="50"/>
        <v>373.1287543230714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8.1999999999999993</v>
      </c>
      <c r="GU31" s="12">
        <f>IF('Données projet'!$A$270&gt;35,GU30+GT31-HC30,IF(A31&lt;'Données projet'!$A$270,$GR$205^A31,IF(A31='Données projet'!$A$270,'Données projet'!$B$270,GU30+GT31-HC30)))</f>
        <v>132.60000000000002</v>
      </c>
      <c r="GV31" s="17">
        <f>GU31*VLOOKUP('Données projet'!$B$18,Paramètres!$A$1:$I$89,3,0)*VLOOKUP('Données projet'!$B$18,Paramètres!$A$1:$I$89,5,0)</f>
        <v>134.45640000000003</v>
      </c>
      <c r="GW31" s="13">
        <f t="shared" si="51"/>
        <v>35.024073835162412</v>
      </c>
      <c r="GX31" s="20">
        <f t="shared" si="28"/>
        <v>295.17849192957459</v>
      </c>
      <c r="GY31" s="59">
        <f t="shared" si="29"/>
        <v>586.06738081846345</v>
      </c>
      <c r="GZ31" s="59">
        <f ca="1">AVERAGE(OFFSET($GY$3,0,0,'Données projet'!$E$18+1,1))-AVERAGE(OFFSET($H$3,0,0,'Données projet'!$E$18+1,1))</f>
        <v>564.80210708868663</v>
      </c>
      <c r="HA31" s="59">
        <f t="shared" si="52"/>
        <v>367.42881145517066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13.4</v>
      </c>
      <c r="N32" s="13">
        <f>IF('Données projet'!$A$36&gt;35,N31+M32-V31,IF(A32&lt;'Données projet'!$A$36,$K$205^A32,IF(A32='Données projet'!$A$36,'Données projet'!$B$36,N31+M32-V31)))</f>
        <v>180.60000000000005</v>
      </c>
      <c r="O32" s="13">
        <f>N32*VLOOKUP('Données projet'!$B$9,Paramètres!$A$1:$I$89,3,0)*VLOOKUP('Données projet'!$B$9,Paramètres!$A$1:$I$89,5,0)</f>
        <v>107.99880000000003</v>
      </c>
      <c r="P32" s="13">
        <f t="shared" si="33"/>
        <v>28.85898360070161</v>
      </c>
      <c r="Q32" s="20">
        <f t="shared" si="2"/>
        <v>238.36063977122203</v>
      </c>
      <c r="R32" s="59">
        <f t="shared" si="0"/>
        <v>530.47175088233314</v>
      </c>
      <c r="S32" s="59">
        <f ca="1">AVERAGE(OFFSET($R$3,0,0,'Données projet'!$E$9+1,1))-AVERAGE(OFFSET($H$3,0,0,'Données projet'!$E$9+1,1))</f>
        <v>362.81292020448933</v>
      </c>
      <c r="T32" s="59">
        <f t="shared" si="34"/>
        <v>292.26503163353146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1.0578730038901574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1.8696720287860003</v>
      </c>
      <c r="AC32" s="22">
        <f t="shared" si="3"/>
        <v>2.9275450326761576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118.60992000000002</v>
      </c>
      <c r="AK32" s="13">
        <f t="shared" si="35"/>
        <v>31.35056643275615</v>
      </c>
      <c r="AL32" s="20">
        <f t="shared" si="4"/>
        <v>261.18118053705035</v>
      </c>
      <c r="AM32" s="59">
        <f t="shared" si="5"/>
        <v>553.29229164816149</v>
      </c>
      <c r="AN32" s="59">
        <f ca="1">AVERAGE(OFFSET($AM$3,0,0,'Données projet'!$E$10+1,1))-AVERAGE(OFFSET($H$3,0,0,'Données projet'!$E$10+1,1))</f>
        <v>476.64466005965136</v>
      </c>
      <c r="AO32" s="59">
        <f t="shared" si="36"/>
        <v>312.67921212138998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8.1999999999999993</v>
      </c>
      <c r="BD32" s="12">
        <f>IF('Données projet'!$A$88&gt;35,BD31+BC32-BL31,IF(A32&lt;'Données projet'!$A$88,$BA$205^A32,IF(A32='Données projet'!$A$88,'Données projet'!$B$88,BD31+BC32-BL31)))</f>
        <v>140.80000000000001</v>
      </c>
      <c r="BE32" s="13">
        <f>BD32*VLOOKUP('Données projet'!$B$11,Paramètres!$A$1:$I$89,3,0)*VLOOKUP('Données projet'!$B$11,Paramètres!$A$1:$I$89,5,0)</f>
        <v>127.39584000000001</v>
      </c>
      <c r="BF32" s="13">
        <f t="shared" si="37"/>
        <v>33.393907578695213</v>
      </c>
      <c r="BG32" s="20">
        <f t="shared" si="7"/>
        <v>280.04214369956082</v>
      </c>
      <c r="BH32" s="59">
        <f t="shared" si="8"/>
        <v>572.15325481067202</v>
      </c>
      <c r="BI32" s="59">
        <f ca="1">AVERAGE(OFFSET($BH$3,0,0,'Données projet'!$E$11+1,1))-AVERAGE(OFFSET($H$3,0,0,'Données projet'!$E$11+1,1))</f>
        <v>508.74087353289082</v>
      </c>
      <c r="BJ32" s="59">
        <f t="shared" si="38"/>
        <v>332.61387922152159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26.7</v>
      </c>
      <c r="BY32" s="12">
        <f>IF('Données projet'!$A$114&gt;35,BY31+BX32-CG31,IF(A32&lt;'Données projet'!$A$114,$BV$205^A32,IF(A32='Données projet'!$A$114,'Données projet'!$B$114,BY31+BX32-CG31)))</f>
        <v>458</v>
      </c>
      <c r="BZ32" s="13">
        <f>BY32*VLOOKUP('Données projet'!$B$12,Paramètres!$A$1:$I$89,3,0)*VLOOKUP('Données projet'!$B$12,Paramètres!$A$1:$I$89,5,0)</f>
        <v>202.43600000000001</v>
      </c>
      <c r="CA32" s="13">
        <f t="shared" si="39"/>
        <v>50.279149000929834</v>
      </c>
      <c r="CB32" s="20">
        <f t="shared" si="10"/>
        <v>440.14555117661945</v>
      </c>
      <c r="CC32" s="59">
        <f t="shared" si="11"/>
        <v>732.25666228773059</v>
      </c>
      <c r="CD32" s="59">
        <f ca="1">AVERAGE(OFFSET($CC$3,0,0,'Données projet'!$E$12+1,1))-AVERAGE(OFFSET($H$3,0,0,'Données projet'!$E$12+1,1))</f>
        <v>413.19017646954478</v>
      </c>
      <c r="CE32" s="59">
        <f t="shared" si="40"/>
        <v>501.86214945100159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1.8</v>
      </c>
      <c r="CT32" s="12">
        <f>IF('Données projet'!$A$140&gt;35,CT31+CS32-DB31,IF(A32&lt;'Données projet'!$A$140,$CQ$205^A32,IF(A32='Données projet'!$A$140,'Données projet'!$B$140,CT31+CS32-DB31)))</f>
        <v>47.276715978165399</v>
      </c>
      <c r="CU32" s="17">
        <f>CT32*VLOOKUP('Données projet'!$B$13,Paramètres!$A$1:$I$89,3,0)*VLOOKUP('Données projet'!$B$13,Paramètres!$A$1:$I$89,5,0)</f>
        <v>51.626173848156611</v>
      </c>
      <c r="CV32" s="13">
        <f t="shared" si="41"/>
        <v>15.032940669617105</v>
      </c>
      <c r="CW32" s="20">
        <f t="shared" si="13"/>
        <v>116.09795778512256</v>
      </c>
      <c r="CX32" s="59">
        <f t="shared" si="14"/>
        <v>408.2090688962337</v>
      </c>
      <c r="CY32" s="59">
        <f ca="1">AVERAGE(OFFSET($CX$3,0,0,'Données projet'!$E$13+1,1))-AVERAGE(OFFSET($H$3,0,0,'Données projet'!$E$13+1,1))</f>
        <v>384.27390696549998</v>
      </c>
      <c r="CZ32" s="59">
        <f t="shared" si="42"/>
        <v>168.81577156642464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</v>
      </c>
      <c r="DO32" s="12">
        <f>IF('Données projet'!$A$166&gt;35,DO31+DN32-DW31,IF(A32&lt;'Données projet'!$A$166,$DL$205^A32,IF(A32='Données projet'!$A$166,'Données projet'!$B$166,DO31+DN32-DW31)))</f>
        <v>158</v>
      </c>
      <c r="DP32" s="17">
        <f>DO32*VLOOKUP('Données projet'!$B$14,Paramètres!$A$1:$I$89,3,0)*VLOOKUP('Données projet'!$B$14,Paramètres!$A$1:$I$89,5,0)</f>
        <v>165.14160000000001</v>
      </c>
      <c r="DQ32" s="13">
        <f t="shared" si="43"/>
        <v>42.000074202332975</v>
      </c>
      <c r="DR32" s="20">
        <f t="shared" si="16"/>
        <v>360.77174923572994</v>
      </c>
      <c r="DS32" s="59">
        <f t="shared" si="17"/>
        <v>652.88286034684108</v>
      </c>
      <c r="DT32" s="59">
        <f ca="1">AVERAGE(OFFSET($DS$3,0,0,'Données projet'!$E$14+1,1))-AVERAGE(OFFSET($H$3,0,0,'Données projet'!$E$14+1,1))</f>
        <v>448.86709550306159</v>
      </c>
      <c r="DU32" s="59">
        <f t="shared" si="44"/>
        <v>421.94486500709155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161.79999999999993</v>
      </c>
      <c r="EK32" s="17">
        <f>EJ32*VLOOKUP('Données projet'!$B$15,Paramètres!$A$1:$I$89,3,0)*VLOOKUP('Données projet'!$B$15,Paramètres!$A$1:$I$89,5,0)</f>
        <v>118.63175999999994</v>
      </c>
      <c r="EL32" s="13">
        <f t="shared" si="45"/>
        <v>31.355667112617319</v>
      </c>
      <c r="EM32" s="20">
        <f t="shared" si="19"/>
        <v>261.22810222114174</v>
      </c>
      <c r="EN32" s="59">
        <f t="shared" si="20"/>
        <v>553.33921333225294</v>
      </c>
      <c r="EO32" s="59">
        <f ca="1">AVERAGE(OFFSET($EN$3,0,0,'Données projet'!$E$15+1,1))-AVERAGE(OFFSET($H$3,0,0,'Données projet'!$E$15+1,1))</f>
        <v>327.81662150328646</v>
      </c>
      <c r="EP32" s="59">
        <f t="shared" si="46"/>
        <v>320.24200483294322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161.79999999999993</v>
      </c>
      <c r="FF32" s="17">
        <f>FE32*VLOOKUP('Données projet'!$B$16,Paramètres!$A$1:$I$89,3,0)*VLOOKUP('Données projet'!$B$16,Paramètres!$A$1:$I$89,5,0)</f>
        <v>126.20399999999995</v>
      </c>
      <c r="FG32" s="13">
        <f t="shared" si="47"/>
        <v>33.117708079021526</v>
      </c>
      <c r="FH32" s="20">
        <f t="shared" si="22"/>
        <v>277.48530823762911</v>
      </c>
      <c r="FI32" s="59">
        <f t="shared" si="23"/>
        <v>569.59641934874026</v>
      </c>
      <c r="FJ32" s="59">
        <f ca="1">AVERAGE(OFFSET($FI$3,0,0,'Données projet'!$E$16+1,1))-AVERAGE(OFFSET($H$3,0,0,'Données projet'!$E$16+1,1))</f>
        <v>346.38839381795231</v>
      </c>
      <c r="FK32" s="59">
        <f t="shared" si="48"/>
        <v>337.8934585835961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14.2</v>
      </c>
      <c r="FZ32" s="12">
        <f>IF('Données projet'!$A$244&gt;35,FZ31+FY32-GH31,IF(A32&lt;'Données projet'!$A$244,$FW$205^A32,IF(A32='Données projet'!$A$244,'Données projet'!$B$244,FZ31+FY32-GH31)))</f>
        <v>161.79999999999993</v>
      </c>
      <c r="GA32" s="17">
        <f>FZ32*VLOOKUP('Données projet'!$B$17,Paramètres!$A$1:$I$89,3,0)*VLOOKUP('Données projet'!$B$17,Paramètres!$A$1:$I$89,5,0)</f>
        <v>141.34847999999994</v>
      </c>
      <c r="GB32" s="13">
        <f t="shared" si="49"/>
        <v>36.605750770707807</v>
      </c>
      <c r="GC32" s="20">
        <f t="shared" si="25"/>
        <v>309.93695192564934</v>
      </c>
      <c r="GD32" s="59">
        <f t="shared" si="26"/>
        <v>602.04806303676048</v>
      </c>
      <c r="GE32" s="59">
        <f ca="1">AVERAGE(OFFSET($GD$3,0,0,'Données projet'!$E$17+1,1))-AVERAGE(OFFSET($H$3,0,0,'Données projet'!$E$17+1,1))</f>
        <v>383.46266660377637</v>
      </c>
      <c r="GF32" s="59">
        <f t="shared" si="50"/>
        <v>373.1287543230714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8.1999999999999993</v>
      </c>
      <c r="GU32" s="12">
        <f>IF('Données projet'!$A$270&gt;35,GU31+GT32-HC31,IF(A32&lt;'Données projet'!$A$270,$GR$205^A32,IF(A32='Données projet'!$A$270,'Données projet'!$B$270,GU31+GT32-HC31)))</f>
        <v>140.80000000000001</v>
      </c>
      <c r="GV32" s="17">
        <f>GU32*VLOOKUP('Données projet'!$B$18,Paramètres!$A$1:$I$89,3,0)*VLOOKUP('Données projet'!$B$18,Paramètres!$A$1:$I$89,5,0)</f>
        <v>142.77120000000002</v>
      </c>
      <c r="GW32" s="13">
        <f t="shared" si="51"/>
        <v>36.93112247550409</v>
      </c>
      <c r="GX32" s="20">
        <f t="shared" si="28"/>
        <v>312.98154497816967</v>
      </c>
      <c r="GY32" s="59">
        <f t="shared" si="29"/>
        <v>605.09265608928081</v>
      </c>
      <c r="GZ32" s="59">
        <f ca="1">AVERAGE(OFFSET($GY$3,0,0,'Données projet'!$E$18+1,1))-AVERAGE(OFFSET($H$3,0,0,'Données projet'!$E$18+1,1))</f>
        <v>564.80210708868663</v>
      </c>
      <c r="HA32" s="59">
        <f t="shared" si="52"/>
        <v>367.42881145517066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194</v>
      </c>
      <c r="L33" s="12">
        <f>VLOOKUP(A33,'Données projet'!$A$35:$I$55,9,0)</f>
        <v>13.4</v>
      </c>
      <c r="M33" s="12">
        <f t="array" ref="M33">INDEX(L:L,MIN(IF(ISNUMBER(L33:L229),ROW(L33:L229),"")))</f>
        <v>13.4</v>
      </c>
      <c r="N33" s="13">
        <f>IF('Données projet'!$A$36&gt;35,N32+M33-V32,IF(A33&lt;'Données projet'!$A$36,$K$205^A33,IF(A33='Données projet'!$A$36,'Données projet'!$B$36,N32+M33-V32)))</f>
        <v>194.00000000000006</v>
      </c>
      <c r="O33" s="13">
        <f>N33*VLOOKUP('Données projet'!$B$9,Paramètres!$A$1:$I$89,3,0)*VLOOKUP('Données projet'!$B$9,Paramètres!$A$1:$I$89,5,0)</f>
        <v>116.01200000000003</v>
      </c>
      <c r="P33" s="13">
        <f t="shared" si="33"/>
        <v>30.743042086238173</v>
      </c>
      <c r="Q33" s="20">
        <f t="shared" si="2"/>
        <v>255.59836496686489</v>
      </c>
      <c r="R33" s="59">
        <f t="shared" si="0"/>
        <v>548.93169830019815</v>
      </c>
      <c r="S33" s="59">
        <f ca="1">AVERAGE(OFFSET($R$3,0,0,'Données projet'!$E$9+1,1))-AVERAGE(OFFSET($H$3,0,0,'Données projet'!$E$9+1,1))</f>
        <v>362.81292020448933</v>
      </c>
      <c r="T33" s="59">
        <f t="shared" si="34"/>
        <v>292.26503163353146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34</v>
      </c>
      <c r="W33" s="16">
        <f>IF(ISNA(VLOOKUP(A33,'Données projet'!$A$35:$I$55,5,0)),0%,VLOOKUP(A33,'Données projet'!$A$35:$I$55,5,0)*VLOOKUP('Données projet'!$B$9,Paramètres!$A$1:$I$89,7,0))</f>
        <v>0.13500000000000001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0.5</v>
      </c>
      <c r="Z33" s="21">
        <f>EXP(-LN(2)/35)*Z32+(1-EXP(-LN(2)/35))/(LN(2)/35)*V33*W33*VLOOKUP('Données projet'!$B$9,Paramètres!$A$1:$I$89,3,0)*0.475*44/12</f>
        <v>4.6783094081022503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12.832331306803443</v>
      </c>
      <c r="AC33" s="22">
        <f t="shared" si="3"/>
        <v>17.510640714905694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125.51760000000002</v>
      </c>
      <c r="AK33" s="13">
        <f t="shared" si="35"/>
        <v>32.95850265342969</v>
      </c>
      <c r="AL33" s="20">
        <f t="shared" si="4"/>
        <v>276.01254545472335</v>
      </c>
      <c r="AM33" s="59">
        <f t="shared" si="5"/>
        <v>569.34587878805667</v>
      </c>
      <c r="AN33" s="59">
        <f ca="1">AVERAGE(OFFSET($AM$3,0,0,'Données projet'!$E$10+1,1))-AVERAGE(OFFSET($H$3,0,0,'Données projet'!$E$10+1,1))</f>
        <v>476.64466005965136</v>
      </c>
      <c r="AO33" s="59">
        <f t="shared" si="36"/>
        <v>312.67921212138998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8.1999999999999993</v>
      </c>
      <c r="BC33" s="12">
        <f t="array" ref="BC33">INDEX(BB:BB,MIN(IF(ISNUMBER(BB33:BB229),ROW(BB33:BB229),"")))</f>
        <v>8.1999999999999993</v>
      </c>
      <c r="BD33" s="12">
        <f>IF('Données projet'!$A$88&gt;35,BD32+BC33-BL32,IF(A33&lt;'Données projet'!$A$88,$BA$205^A33,IF(A33='Données projet'!$A$88,'Données projet'!$B$88,BD32+BC33-BL32)))</f>
        <v>149</v>
      </c>
      <c r="BE33" s="13">
        <f>BD33*VLOOKUP('Données projet'!$B$11,Paramètres!$A$1:$I$89,3,0)*VLOOKUP('Données projet'!$B$11,Paramètres!$A$1:$I$89,5,0)</f>
        <v>134.81519999999998</v>
      </c>
      <c r="BF33" s="13">
        <f t="shared" si="37"/>
        <v>35.106644529103392</v>
      </c>
      <c r="BG33" s="20">
        <f t="shared" si="7"/>
        <v>295.94721255485501</v>
      </c>
      <c r="BH33" s="59">
        <f t="shared" si="8"/>
        <v>589.28054588818827</v>
      </c>
      <c r="BI33" s="59">
        <f ca="1">AVERAGE(OFFSET($BH$3,0,0,'Données projet'!$E$11+1,1))-AVERAGE(OFFSET($H$3,0,0,'Données projet'!$E$11+1,1))</f>
        <v>508.74087353289082</v>
      </c>
      <c r="BJ33" s="59">
        <f t="shared" si="38"/>
        <v>332.61387922152159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484.7</v>
      </c>
      <c r="BW33" s="12">
        <f>VLOOKUP(A33,'Données projet'!$A$113:$I$133,9,0)</f>
        <v>26.7</v>
      </c>
      <c r="BX33" s="12">
        <f t="array" ref="BX33">INDEX(BW:BW,MIN(IF(ISNUMBER(BW33:BW229),ROW(BW33:BW229),"")))</f>
        <v>26.7</v>
      </c>
      <c r="BY33" s="12">
        <f>IF('Données projet'!$A$114&gt;35,BY32+BX33-CG32,IF(A33&lt;'Données projet'!$A$114,$BV$205^A33,IF(A33='Données projet'!$A$114,'Données projet'!$B$114,BY32+BX33-CG32)))</f>
        <v>484.7</v>
      </c>
      <c r="BZ33" s="13">
        <f>BY33*VLOOKUP('Données projet'!$B$12,Paramètres!$A$1:$I$89,3,0)*VLOOKUP('Données projet'!$B$12,Paramètres!$A$1:$I$89,5,0)</f>
        <v>214.23740000000001</v>
      </c>
      <c r="CA33" s="13">
        <f t="shared" si="39"/>
        <v>52.860484852249762</v>
      </c>
      <c r="CB33" s="20">
        <f t="shared" si="10"/>
        <v>465.19548278433496</v>
      </c>
      <c r="CC33" s="59">
        <f t="shared" si="11"/>
        <v>758.52881611766827</v>
      </c>
      <c r="CD33" s="59">
        <f ca="1">AVERAGE(OFFSET($CC$3,0,0,'Données projet'!$E$12+1,1))-AVERAGE(OFFSET($H$3,0,0,'Données projet'!$E$12+1,1))</f>
        <v>413.19017646954478</v>
      </c>
      <c r="CE33" s="59">
        <f t="shared" si="40"/>
        <v>501.86214945100159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48.2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1.8</v>
      </c>
      <c r="CS33" s="12">
        <f t="array" ref="CS33">INDEX(CR:CR,MIN(IF(ISNUMBER(CR33:CR229),ROW(CR33:CR229),"")))</f>
        <v>1.8</v>
      </c>
      <c r="CT33" s="12">
        <f>IF('Données projet'!$A$140&gt;35,CT32+CS33-DB32,IF(A33&lt;'Données projet'!$A$140,$CQ$205^A33,IF(A33='Données projet'!$A$140,'Données projet'!$B$140,CT32+CS33-DB32)))</f>
        <v>54</v>
      </c>
      <c r="CU33" s="17">
        <f>CT33*VLOOKUP('Données projet'!$B$13,Paramètres!$A$1:$I$89,3,0)*VLOOKUP('Données projet'!$B$13,Paramètres!$A$1:$I$89,5,0)</f>
        <v>58.967999999999996</v>
      </c>
      <c r="CV33" s="13">
        <f t="shared" si="41"/>
        <v>16.90708415297112</v>
      </c>
      <c r="CW33" s="20">
        <f t="shared" si="13"/>
        <v>132.14910489975802</v>
      </c>
      <c r="CX33" s="59">
        <f t="shared" si="14"/>
        <v>425.48243823309133</v>
      </c>
      <c r="CY33" s="59">
        <f ca="1">AVERAGE(OFFSET($CX$3,0,0,'Données projet'!$E$13+1,1))-AVERAGE(OFFSET($H$3,0,0,'Données projet'!$E$13+1,1))</f>
        <v>384.27390696549998</v>
      </c>
      <c r="CZ33" s="59">
        <f t="shared" si="42"/>
        <v>168.81577156642464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169</v>
      </c>
      <c r="DM33" s="12">
        <f>VLOOKUP(A33,'Données projet'!$A$165:$I$185,9,0)</f>
        <v>11</v>
      </c>
      <c r="DN33" s="12">
        <f t="array" ref="DN33">INDEX(DM:DM,MIN(IF(ISNUMBER(DM33:DM229),ROW(DM33:DM229),"")))</f>
        <v>11</v>
      </c>
      <c r="DO33" s="12">
        <f>IF('Données projet'!$A$166&gt;35,DO32+DN33-DW32,IF(A33&lt;'Données projet'!$A$166,$DL$205^A33,IF(A33='Données projet'!$A$166,'Données projet'!$B$166,DO32+DN33-DW32)))</f>
        <v>169</v>
      </c>
      <c r="DP33" s="17">
        <f>DO33*VLOOKUP('Données projet'!$B$14,Paramètres!$A$1:$I$89,3,0)*VLOOKUP('Données projet'!$B$14,Paramètres!$A$1:$I$89,5,0)</f>
        <v>176.6388</v>
      </c>
      <c r="DQ33" s="13">
        <f t="shared" si="43"/>
        <v>44.573562683497578</v>
      </c>
      <c r="DR33" s="20">
        <f t="shared" si="16"/>
        <v>385.27819834042498</v>
      </c>
      <c r="DS33" s="59">
        <f t="shared" si="17"/>
        <v>678.61153167375824</v>
      </c>
      <c r="DT33" s="59">
        <f ca="1">AVERAGE(OFFSET($DS$3,0,0,'Données projet'!$E$14+1,1))-AVERAGE(OFFSET($H$3,0,0,'Données projet'!$E$14+1,1))</f>
        <v>448.86709550306159</v>
      </c>
      <c r="DU33" s="59">
        <f t="shared" si="44"/>
        <v>421.94486500709155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32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176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175.99999999999991</v>
      </c>
      <c r="EK33" s="17">
        <f>EJ33*VLOOKUP('Données projet'!$B$15,Paramètres!$A$1:$I$89,3,0)*VLOOKUP('Données projet'!$B$15,Paramètres!$A$1:$I$89,5,0)</f>
        <v>129.04319999999993</v>
      </c>
      <c r="EL33" s="13">
        <f t="shared" si="45"/>
        <v>33.775175980637393</v>
      </c>
      <c r="EM33" s="20">
        <f t="shared" si="19"/>
        <v>283.57533816627659</v>
      </c>
      <c r="EN33" s="59">
        <f t="shared" si="20"/>
        <v>576.90867149960991</v>
      </c>
      <c r="EO33" s="59">
        <f ca="1">AVERAGE(OFFSET($EN$3,0,0,'Données projet'!$E$15+1,1))-AVERAGE(OFFSET($H$3,0,0,'Données projet'!$E$15+1,1))</f>
        <v>327.81662150328646</v>
      </c>
      <c r="EP33" s="59">
        <f t="shared" si="46"/>
        <v>320.24200483294322</v>
      </c>
      <c r="EQ33" s="15">
        <f>IF(ISNA(VLOOKUP(A33,'Données projet'!$A$191:$I$211,3,0)),0,VLOOKUP(A33,'Données projet'!$A$191:$I$211,3,0))</f>
        <v>5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176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175.99999999999991</v>
      </c>
      <c r="FF33" s="17">
        <f>FE33*VLOOKUP('Données projet'!$B$16,Paramètres!$A$1:$I$89,3,0)*VLOOKUP('Données projet'!$B$16,Paramètres!$A$1:$I$89,5,0)</f>
        <v>137.27999999999994</v>
      </c>
      <c r="FG33" s="13">
        <f t="shared" si="47"/>
        <v>35.673181961873446</v>
      </c>
      <c r="FH33" s="20">
        <f t="shared" si="22"/>
        <v>301.22679191692947</v>
      </c>
      <c r="FI33" s="59">
        <f t="shared" si="23"/>
        <v>594.56012525026279</v>
      </c>
      <c r="FJ33" s="59">
        <f ca="1">AVERAGE(OFFSET($FI$3,0,0,'Données projet'!$E$16+1,1))-AVERAGE(OFFSET($H$3,0,0,'Données projet'!$E$16+1,1))</f>
        <v>346.38839381795231</v>
      </c>
      <c r="FK33" s="59">
        <f t="shared" si="48"/>
        <v>337.8934585835961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176</v>
      </c>
      <c r="FX33" s="12">
        <f>VLOOKUP(A33,'Données projet'!$A$243:$I$263,9,0)</f>
        <v>14.2</v>
      </c>
      <c r="FY33" s="12">
        <f t="array" ref="FY33">INDEX(FX:FX,MIN(IF(ISNUMBER(FX33:FX229),ROW(FX33:FX229),"")))</f>
        <v>14.2</v>
      </c>
      <c r="FZ33" s="12">
        <f>IF('Données projet'!$A$244&gt;35,FZ32+FY33-GH32,IF(A33&lt;'Données projet'!$A$244,$FW$205^A33,IF(A33='Données projet'!$A$244,'Données projet'!$B$244,FZ32+FY33-GH32)))</f>
        <v>175.99999999999991</v>
      </c>
      <c r="GA33" s="17">
        <f>FZ33*VLOOKUP('Données projet'!$B$17,Paramètres!$A$1:$I$89,3,0)*VLOOKUP('Données projet'!$B$17,Paramètres!$A$1:$I$89,5,0)</f>
        <v>153.75359999999995</v>
      </c>
      <c r="GB33" s="13">
        <f t="shared" si="49"/>
        <v>39.430373774012359</v>
      </c>
      <c r="GC33" s="20">
        <f t="shared" si="25"/>
        <v>336.46208765640478</v>
      </c>
      <c r="GD33" s="59">
        <f t="shared" si="26"/>
        <v>629.79542098973809</v>
      </c>
      <c r="GE33" s="59">
        <f ca="1">AVERAGE(OFFSET($GD$3,0,0,'Données projet'!$E$17+1,1))-AVERAGE(OFFSET($H$3,0,0,'Données projet'!$E$17+1,1))</f>
        <v>383.46266660377637</v>
      </c>
      <c r="GF33" s="59">
        <f t="shared" si="50"/>
        <v>373.1287543230714</v>
      </c>
      <c r="GG33" s="15">
        <f>IF(ISNA(VLOOKUP(A33,'Données projet'!$A$243:$I$263,3,0)),0,VLOOKUP(A33,'Données projet'!$A$243:$I$263,3,0))</f>
        <v>5</v>
      </c>
      <c r="GH33" s="15">
        <f>IF(ISNA(VLOOKUP(A33,'Données projet'!$A$243:$I$263,4,0)),0,VLOOKUP(A33,'Données projet'!$A$243:$I$263,4,0))</f>
        <v>35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149</v>
      </c>
      <c r="GS33" s="12">
        <f>VLOOKUP(A33,'Données projet'!$A$269:$I$289,9,0)</f>
        <v>8.1999999999999993</v>
      </c>
      <c r="GT33" s="12">
        <f t="array" ref="GT33">INDEX(GS:GS,MIN(IF(ISNUMBER(GS33:GS229),ROW(GS33:GS229),"")))</f>
        <v>8.1999999999999993</v>
      </c>
      <c r="GU33" s="12">
        <f>IF('Données projet'!$A$270&gt;35,GU32+GT33-HC32,IF(A33&lt;'Données projet'!$A$270,$GR$205^A33,IF(A33='Données projet'!$A$270,'Données projet'!$B$270,GU32+GT33-HC32)))</f>
        <v>149</v>
      </c>
      <c r="GV33" s="17">
        <f>GU33*VLOOKUP('Données projet'!$B$18,Paramètres!$A$1:$I$89,3,0)*VLOOKUP('Données projet'!$B$18,Paramètres!$A$1:$I$89,5,0)</f>
        <v>151.08600000000001</v>
      </c>
      <c r="GW33" s="13">
        <f t="shared" si="51"/>
        <v>38.825279304404233</v>
      </c>
      <c r="GX33" s="20">
        <f t="shared" si="28"/>
        <v>330.76214478850403</v>
      </c>
      <c r="GY33" s="59">
        <f t="shared" si="29"/>
        <v>624.09547812183735</v>
      </c>
      <c r="GZ33" s="59">
        <f ca="1">AVERAGE(OFFSET($GY$3,0,0,'Données projet'!$E$18+1,1))-AVERAGE(OFFSET($H$3,0,0,'Données projet'!$E$18+1,1))</f>
        <v>564.80210708868663</v>
      </c>
      <c r="HA33" s="59">
        <f t="shared" si="52"/>
        <v>367.42881145517066</v>
      </c>
      <c r="HB33" s="15">
        <f>IF(ISNA(VLOOKUP(A33,'Données projet'!$A$269:$I$289,3,0)),0,VLOOKUP(A33,'Données projet'!$A$269:$I$289,3,0))</f>
        <v>2</v>
      </c>
      <c r="HC33" s="15">
        <f>IF(ISNA(VLOOKUP(A33,'Données projet'!$A$269:$I$289,4,0)),0,VLOOKUP(A33,'Données projet'!$A$269:$I$289,4,0))</f>
        <v>56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14.6</v>
      </c>
      <c r="N34" s="13">
        <f>IF('Données projet'!$A$36&gt;35,N33+M34-V33,IF(A34&lt;'Données projet'!$A$36,$K$205^A34,IF(A34='Données projet'!$A$36,'Données projet'!$B$36,N33+M34-V33)))</f>
        <v>174.60000000000005</v>
      </c>
      <c r="O34" s="13">
        <f>N34*VLOOKUP('Données projet'!$B$9,Paramètres!$A$1:$I$89,3,0)*VLOOKUP('Données projet'!$B$9,Paramètres!$A$1:$I$89,5,0)</f>
        <v>104.41080000000004</v>
      </c>
      <c r="P34" s="13">
        <f t="shared" si="33"/>
        <v>28.010155571424168</v>
      </c>
      <c r="Q34" s="20">
        <f t="shared" si="2"/>
        <v>230.63316428689714</v>
      </c>
      <c r="R34" s="59">
        <f t="shared" si="0"/>
        <v>523.96649762023048</v>
      </c>
      <c r="S34" s="59">
        <f ca="1">AVERAGE(OFFSET($R$3,0,0,'Données projet'!$E$9+1,1))-AVERAGE(OFFSET($H$3,0,0,'Données projet'!$E$9+1,1))</f>
        <v>362.81292020448933</v>
      </c>
      <c r="T34" s="59">
        <f t="shared" si="34"/>
        <v>292.26503163353146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4.5865706140963454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9.0738284854731468</v>
      </c>
      <c r="AC34" s="22">
        <f t="shared" si="3"/>
        <v>13.660399099569492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87.609600000000015</v>
      </c>
      <c r="AK34" s="13">
        <f t="shared" si="35"/>
        <v>23.987817980868787</v>
      </c>
      <c r="AL34" s="20">
        <f t="shared" si="4"/>
        <v>194.36550298334649</v>
      </c>
      <c r="AM34" s="59">
        <f t="shared" si="5"/>
        <v>487.69883631667983</v>
      </c>
      <c r="AN34" s="59">
        <f ca="1">AVERAGE(OFFSET($AM$3,0,0,'Données projet'!$E$10+1,1))-AVERAGE(OFFSET($H$3,0,0,'Données projet'!$E$10+1,1))</f>
        <v>476.64466005965136</v>
      </c>
      <c r="AO34" s="59">
        <f t="shared" si="36"/>
        <v>312.67921212138998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</v>
      </c>
      <c r="BD34" s="12">
        <f>IF('Données projet'!$A$88&gt;35,BD33+BC34-BL33,IF(A34&lt;'Données projet'!$A$88,$BA$205^A34,IF(A34='Données projet'!$A$88,'Données projet'!$B$88,BD33+BC34-BL33)))</f>
        <v>104</v>
      </c>
      <c r="BE34" s="13">
        <f>BD34*VLOOKUP('Données projet'!$B$11,Paramètres!$A$1:$I$89,3,0)*VLOOKUP('Données projet'!$B$11,Paramètres!$A$1:$I$89,5,0)</f>
        <v>94.099199999999996</v>
      </c>
      <c r="BF34" s="13">
        <f t="shared" si="37"/>
        <v>25.551276031514817</v>
      </c>
      <c r="BG34" s="20">
        <f t="shared" si="7"/>
        <v>208.39124575488827</v>
      </c>
      <c r="BH34" s="59">
        <f t="shared" si="8"/>
        <v>501.72457908822162</v>
      </c>
      <c r="BI34" s="59">
        <f ca="1">AVERAGE(OFFSET($BH$3,0,0,'Données projet'!$E$11+1,1))-AVERAGE(OFFSET($H$3,0,0,'Données projet'!$E$11+1,1))</f>
        <v>508.74087353289082</v>
      </c>
      <c r="BJ34" s="59">
        <f t="shared" si="38"/>
        <v>332.61387922152159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24.5</v>
      </c>
      <c r="BY34" s="12">
        <f>IF('Données projet'!$A$114&gt;35,BY33+BX34-CG33,IF(A34&lt;'Données projet'!$A$114,$BV$205^A34,IF(A34='Données projet'!$A$114,'Données projet'!$B$114,BY33+BX34-CG33)))</f>
        <v>461</v>
      </c>
      <c r="BZ34" s="13">
        <f>BY34*VLOOKUP('Données projet'!$B$12,Paramètres!$A$1:$I$89,3,0)*VLOOKUP('Données projet'!$B$12,Paramètres!$A$1:$I$89,5,0)</f>
        <v>203.76200000000003</v>
      </c>
      <c r="CA34" s="13">
        <f t="shared" si="39"/>
        <v>50.57004263028449</v>
      </c>
      <c r="CB34" s="20">
        <f t="shared" si="10"/>
        <v>442.96164091441216</v>
      </c>
      <c r="CC34" s="59">
        <f t="shared" si="11"/>
        <v>736.29497424774547</v>
      </c>
      <c r="CD34" s="59">
        <f ca="1">AVERAGE(OFFSET($CC$3,0,0,'Données projet'!$E$12+1,1))-AVERAGE(OFFSET($H$3,0,0,'Données projet'!$E$12+1,1))</f>
        <v>413.19017646954478</v>
      </c>
      <c r="CE34" s="59">
        <f t="shared" si="40"/>
        <v>501.86214945100159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5.2</v>
      </c>
      <c r="CT34" s="12">
        <f>IF('Données projet'!$A$140&gt;35,CT33+CS34-DB33,IF(A34&lt;'Données projet'!$A$140,$CQ$205^A34,IF(A34='Données projet'!$A$140,'Données projet'!$B$140,CT33+CS34-DB33)))</f>
        <v>59.2</v>
      </c>
      <c r="CU34" s="17">
        <f>CT34*VLOOKUP('Données projet'!$B$13,Paramètres!$A$1:$I$89,3,0)*VLOOKUP('Données projet'!$B$13,Paramètres!$A$1:$I$89,5,0)</f>
        <v>64.6464</v>
      </c>
      <c r="CV34" s="13">
        <f t="shared" si="41"/>
        <v>18.337876695493666</v>
      </c>
      <c r="CW34" s="20">
        <f t="shared" si="13"/>
        <v>144.53094857798479</v>
      </c>
      <c r="CX34" s="59">
        <f t="shared" si="14"/>
        <v>437.86428191131813</v>
      </c>
      <c r="CY34" s="59">
        <f ca="1">AVERAGE(OFFSET($CX$3,0,0,'Données projet'!$E$13+1,1))-AVERAGE(OFFSET($H$3,0,0,'Données projet'!$E$13+1,1))</f>
        <v>384.27390696549998</v>
      </c>
      <c r="CZ34" s="59">
        <f t="shared" si="42"/>
        <v>168.81577156642464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10.4</v>
      </c>
      <c r="DO34" s="12">
        <f>IF('Données projet'!$A$166&gt;35,DO33+DN34-DW33,IF(A34&lt;'Données projet'!$A$166,$DL$205^A34,IF(A34='Données projet'!$A$166,'Données projet'!$B$166,DO33+DN34-DW33)))</f>
        <v>147.4</v>
      </c>
      <c r="DP34" s="17">
        <f>DO34*VLOOKUP('Données projet'!$B$14,Paramètres!$A$1:$I$89,3,0)*VLOOKUP('Données projet'!$B$14,Paramètres!$A$1:$I$89,5,0)</f>
        <v>154.06248000000002</v>
      </c>
      <c r="DQ34" s="13">
        <f t="shared" si="43"/>
        <v>39.500358030651348</v>
      </c>
      <c r="DR34" s="20">
        <f t="shared" si="16"/>
        <v>337.12194290338442</v>
      </c>
      <c r="DS34" s="59">
        <f t="shared" si="17"/>
        <v>630.45527623671774</v>
      </c>
      <c r="DT34" s="59">
        <f ca="1">AVERAGE(OFFSET($DS$3,0,0,'Données projet'!$E$14+1,1))-AVERAGE(OFFSET($H$3,0,0,'Données projet'!$E$14+1,1))</f>
        <v>448.86709550306159</v>
      </c>
      <c r="DU34" s="59">
        <f t="shared" si="44"/>
        <v>421.94486500709155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13</v>
      </c>
      <c r="EJ34" s="12">
        <f>IF('Données projet'!$A$192&gt;35,EJ33+EI34-ER33,IF(A34&lt;'Données projet'!$A$192,$EG$205^A34,IF(A34='Données projet'!$A$192,'Données projet'!$B$192,EJ33+EI34-ER33)))</f>
        <v>153.99999999999991</v>
      </c>
      <c r="EK34" s="17">
        <f>EJ34*VLOOKUP('Données projet'!$B$15,Paramètres!$A$1:$I$89,3,0)*VLOOKUP('Données projet'!$B$15,Paramètres!$A$1:$I$89,5,0)</f>
        <v>112.91279999999993</v>
      </c>
      <c r="EL34" s="13">
        <f t="shared" si="45"/>
        <v>30.016215601722546</v>
      </c>
      <c r="EM34" s="20">
        <f t="shared" si="19"/>
        <v>248.93470217300001</v>
      </c>
      <c r="EN34" s="59">
        <f t="shared" si="20"/>
        <v>542.26803550633326</v>
      </c>
      <c r="EO34" s="59">
        <f ca="1">AVERAGE(OFFSET($EN$3,0,0,'Données projet'!$E$15+1,1))-AVERAGE(OFFSET($H$3,0,0,'Données projet'!$E$15+1,1))</f>
        <v>327.81662150328646</v>
      </c>
      <c r="EP34" s="59">
        <f t="shared" si="46"/>
        <v>320.24200483294322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13</v>
      </c>
      <c r="FE34" s="12">
        <f>IF('Données projet'!$A$218&gt;35,FE33+FD34-FM33,IF(A34&lt;'Données projet'!$A$218,$FB$205^A34,IF(A34='Données projet'!$A$218,'Données projet'!$B$218,FE33+FD34-FM33)))</f>
        <v>153.99999999999991</v>
      </c>
      <c r="FF34" s="17">
        <f>FE34*VLOOKUP('Données projet'!$B$16,Paramètres!$A$1:$I$89,3,0)*VLOOKUP('Données projet'!$B$16,Paramètres!$A$1:$I$89,5,0)</f>
        <v>120.11999999999993</v>
      </c>
      <c r="FG34" s="13">
        <f t="shared" si="47"/>
        <v>31.702985695201871</v>
      </c>
      <c r="FH34" s="20">
        <f t="shared" si="22"/>
        <v>264.42503341914312</v>
      </c>
      <c r="FI34" s="59">
        <f t="shared" si="23"/>
        <v>557.75836675247638</v>
      </c>
      <c r="FJ34" s="59">
        <f ca="1">AVERAGE(OFFSET($FI$3,0,0,'Données projet'!$E$16+1,1))-AVERAGE(OFFSET($H$3,0,0,'Données projet'!$E$16+1,1))</f>
        <v>346.38839381795231</v>
      </c>
      <c r="FK34" s="59">
        <f t="shared" si="48"/>
        <v>337.8934585835961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13</v>
      </c>
      <c r="FZ34" s="12">
        <f>IF('Données projet'!$A$244&gt;35,FZ33+FY34-GH33,IF(A34&lt;'Données projet'!$A$244,$FW$205^A34,IF(A34='Données projet'!$A$244,'Données projet'!$B$244,FZ33+FY34-GH33)))</f>
        <v>153.99999999999991</v>
      </c>
      <c r="GA34" s="17">
        <f>FZ34*VLOOKUP('Données projet'!$B$17,Paramètres!$A$1:$I$89,3,0)*VLOOKUP('Données projet'!$B$17,Paramètres!$A$1:$I$89,5,0)</f>
        <v>134.53439999999995</v>
      </c>
      <c r="GB34" s="13">
        <f t="shared" si="49"/>
        <v>35.042026165482234</v>
      </c>
      <c r="GC34" s="20">
        <f t="shared" si="25"/>
        <v>295.34560890488143</v>
      </c>
      <c r="GD34" s="59">
        <f t="shared" si="26"/>
        <v>588.67894223821474</v>
      </c>
      <c r="GE34" s="59">
        <f ca="1">AVERAGE(OFFSET($GD$3,0,0,'Données projet'!$E$17+1,1))-AVERAGE(OFFSET($H$3,0,0,'Données projet'!$E$17+1,1))</f>
        <v>383.46266660377637</v>
      </c>
      <c r="GF34" s="59">
        <f t="shared" si="50"/>
        <v>373.1287543230714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11</v>
      </c>
      <c r="GU34" s="12">
        <f>IF('Données projet'!$A$270&gt;35,GU33+GT34-HC33,IF(A34&lt;'Données projet'!$A$270,$GR$205^A34,IF(A34='Données projet'!$A$270,'Données projet'!$B$270,GU33+GT34-HC33)))</f>
        <v>104</v>
      </c>
      <c r="GV34" s="17">
        <f>GU34*VLOOKUP('Données projet'!$B$18,Paramètres!$A$1:$I$89,3,0)*VLOOKUP('Données projet'!$B$18,Paramètres!$A$1:$I$89,5,0)</f>
        <v>105.45600000000002</v>
      </c>
      <c r="GW34" s="13">
        <f t="shared" si="51"/>
        <v>28.257768345963573</v>
      </c>
      <c r="GX34" s="20">
        <f t="shared" si="28"/>
        <v>232.88481320255323</v>
      </c>
      <c r="GY34" s="59">
        <f t="shared" si="29"/>
        <v>526.21814653588649</v>
      </c>
      <c r="GZ34" s="59">
        <f ca="1">AVERAGE(OFFSET($GY$3,0,0,'Données projet'!$E$18+1,1))-AVERAGE(OFFSET($H$3,0,0,'Données projet'!$E$18+1,1))</f>
        <v>564.80210708868663</v>
      </c>
      <c r="HA34" s="59">
        <f t="shared" si="52"/>
        <v>367.42881145517066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14.6</v>
      </c>
      <c r="N35" s="13">
        <f>IF('Données projet'!$A$36&gt;35,N34+M35-V34,IF(A35&lt;'Données projet'!$A$36,$K$205^A35,IF(A35='Données projet'!$A$36,'Données projet'!$B$36,N34+M35-V34)))</f>
        <v>189.20000000000005</v>
      </c>
      <c r="O35" s="13">
        <f>N35*VLOOKUP('Données projet'!$B$9,Paramètres!$A$1:$I$89,3,0)*VLOOKUP('Données projet'!$B$9,Paramètres!$A$1:$I$89,5,0)</f>
        <v>113.14160000000004</v>
      </c>
      <c r="P35" s="13">
        <f t="shared" si="33"/>
        <v>30.069952587742019</v>
      </c>
      <c r="Q35" s="20">
        <f t="shared" ref="Q35:Q66" si="53">(O35+P35)*0.475*44/12</f>
        <v>249.42678742365072</v>
      </c>
      <c r="R35" s="59">
        <f t="shared" si="0"/>
        <v>542.76012075698407</v>
      </c>
      <c r="S35" s="59">
        <f ca="1">AVERAGE(OFFSET($R$3,0,0,'Données projet'!$E$9+1,1))-AVERAGE(OFFSET($H$3,0,0,'Données projet'!$E$9+1,1))</f>
        <v>362.81292020448933</v>
      </c>
      <c r="T35" s="59">
        <f t="shared" si="34"/>
        <v>292.26503163353146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4.4966307618857577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6.4161656534017224</v>
      </c>
      <c r="AC35" s="22">
        <f t="shared" si="3"/>
        <v>10.912796415287481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96.876000000000005</v>
      </c>
      <c r="AK35" s="13">
        <f t="shared" si="35"/>
        <v>26.21637845945024</v>
      </c>
      <c r="AL35" s="20">
        <f t="shared" si="4"/>
        <v>214.38589248354251</v>
      </c>
      <c r="AM35" s="59">
        <f t="shared" si="5"/>
        <v>507.71922581687579</v>
      </c>
      <c r="AN35" s="59">
        <f ca="1">AVERAGE(OFFSET($AM$3,0,0,'Données projet'!$E$10+1,1))-AVERAGE(OFFSET($H$3,0,0,'Données projet'!$E$10+1,1))</f>
        <v>476.64466005965136</v>
      </c>
      <c r="AO35" s="59">
        <f t="shared" si="36"/>
        <v>312.67921212138998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</v>
      </c>
      <c r="BD35" s="12">
        <f>IF('Données projet'!$A$88&gt;35,BD34+BC35-BL34,IF(A35&lt;'Données projet'!$A$88,$BA$205^A35,IF(A35='Données projet'!$A$88,'Données projet'!$B$88,BD34+BC35-BL34)))</f>
        <v>115</v>
      </c>
      <c r="BE35" s="13">
        <f>BD35*VLOOKUP('Données projet'!$B$11,Paramètres!$A$1:$I$89,3,0)*VLOOKUP('Données projet'!$B$11,Paramètres!$A$1:$I$89,5,0)</f>
        <v>104.05199999999999</v>
      </c>
      <c r="BF35" s="13">
        <f t="shared" si="37"/>
        <v>27.925087771564417</v>
      </c>
      <c r="BG35" s="20">
        <f t="shared" si="7"/>
        <v>229.86009453547467</v>
      </c>
      <c r="BH35" s="59">
        <f t="shared" si="8"/>
        <v>523.19342786880793</v>
      </c>
      <c r="BI35" s="59">
        <f ca="1">AVERAGE(OFFSET($BH$3,0,0,'Données projet'!$E$11+1,1))-AVERAGE(OFFSET($H$3,0,0,'Données projet'!$E$11+1,1))</f>
        <v>508.74087353289082</v>
      </c>
      <c r="BJ35" s="59">
        <f t="shared" si="38"/>
        <v>332.61387922152159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24.5</v>
      </c>
      <c r="BY35" s="12">
        <f>IF('Données projet'!$A$114&gt;35,BY34+BX35-CG34,IF(A35&lt;'Données projet'!$A$114,$BV$205^A35,IF(A35='Données projet'!$A$114,'Données projet'!$B$114,BY34+BX35-CG34)))</f>
        <v>485.5</v>
      </c>
      <c r="BZ35" s="13">
        <f>BY35*VLOOKUP('Données projet'!$B$12,Paramètres!$A$1:$I$89,3,0)*VLOOKUP('Données projet'!$B$12,Paramètres!$A$1:$I$89,5,0)</f>
        <v>214.59100000000004</v>
      </c>
      <c r="CA35" s="13">
        <f t="shared" si="39"/>
        <v>52.93756847588697</v>
      </c>
      <c r="CB35" s="20">
        <f t="shared" si="10"/>
        <v>465.94559009550329</v>
      </c>
      <c r="CC35" s="59">
        <f t="shared" si="11"/>
        <v>759.27892342883661</v>
      </c>
      <c r="CD35" s="59">
        <f ca="1">AVERAGE(OFFSET($CC$3,0,0,'Données projet'!$E$12+1,1))-AVERAGE(OFFSET($H$3,0,0,'Données projet'!$E$12+1,1))</f>
        <v>413.19017646954478</v>
      </c>
      <c r="CE35" s="59">
        <f t="shared" si="40"/>
        <v>501.86214945100159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5.2</v>
      </c>
      <c r="CT35" s="12">
        <f>IF('Données projet'!$A$140&gt;35,CT34+CS35-DB34,IF(A35&lt;'Données projet'!$A$140,$CQ$205^A35,IF(A35='Données projet'!$A$140,'Données projet'!$B$140,CT34+CS35-DB34)))</f>
        <v>64.400000000000006</v>
      </c>
      <c r="CU35" s="17">
        <f>CT35*VLOOKUP('Données projet'!$B$13,Paramètres!$A$1:$I$89,3,0)*VLOOKUP('Données projet'!$B$13,Paramètres!$A$1:$I$89,5,0)</f>
        <v>70.324799999999996</v>
      </c>
      <c r="CV35" s="13">
        <f t="shared" si="41"/>
        <v>19.754095114409182</v>
      </c>
      <c r="CW35" s="20">
        <f t="shared" si="13"/>
        <v>156.88740899092929</v>
      </c>
      <c r="CX35" s="59">
        <f t="shared" si="14"/>
        <v>450.22074232426257</v>
      </c>
      <c r="CY35" s="59">
        <f ca="1">AVERAGE(OFFSET($CX$3,0,0,'Données projet'!$E$13+1,1))-AVERAGE(OFFSET($H$3,0,0,'Données projet'!$E$13+1,1))</f>
        <v>384.27390696549998</v>
      </c>
      <c r="CZ35" s="59">
        <f t="shared" si="42"/>
        <v>168.81577156642464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10.4</v>
      </c>
      <c r="DO35" s="12">
        <f>IF('Données projet'!$A$166&gt;35,DO34+DN35-DW34,IF(A35&lt;'Données projet'!$A$166,$DL$205^A35,IF(A35='Données projet'!$A$166,'Données projet'!$B$166,DO34+DN35-DW34)))</f>
        <v>157.80000000000001</v>
      </c>
      <c r="DP35" s="17">
        <f>DO35*VLOOKUP('Données projet'!$B$14,Paramètres!$A$1:$I$89,3,0)*VLOOKUP('Données projet'!$B$14,Paramètres!$A$1:$I$89,5,0)</f>
        <v>164.93256000000002</v>
      </c>
      <c r="DQ35" s="13">
        <f t="shared" si="43"/>
        <v>41.953094454391525</v>
      </c>
      <c r="DR35" s="20">
        <f t="shared" si="16"/>
        <v>360.3258481747319</v>
      </c>
      <c r="DS35" s="59">
        <f t="shared" si="17"/>
        <v>653.65918150806522</v>
      </c>
      <c r="DT35" s="59">
        <f ca="1">AVERAGE(OFFSET($DS$3,0,0,'Données projet'!$E$14+1,1))-AVERAGE(OFFSET($H$3,0,0,'Données projet'!$E$14+1,1))</f>
        <v>448.86709550306159</v>
      </c>
      <c r="DU35" s="59">
        <f t="shared" si="44"/>
        <v>421.94486500709155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13</v>
      </c>
      <c r="EJ35" s="12">
        <f>IF('Données projet'!$A$192&gt;35,EJ34+EI35-ER34,IF(A35&lt;'Données projet'!$A$192,$EG$205^A35,IF(A35='Données projet'!$A$192,'Données projet'!$B$192,EJ34+EI35-ER34)))</f>
        <v>166.99999999999991</v>
      </c>
      <c r="EK35" s="17">
        <f>EJ35*VLOOKUP('Données projet'!$B$15,Paramètres!$A$1:$I$89,3,0)*VLOOKUP('Données projet'!$B$15,Paramètres!$A$1:$I$89,5,0)</f>
        <v>122.44439999999993</v>
      </c>
      <c r="EL35" s="13">
        <f t="shared" si="45"/>
        <v>32.244444629402452</v>
      </c>
      <c r="EM35" s="20">
        <f t="shared" si="19"/>
        <v>269.41640439620915</v>
      </c>
      <c r="EN35" s="59">
        <f t="shared" si="20"/>
        <v>562.7497377295424</v>
      </c>
      <c r="EO35" s="59">
        <f ca="1">AVERAGE(OFFSET($EN$3,0,0,'Données projet'!$E$15+1,1))-AVERAGE(OFFSET($H$3,0,0,'Données projet'!$E$15+1,1))</f>
        <v>327.81662150328646</v>
      </c>
      <c r="EP35" s="59">
        <f t="shared" si="46"/>
        <v>320.24200483294322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13</v>
      </c>
      <c r="FE35" s="12">
        <f>IF('Données projet'!$A$218&gt;35,FE34+FD35-FM34,IF(A35&lt;'Données projet'!$A$218,$FB$205^A35,IF(A35='Données projet'!$A$218,'Données projet'!$B$218,FE34+FD35-FM34)))</f>
        <v>166.99999999999991</v>
      </c>
      <c r="FF35" s="17">
        <f>FE35*VLOOKUP('Données projet'!$B$16,Paramètres!$A$1:$I$89,3,0)*VLOOKUP('Données projet'!$B$16,Paramètres!$A$1:$I$89,5,0)</f>
        <v>130.25999999999993</v>
      </c>
      <c r="FG35" s="13">
        <f t="shared" si="47"/>
        <v>34.056430710639319</v>
      </c>
      <c r="FH35" s="20">
        <f t="shared" si="22"/>
        <v>286.18445015436333</v>
      </c>
      <c r="FI35" s="59">
        <f t="shared" si="23"/>
        <v>579.51778348769665</v>
      </c>
      <c r="FJ35" s="59">
        <f ca="1">AVERAGE(OFFSET($FI$3,0,0,'Données projet'!$E$16+1,1))-AVERAGE(OFFSET($H$3,0,0,'Données projet'!$E$16+1,1))</f>
        <v>346.38839381795231</v>
      </c>
      <c r="FK35" s="59">
        <f t="shared" si="48"/>
        <v>337.8934585835961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13</v>
      </c>
      <c r="FZ35" s="12">
        <f>IF('Données projet'!$A$244&gt;35,FZ34+FY35-GH34,IF(A35&lt;'Données projet'!$A$244,$FW$205^A35,IF(A35='Données projet'!$A$244,'Données projet'!$B$244,FZ34+FY35-GH34)))</f>
        <v>166.99999999999991</v>
      </c>
      <c r="GA35" s="17">
        <f>FZ35*VLOOKUP('Données projet'!$B$17,Paramètres!$A$1:$I$89,3,0)*VLOOKUP('Données projet'!$B$17,Paramètres!$A$1:$I$89,5,0)</f>
        <v>145.89119999999994</v>
      </c>
      <c r="GB35" s="13">
        <f t="shared" si="49"/>
        <v>37.643342098399685</v>
      </c>
      <c r="GC35" s="20">
        <f t="shared" si="25"/>
        <v>319.65599415471269</v>
      </c>
      <c r="GD35" s="59">
        <f t="shared" si="26"/>
        <v>612.989327488046</v>
      </c>
      <c r="GE35" s="59">
        <f ca="1">AVERAGE(OFFSET($GD$3,0,0,'Données projet'!$E$17+1,1))-AVERAGE(OFFSET($H$3,0,0,'Données projet'!$E$17+1,1))</f>
        <v>383.46266660377637</v>
      </c>
      <c r="GF35" s="59">
        <f t="shared" si="50"/>
        <v>373.1287543230714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11</v>
      </c>
      <c r="GU35" s="12">
        <f>IF('Données projet'!$A$270&gt;35,GU34+GT35-HC34,IF(A35&lt;'Données projet'!$A$270,$GR$205^A35,IF(A35='Données projet'!$A$270,'Données projet'!$B$270,GU34+GT35-HC34)))</f>
        <v>115</v>
      </c>
      <c r="GV35" s="17">
        <f>GU35*VLOOKUP('Données projet'!$B$18,Paramètres!$A$1:$I$89,3,0)*VLOOKUP('Données projet'!$B$18,Paramètres!$A$1:$I$89,5,0)</f>
        <v>116.61</v>
      </c>
      <c r="GW35" s="13">
        <f t="shared" si="51"/>
        <v>30.883023623410974</v>
      </c>
      <c r="GX35" s="20">
        <f t="shared" si="28"/>
        <v>256.88368281077413</v>
      </c>
      <c r="GY35" s="59">
        <f t="shared" si="29"/>
        <v>550.21701614410745</v>
      </c>
      <c r="GZ35" s="59">
        <f ca="1">AVERAGE(OFFSET($GY$3,0,0,'Données projet'!$E$18+1,1))-AVERAGE(OFFSET($H$3,0,0,'Données projet'!$E$18+1,1))</f>
        <v>564.80210708868663</v>
      </c>
      <c r="HA35" s="59">
        <f t="shared" si="52"/>
        <v>367.42881145517066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14.6</v>
      </c>
      <c r="N36" s="13">
        <f>IF('Données projet'!$A$36&gt;35,N35+M36-V35,IF(A36&lt;'Données projet'!$A$36,$K$205^A36,IF(A36='Données projet'!$A$36,'Données projet'!$B$36,N35+M36-V35)))</f>
        <v>203.80000000000004</v>
      </c>
      <c r="O36" s="13">
        <f>N36*VLOOKUP('Données projet'!$B$9,Paramètres!$A$1:$I$89,3,0)*VLOOKUP('Données projet'!$B$9,Paramètres!$A$1:$I$89,5,0)</f>
        <v>121.87240000000003</v>
      </c>
      <c r="P36" s="13">
        <f t="shared" si="33"/>
        <v>32.111311550408985</v>
      </c>
      <c r="Q36" s="20">
        <f t="shared" si="53"/>
        <v>268.1882976169623</v>
      </c>
      <c r="R36" s="59">
        <f t="shared" si="0"/>
        <v>561.52163095029562</v>
      </c>
      <c r="S36" s="59">
        <f ca="1">AVERAGE(OFFSET($R$3,0,0,'Données projet'!$E$9+1,1))-AVERAGE(OFFSET($H$3,0,0,'Données projet'!$E$9+1,1))</f>
        <v>362.81292020448933</v>
      </c>
      <c r="T36" s="59">
        <f t="shared" si="34"/>
        <v>292.26503163353146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4.4084545753191264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4.5369142427365734</v>
      </c>
      <c r="AC36" s="22">
        <f t="shared" si="3"/>
        <v>8.9453688180556998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106.14240000000001</v>
      </c>
      <c r="AK36" s="13">
        <f t="shared" si="35"/>
        <v>28.420224211524975</v>
      </c>
      <c r="AL36" s="20">
        <f t="shared" si="4"/>
        <v>234.36323716840602</v>
      </c>
      <c r="AM36" s="59">
        <f t="shared" si="5"/>
        <v>527.6965705017393</v>
      </c>
      <c r="AN36" s="59">
        <f ca="1">AVERAGE(OFFSET($AM$3,0,0,'Données projet'!$E$10+1,1))-AVERAGE(OFFSET($H$3,0,0,'Données projet'!$E$10+1,1))</f>
        <v>476.64466005965136</v>
      </c>
      <c r="AO36" s="59">
        <f t="shared" si="36"/>
        <v>312.67921212138998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</v>
      </c>
      <c r="BD36" s="12">
        <f>IF('Données projet'!$A$88&gt;35,BD35+BC36-BL35,IF(A36&lt;'Données projet'!$A$88,$BA$205^A36,IF(A36='Données projet'!$A$88,'Données projet'!$B$88,BD35+BC36-BL35)))</f>
        <v>126</v>
      </c>
      <c r="BE36" s="13">
        <f>BD36*VLOOKUP('Données projet'!$B$11,Paramètres!$A$1:$I$89,3,0)*VLOOKUP('Données projet'!$B$11,Paramètres!$A$1:$I$89,5,0)</f>
        <v>114.0048</v>
      </c>
      <c r="BF36" s="13">
        <f t="shared" si="37"/>
        <v>30.272573949217303</v>
      </c>
      <c r="BG36" s="20">
        <f t="shared" si="7"/>
        <v>251.28309296155342</v>
      </c>
      <c r="BH36" s="59">
        <f t="shared" si="8"/>
        <v>544.61642629488676</v>
      </c>
      <c r="BI36" s="59">
        <f ca="1">AVERAGE(OFFSET($BH$3,0,0,'Données projet'!$E$11+1,1))-AVERAGE(OFFSET($H$3,0,0,'Données projet'!$E$11+1,1))</f>
        <v>508.74087353289082</v>
      </c>
      <c r="BJ36" s="59">
        <f t="shared" si="38"/>
        <v>332.61387922152159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24.5</v>
      </c>
      <c r="BY36" s="12">
        <f>IF('Données projet'!$A$114&gt;35,BY35+BX36-CG35,IF(A36&lt;'Données projet'!$A$114,$BV$205^A36,IF(A36='Données projet'!$A$114,'Données projet'!$B$114,BY35+BX36-CG35)))</f>
        <v>510</v>
      </c>
      <c r="BZ36" s="13">
        <f>BY36*VLOOKUP('Données projet'!$B$12,Paramètres!$A$1:$I$89,3,0)*VLOOKUP('Données projet'!$B$12,Paramètres!$A$1:$I$89,5,0)</f>
        <v>225.42000000000002</v>
      </c>
      <c r="CA36" s="13">
        <f t="shared" si="39"/>
        <v>55.291222154180652</v>
      </c>
      <c r="CB36" s="20">
        <f t="shared" si="10"/>
        <v>488.90537858519798</v>
      </c>
      <c r="CC36" s="59">
        <f t="shared" si="11"/>
        <v>782.23871191853129</v>
      </c>
      <c r="CD36" s="59">
        <f ca="1">AVERAGE(OFFSET($CC$3,0,0,'Données projet'!$E$12+1,1))-AVERAGE(OFFSET($H$3,0,0,'Données projet'!$E$12+1,1))</f>
        <v>413.19017646954478</v>
      </c>
      <c r="CE36" s="59">
        <f t="shared" si="40"/>
        <v>501.86214945100159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5.2</v>
      </c>
      <c r="CT36" s="12">
        <f>IF('Données projet'!$A$140&gt;35,CT35+CS36-DB35,IF(A36&lt;'Données projet'!$A$140,$CQ$205^A36,IF(A36='Données projet'!$A$140,'Données projet'!$B$140,CT35+CS36-DB35)))</f>
        <v>69.600000000000009</v>
      </c>
      <c r="CU36" s="17">
        <f>CT36*VLOOKUP('Données projet'!$B$13,Paramètres!$A$1:$I$89,3,0)*VLOOKUP('Données projet'!$B$13,Paramètres!$A$1:$I$89,5,0)</f>
        <v>76.003200000000007</v>
      </c>
      <c r="CV36" s="13">
        <f t="shared" si="41"/>
        <v>21.157049992000456</v>
      </c>
      <c r="CW36" s="20">
        <f t="shared" si="13"/>
        <v>169.22076873606747</v>
      </c>
      <c r="CX36" s="59">
        <f t="shared" si="14"/>
        <v>462.55410206940076</v>
      </c>
      <c r="CY36" s="59">
        <f ca="1">AVERAGE(OFFSET($CX$3,0,0,'Données projet'!$E$13+1,1))-AVERAGE(OFFSET($H$3,0,0,'Données projet'!$E$13+1,1))</f>
        <v>384.27390696549998</v>
      </c>
      <c r="CZ36" s="59">
        <f t="shared" si="42"/>
        <v>168.81577156642464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10.4</v>
      </c>
      <c r="DO36" s="12">
        <f>IF('Données projet'!$A$166&gt;35,DO35+DN36-DW35,IF(A36&lt;'Données projet'!$A$166,$DL$205^A36,IF(A36='Données projet'!$A$166,'Données projet'!$B$166,DO35+DN36-DW35)))</f>
        <v>168.20000000000002</v>
      </c>
      <c r="DP36" s="17">
        <f>DO36*VLOOKUP('Données projet'!$B$14,Paramètres!$A$1:$I$89,3,0)*VLOOKUP('Données projet'!$B$14,Paramètres!$A$1:$I$89,5,0)</f>
        <v>175.80264000000003</v>
      </c>
      <c r="DQ36" s="13">
        <f t="shared" si="43"/>
        <v>44.387072411835135</v>
      </c>
      <c r="DR36" s="20">
        <f t="shared" si="16"/>
        <v>383.49708245061288</v>
      </c>
      <c r="DS36" s="59">
        <f t="shared" si="17"/>
        <v>676.83041578394614</v>
      </c>
      <c r="DT36" s="59">
        <f ca="1">AVERAGE(OFFSET($DS$3,0,0,'Données projet'!$E$14+1,1))-AVERAGE(OFFSET($H$3,0,0,'Données projet'!$E$14+1,1))</f>
        <v>448.86709550306159</v>
      </c>
      <c r="DU36" s="59">
        <f t="shared" si="44"/>
        <v>421.94486500709155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13</v>
      </c>
      <c r="EJ36" s="12">
        <f>IF('Données projet'!$A$192&gt;35,EJ35+EI36-ER35,IF(A36&lt;'Données projet'!$A$192,$EG$205^A36,IF(A36='Données projet'!$A$192,'Données projet'!$B$192,EJ35+EI36-ER35)))</f>
        <v>179.99999999999991</v>
      </c>
      <c r="EK36" s="17">
        <f>EJ36*VLOOKUP('Données projet'!$B$15,Paramètres!$A$1:$I$89,3,0)*VLOOKUP('Données projet'!$B$15,Paramètres!$A$1:$I$89,5,0)</f>
        <v>131.97599999999994</v>
      </c>
      <c r="EL36" s="13">
        <f t="shared" si="45"/>
        <v>34.452553259401945</v>
      </c>
      <c r="EM36" s="20">
        <f t="shared" si="19"/>
        <v>289.86306359345826</v>
      </c>
      <c r="EN36" s="59">
        <f t="shared" si="20"/>
        <v>583.19639692679152</v>
      </c>
      <c r="EO36" s="59">
        <f ca="1">AVERAGE(OFFSET($EN$3,0,0,'Données projet'!$E$15+1,1))-AVERAGE(OFFSET($H$3,0,0,'Données projet'!$E$15+1,1))</f>
        <v>327.81662150328646</v>
      </c>
      <c r="EP36" s="59">
        <f t="shared" si="46"/>
        <v>320.24200483294322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13</v>
      </c>
      <c r="FE36" s="12">
        <f>IF('Données projet'!$A$218&gt;35,FE35+FD36-FM35,IF(A36&lt;'Données projet'!$A$218,$FB$205^A36,IF(A36='Données projet'!$A$218,'Données projet'!$B$218,FE35+FD36-FM35)))</f>
        <v>179.99999999999991</v>
      </c>
      <c r="FF36" s="17">
        <f>FE36*VLOOKUP('Données projet'!$B$16,Paramètres!$A$1:$I$89,3,0)*VLOOKUP('Données projet'!$B$16,Paramètres!$A$1:$I$89,5,0)</f>
        <v>140.39999999999995</v>
      </c>
      <c r="FG36" s="13">
        <f t="shared" si="47"/>
        <v>36.388624656711166</v>
      </c>
      <c r="FH36" s="20">
        <f t="shared" si="22"/>
        <v>307.90685461043853</v>
      </c>
      <c r="FI36" s="59">
        <f t="shared" si="23"/>
        <v>601.24018794377184</v>
      </c>
      <c r="FJ36" s="59">
        <f ca="1">AVERAGE(OFFSET($FI$3,0,0,'Données projet'!$E$16+1,1))-AVERAGE(OFFSET($H$3,0,0,'Données projet'!$E$16+1,1))</f>
        <v>346.38839381795231</v>
      </c>
      <c r="FK36" s="59">
        <f t="shared" si="48"/>
        <v>337.8934585835961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13</v>
      </c>
      <c r="FZ36" s="12">
        <f>IF('Données projet'!$A$244&gt;35,FZ35+FY36-GH35,IF(A36&lt;'Données projet'!$A$244,$FW$205^A36,IF(A36='Données projet'!$A$244,'Données projet'!$B$244,FZ35+FY36-GH35)))</f>
        <v>179.99999999999991</v>
      </c>
      <c r="GA36" s="17">
        <f>FZ36*VLOOKUP('Données projet'!$B$17,Paramètres!$A$1:$I$89,3,0)*VLOOKUP('Données projet'!$B$17,Paramètres!$A$1:$I$89,5,0)</f>
        <v>157.24799999999996</v>
      </c>
      <c r="GB36" s="13">
        <f t="shared" si="49"/>
        <v>40.22116874434861</v>
      </c>
      <c r="GC36" s="20">
        <f t="shared" si="25"/>
        <v>343.92546889640704</v>
      </c>
      <c r="GD36" s="59">
        <f t="shared" si="26"/>
        <v>637.25880222974035</v>
      </c>
      <c r="GE36" s="59">
        <f ca="1">AVERAGE(OFFSET($GD$3,0,0,'Données projet'!$E$17+1,1))-AVERAGE(OFFSET($H$3,0,0,'Données projet'!$E$17+1,1))</f>
        <v>383.46266660377637</v>
      </c>
      <c r="GF36" s="59">
        <f t="shared" si="50"/>
        <v>373.1287543230714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11</v>
      </c>
      <c r="GU36" s="12">
        <f>IF('Données projet'!$A$270&gt;35,GU35+GT36-HC35,IF(A36&lt;'Données projet'!$A$270,$GR$205^A36,IF(A36='Données projet'!$A$270,'Données projet'!$B$270,GU35+GT36-HC35)))</f>
        <v>126</v>
      </c>
      <c r="GV36" s="17">
        <f>GU36*VLOOKUP('Données projet'!$B$18,Paramètres!$A$1:$I$89,3,0)*VLOOKUP('Données projet'!$B$18,Paramètres!$A$1:$I$89,5,0)</f>
        <v>127.76400000000001</v>
      </c>
      <c r="GW36" s="13">
        <f t="shared" si="51"/>
        <v>33.479164830670051</v>
      </c>
      <c r="GX36" s="20">
        <f t="shared" si="28"/>
        <v>280.83184541341694</v>
      </c>
      <c r="GY36" s="59">
        <f t="shared" si="29"/>
        <v>574.16517874675026</v>
      </c>
      <c r="GZ36" s="59">
        <f ca="1">AVERAGE(OFFSET($GY$3,0,0,'Données projet'!$E$18+1,1))-AVERAGE(OFFSET($H$3,0,0,'Données projet'!$E$18+1,1))</f>
        <v>564.80210708868663</v>
      </c>
      <c r="HA36" s="59">
        <f t="shared" si="52"/>
        <v>367.42881145517066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14.6</v>
      </c>
      <c r="N37" s="13">
        <f>IF('Données projet'!$A$36&gt;35,N36+M37-V36,IF(A37&lt;'Données projet'!$A$36,$K$205^A37,IF(A37='Données projet'!$A$36,'Données projet'!$B$36,N36+M37-V36)))</f>
        <v>218.40000000000003</v>
      </c>
      <c r="O37" s="13">
        <f>N37*VLOOKUP('Données projet'!$B$9,Paramètres!$A$1:$I$89,3,0)*VLOOKUP('Données projet'!$B$9,Paramètres!$A$1:$I$89,5,0)</f>
        <v>130.60320000000004</v>
      </c>
      <c r="P37" s="13">
        <f t="shared" si="33"/>
        <v>34.135703567016428</v>
      </c>
      <c r="Q37" s="20">
        <f t="shared" si="53"/>
        <v>286.92025704588701</v>
      </c>
      <c r="R37" s="59">
        <f t="shared" si="0"/>
        <v>580.25359037922033</v>
      </c>
      <c r="S37" s="59">
        <f ca="1">AVERAGE(OFFSET($R$3,0,0,'Données projet'!$E$9+1,1))-AVERAGE(OFFSET($H$3,0,0,'Données projet'!$E$9+1,1))</f>
        <v>362.81292020448933</v>
      </c>
      <c r="T37" s="59">
        <f t="shared" si="34"/>
        <v>292.26503163353146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4.3220074699889031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3.2080828267008612</v>
      </c>
      <c r="AC37" s="22">
        <f t="shared" si="3"/>
        <v>7.5300902966897638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115.40880000000001</v>
      </c>
      <c r="AK37" s="13">
        <f t="shared" si="35"/>
        <v>30.60175820334798</v>
      </c>
      <c r="AL37" s="20">
        <f t="shared" si="4"/>
        <v>254.30172220416441</v>
      </c>
      <c r="AM37" s="59">
        <f t="shared" si="5"/>
        <v>547.63505553749769</v>
      </c>
      <c r="AN37" s="59">
        <f ca="1">AVERAGE(OFFSET($AM$3,0,0,'Données projet'!$E$10+1,1))-AVERAGE(OFFSET($H$3,0,0,'Données projet'!$E$10+1,1))</f>
        <v>476.64466005965136</v>
      </c>
      <c r="AO37" s="59">
        <f t="shared" si="36"/>
        <v>312.67921212138998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</v>
      </c>
      <c r="BD37" s="12">
        <f>IF('Données projet'!$A$88&gt;35,BD36+BC37-BL36,IF(A37&lt;'Données projet'!$A$88,$BA$205^A37,IF(A37='Données projet'!$A$88,'Données projet'!$B$88,BD36+BC37-BL36)))</f>
        <v>137</v>
      </c>
      <c r="BE37" s="13">
        <f>BD37*VLOOKUP('Données projet'!$B$11,Paramètres!$A$1:$I$89,3,0)*VLOOKUP('Données projet'!$B$11,Paramètres!$A$1:$I$89,5,0)</f>
        <v>123.9576</v>
      </c>
      <c r="BF37" s="13">
        <f t="shared" si="37"/>
        <v>32.59629414926458</v>
      </c>
      <c r="BG37" s="20">
        <f t="shared" si="7"/>
        <v>272.6646989766358</v>
      </c>
      <c r="BH37" s="59">
        <f t="shared" si="8"/>
        <v>565.99803230996918</v>
      </c>
      <c r="BI37" s="59">
        <f ca="1">AVERAGE(OFFSET($BH$3,0,0,'Données projet'!$E$11+1,1))-AVERAGE(OFFSET($H$3,0,0,'Données projet'!$E$11+1,1))</f>
        <v>508.74087353289082</v>
      </c>
      <c r="BJ37" s="59">
        <f t="shared" si="38"/>
        <v>332.61387922152159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24.5</v>
      </c>
      <c r="BY37" s="12">
        <f>IF('Données projet'!$A$114&gt;35,BY36+BX37-CG36,IF(A37&lt;'Données projet'!$A$114,$BV$205^A37,IF(A37='Données projet'!$A$114,'Données projet'!$B$114,BY36+BX37-CG36)))</f>
        <v>534.5</v>
      </c>
      <c r="BZ37" s="13">
        <f>BY37*VLOOKUP('Données projet'!$B$12,Paramètres!$A$1:$I$89,3,0)*VLOOKUP('Données projet'!$B$12,Paramètres!$A$1:$I$89,5,0)</f>
        <v>236.24900000000002</v>
      </c>
      <c r="CA37" s="13">
        <f t="shared" si="39"/>
        <v>57.631746151231631</v>
      </c>
      <c r="CB37" s="20">
        <f t="shared" si="10"/>
        <v>511.8422995467285</v>
      </c>
      <c r="CC37" s="59">
        <f t="shared" si="11"/>
        <v>805.17563288006181</v>
      </c>
      <c r="CD37" s="59">
        <f ca="1">AVERAGE(OFFSET($CC$3,0,0,'Données projet'!$E$12+1,1))-AVERAGE(OFFSET($H$3,0,0,'Données projet'!$E$12+1,1))</f>
        <v>413.19017646954478</v>
      </c>
      <c r="CE37" s="59">
        <f t="shared" si="40"/>
        <v>501.86214945100159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5.2</v>
      </c>
      <c r="CT37" s="12">
        <f>IF('Données projet'!$A$140&gt;35,CT36+CS37-DB36,IF(A37&lt;'Données projet'!$A$140,$CQ$205^A37,IF(A37='Données projet'!$A$140,'Données projet'!$B$140,CT36+CS37-DB36)))</f>
        <v>74.800000000000011</v>
      </c>
      <c r="CU37" s="17">
        <f>CT37*VLOOKUP('Données projet'!$B$13,Paramètres!$A$1:$I$89,3,0)*VLOOKUP('Données projet'!$B$13,Paramètres!$A$1:$I$89,5,0)</f>
        <v>81.681600000000017</v>
      </c>
      <c r="CV37" s="13">
        <f t="shared" si="41"/>
        <v>22.547844963906233</v>
      </c>
      <c r="CW37" s="20">
        <f t="shared" si="13"/>
        <v>181.53294997880334</v>
      </c>
      <c r="CX37" s="59">
        <f t="shared" si="14"/>
        <v>474.86628331213666</v>
      </c>
      <c r="CY37" s="59">
        <f ca="1">AVERAGE(OFFSET($CX$3,0,0,'Données projet'!$E$13+1,1))-AVERAGE(OFFSET($H$3,0,0,'Données projet'!$E$13+1,1))</f>
        <v>384.27390696549998</v>
      </c>
      <c r="CZ37" s="59">
        <f t="shared" si="42"/>
        <v>168.81577156642464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10.4</v>
      </c>
      <c r="DO37" s="12">
        <f>IF('Données projet'!$A$166&gt;35,DO36+DN37-DW36,IF(A37&lt;'Données projet'!$A$166,$DL$205^A37,IF(A37='Données projet'!$A$166,'Données projet'!$B$166,DO36+DN37-DW36)))</f>
        <v>178.60000000000002</v>
      </c>
      <c r="DP37" s="17">
        <f>DO37*VLOOKUP('Données projet'!$B$14,Paramètres!$A$1:$I$89,3,0)*VLOOKUP('Données projet'!$B$14,Paramètres!$A$1:$I$89,5,0)</f>
        <v>186.67272000000003</v>
      </c>
      <c r="DQ37" s="13">
        <f t="shared" si="43"/>
        <v>46.803583816020044</v>
      </c>
      <c r="DR37" s="20">
        <f t="shared" si="16"/>
        <v>406.63789581290166</v>
      </c>
      <c r="DS37" s="59">
        <f t="shared" si="17"/>
        <v>699.97122914623492</v>
      </c>
      <c r="DT37" s="59">
        <f ca="1">AVERAGE(OFFSET($DS$3,0,0,'Données projet'!$E$14+1,1))-AVERAGE(OFFSET($H$3,0,0,'Données projet'!$E$14+1,1))</f>
        <v>448.86709550306159</v>
      </c>
      <c r="DU37" s="59">
        <f t="shared" si="44"/>
        <v>421.94486500709155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13</v>
      </c>
      <c r="EJ37" s="12">
        <f>IF('Données projet'!$A$192&gt;35,EJ36+EI37-ER36,IF(A37&lt;'Données projet'!$A$192,$EG$205^A37,IF(A37='Données projet'!$A$192,'Données projet'!$B$192,EJ36+EI37-ER36)))</f>
        <v>192.99999999999991</v>
      </c>
      <c r="EK37" s="17">
        <f>EJ37*VLOOKUP('Données projet'!$B$15,Paramètres!$A$1:$I$89,3,0)*VLOOKUP('Données projet'!$B$15,Paramètres!$A$1:$I$89,5,0)</f>
        <v>141.50759999999994</v>
      </c>
      <c r="EL37" s="13">
        <f t="shared" si="45"/>
        <v>36.642159893060018</v>
      </c>
      <c r="EM37" s="20">
        <f t="shared" si="19"/>
        <v>310.27749848041276</v>
      </c>
      <c r="EN37" s="59">
        <f t="shared" si="20"/>
        <v>603.61083181374602</v>
      </c>
      <c r="EO37" s="59">
        <f ca="1">AVERAGE(OFFSET($EN$3,0,0,'Données projet'!$E$15+1,1))-AVERAGE(OFFSET($H$3,0,0,'Données projet'!$E$15+1,1))</f>
        <v>327.81662150328646</v>
      </c>
      <c r="EP37" s="59">
        <f t="shared" si="46"/>
        <v>320.24200483294322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13</v>
      </c>
      <c r="FE37" s="12">
        <f>IF('Données projet'!$A$218&gt;35,FE36+FD37-FM36,IF(A37&lt;'Données projet'!$A$218,$FB$205^A37,IF(A37='Données projet'!$A$218,'Données projet'!$B$218,FE36+FD37-FM36)))</f>
        <v>192.99999999999991</v>
      </c>
      <c r="FF37" s="17">
        <f>FE37*VLOOKUP('Données projet'!$B$16,Paramètres!$A$1:$I$89,3,0)*VLOOKUP('Données projet'!$B$16,Paramètres!$A$1:$I$89,5,0)</f>
        <v>150.53999999999994</v>
      </c>
      <c r="FG37" s="13">
        <f t="shared" si="47"/>
        <v>38.701276881297311</v>
      </c>
      <c r="FH37" s="20">
        <f t="shared" si="22"/>
        <v>329.5952239015927</v>
      </c>
      <c r="FI37" s="59">
        <f t="shared" si="23"/>
        <v>622.92855723492607</v>
      </c>
      <c r="FJ37" s="59">
        <f ca="1">AVERAGE(OFFSET($FI$3,0,0,'Données projet'!$E$16+1,1))-AVERAGE(OFFSET($H$3,0,0,'Données projet'!$E$16+1,1))</f>
        <v>346.38839381795231</v>
      </c>
      <c r="FK37" s="59">
        <f t="shared" si="48"/>
        <v>337.8934585835961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13</v>
      </c>
      <c r="FZ37" s="12">
        <f>IF('Données projet'!$A$244&gt;35,FZ36+FY37-GH36,IF(A37&lt;'Données projet'!$A$244,$FW$205^A37,IF(A37='Données projet'!$A$244,'Données projet'!$B$244,FZ36+FY37-GH36)))</f>
        <v>192.99999999999991</v>
      </c>
      <c r="GA37" s="17">
        <f>FZ37*VLOOKUP('Données projet'!$B$17,Paramètres!$A$1:$I$89,3,0)*VLOOKUP('Données projet'!$B$17,Paramètres!$A$1:$I$89,5,0)</f>
        <v>168.60479999999993</v>
      </c>
      <c r="GB37" s="13">
        <f t="shared" si="49"/>
        <v>42.777395484149757</v>
      </c>
      <c r="GC37" s="20">
        <f t="shared" si="25"/>
        <v>368.15732380156072</v>
      </c>
      <c r="GD37" s="59">
        <f t="shared" si="26"/>
        <v>661.49065713489404</v>
      </c>
      <c r="GE37" s="59">
        <f ca="1">AVERAGE(OFFSET($GD$3,0,0,'Données projet'!$E$17+1,1))-AVERAGE(OFFSET($H$3,0,0,'Données projet'!$E$17+1,1))</f>
        <v>383.46266660377637</v>
      </c>
      <c r="GF37" s="59">
        <f t="shared" si="50"/>
        <v>373.1287543230714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11</v>
      </c>
      <c r="GU37" s="12">
        <f>IF('Données projet'!$A$270&gt;35,GU36+GT37-HC36,IF(A37&lt;'Données projet'!$A$270,$GR$205^A37,IF(A37='Données projet'!$A$270,'Données projet'!$B$270,GU36+GT37-HC36)))</f>
        <v>137</v>
      </c>
      <c r="GV37" s="17">
        <f>GU37*VLOOKUP('Données projet'!$B$18,Paramètres!$A$1:$I$89,3,0)*VLOOKUP('Données projet'!$B$18,Paramètres!$A$1:$I$89,5,0)</f>
        <v>138.91800000000001</v>
      </c>
      <c r="GW37" s="13">
        <f t="shared" si="51"/>
        <v>36.049022673886341</v>
      </c>
      <c r="GX37" s="20">
        <f t="shared" si="28"/>
        <v>304.73423115701871</v>
      </c>
      <c r="GY37" s="59">
        <f t="shared" si="29"/>
        <v>598.06756449035197</v>
      </c>
      <c r="GZ37" s="59">
        <f ca="1">AVERAGE(OFFSET($GY$3,0,0,'Données projet'!$E$18+1,1))-AVERAGE(OFFSET($H$3,0,0,'Données projet'!$E$18+1,1))</f>
        <v>564.80210708868663</v>
      </c>
      <c r="HA37" s="59">
        <f t="shared" si="52"/>
        <v>367.42881145517066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233</v>
      </c>
      <c r="L38" s="12">
        <f>VLOOKUP(A38,'Données projet'!$A$35:$I$55,9,0)</f>
        <v>14.6</v>
      </c>
      <c r="M38" s="12">
        <f t="array" ref="M38">INDEX(L:L,MIN(IF(ISNUMBER(L38:L234),ROW(L38:L234),"")))</f>
        <v>14.6</v>
      </c>
      <c r="N38" s="13">
        <f>IF('Données projet'!$A$36&gt;35,N37+M38-V37,IF(A38&lt;'Données projet'!$A$36,$K$205^A38,IF(A38='Données projet'!$A$36,'Données projet'!$B$36,N37+M38-V37)))</f>
        <v>233.00000000000003</v>
      </c>
      <c r="O38" s="13">
        <f>N38*VLOOKUP('Données projet'!$B$9,Paramètres!$A$1:$I$89,3,0)*VLOOKUP('Données projet'!$B$9,Paramètres!$A$1:$I$89,5,0)</f>
        <v>139.33400000000003</v>
      </c>
      <c r="P38" s="13">
        <f t="shared" si="33"/>
        <v>36.144391930570897</v>
      </c>
      <c r="Q38" s="20">
        <f t="shared" si="53"/>
        <v>305.62486594574438</v>
      </c>
      <c r="R38" s="59">
        <f t="shared" si="0"/>
        <v>598.95819927907769</v>
      </c>
      <c r="S38" s="59">
        <f ca="1">AVERAGE(OFFSET($R$3,0,0,'Données projet'!$E$9+1,1))-AVERAGE(OFFSET($H$3,0,0,'Données projet'!$E$9+1,1))</f>
        <v>362.81292020448933</v>
      </c>
      <c r="T38" s="59">
        <f t="shared" si="34"/>
        <v>292.26503163353146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41</v>
      </c>
      <c r="W38" s="16">
        <f>IF(ISNA(VLOOKUP(A38,'Données projet'!$A$35:$I$55,5,0)),0%,VLOOKUP(A38,'Données projet'!$A$35:$I$55,5,0)*VLOOKUP('Données projet'!$B$9,Paramètres!$A$1:$I$89,7,0))</f>
        <v>0.13500000000000001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0.4</v>
      </c>
      <c r="Z38" s="21">
        <f>EXP(-LN(2)/35)*Z37+(1-EXP(-LN(2)/35))/(LN(2)/35)*V38*W38*VLOOKUP('Données projet'!$B$9,Paramètres!$A$1:$I$89,3,0)*0.475*44/12</f>
        <v>8.6280910276596749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13.372485709669846</v>
      </c>
      <c r="AC38" s="22">
        <f t="shared" si="3"/>
        <v>22.000576737329521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124.6752</v>
      </c>
      <c r="AK38" s="13">
        <f t="shared" si="35"/>
        <v>32.762975561628714</v>
      </c>
      <c r="AL38" s="20">
        <f t="shared" si="4"/>
        <v>274.20482243650338</v>
      </c>
      <c r="AM38" s="59">
        <f t="shared" si="5"/>
        <v>567.53815576983675</v>
      </c>
      <c r="AN38" s="59">
        <f ca="1">AVERAGE(OFFSET($AM$3,0,0,'Données projet'!$E$10+1,1))-AVERAGE(OFFSET($H$3,0,0,'Données projet'!$E$10+1,1))</f>
        <v>476.64466005965136</v>
      </c>
      <c r="AO38" s="59">
        <f t="shared" si="36"/>
        <v>312.67921212138998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</v>
      </c>
      <c r="BD38" s="12">
        <f>IF('Données projet'!$A$88&gt;35,BD37+BC38-BL37,IF(A38&lt;'Données projet'!$A$88,$BA$205^A38,IF(A38='Données projet'!$A$88,'Données projet'!$B$88,BD37+BC38-BL37)))</f>
        <v>148</v>
      </c>
      <c r="BE38" s="13">
        <f>BD38*VLOOKUP('Données projet'!$B$11,Paramètres!$A$1:$I$89,3,0)*VLOOKUP('Données projet'!$B$11,Paramètres!$A$1:$I$89,5,0)</f>
        <v>133.91039999999998</v>
      </c>
      <c r="BF38" s="13">
        <f t="shared" si="37"/>
        <v>34.898373535125089</v>
      </c>
      <c r="BG38" s="20">
        <f t="shared" si="7"/>
        <v>294.00861390700948</v>
      </c>
      <c r="BH38" s="59">
        <f t="shared" si="8"/>
        <v>587.34194724034273</v>
      </c>
      <c r="BI38" s="59">
        <f ca="1">AVERAGE(OFFSET($BH$3,0,0,'Données projet'!$E$11+1,1))-AVERAGE(OFFSET($H$3,0,0,'Données projet'!$E$11+1,1))</f>
        <v>508.74087353289082</v>
      </c>
      <c r="BJ38" s="59">
        <f t="shared" si="38"/>
        <v>332.61387922152159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559</v>
      </c>
      <c r="BW38" s="12">
        <f>VLOOKUP(A38,'Données projet'!$A$113:$I$133,9,0)</f>
        <v>24.5</v>
      </c>
      <c r="BX38" s="12">
        <f t="array" ref="BX38">INDEX(BW:BW,MIN(IF(ISNUMBER(BW38:BW234),ROW(BW38:BW234),"")))</f>
        <v>24.5</v>
      </c>
      <c r="BY38" s="12">
        <f>IF('Données projet'!$A$114&gt;35,BY37+BX38-CG37,IF(A38&lt;'Données projet'!$A$114,$BV$205^A38,IF(A38='Données projet'!$A$114,'Données projet'!$B$114,BY37+BX38-CG37)))</f>
        <v>559</v>
      </c>
      <c r="BZ38" s="13">
        <f>BY38*VLOOKUP('Données projet'!$B$12,Paramètres!$A$1:$I$89,3,0)*VLOOKUP('Données projet'!$B$12,Paramètres!$A$1:$I$89,5,0)</f>
        <v>247.078</v>
      </c>
      <c r="CA38" s="13">
        <f t="shared" si="39"/>
        <v>59.959811038797326</v>
      </c>
      <c r="CB38" s="20">
        <f t="shared" si="10"/>
        <v>534.75752089257196</v>
      </c>
      <c r="CC38" s="59">
        <f t="shared" si="11"/>
        <v>828.09085422590533</v>
      </c>
      <c r="CD38" s="59">
        <f ca="1">AVERAGE(OFFSET($CC$3,0,0,'Données projet'!$E$12+1,1))-AVERAGE(OFFSET($H$3,0,0,'Données projet'!$E$12+1,1))</f>
        <v>413.19017646954478</v>
      </c>
      <c r="CE38" s="59">
        <f t="shared" si="40"/>
        <v>501.86214945100159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61.1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5.2</v>
      </c>
      <c r="CT38" s="12">
        <f>IF('Données projet'!$A$140&gt;35,CT37+CS38-DB37,IF(A38&lt;'Données projet'!$A$140,$CQ$205^A38,IF(A38='Données projet'!$A$140,'Données projet'!$B$140,CT37+CS38-DB37)))</f>
        <v>80.000000000000014</v>
      </c>
      <c r="CU38" s="17">
        <f>CT38*VLOOKUP('Données projet'!$B$13,Paramètres!$A$1:$I$89,3,0)*VLOOKUP('Données projet'!$B$13,Paramètres!$A$1:$I$89,5,0)</f>
        <v>87.360000000000014</v>
      </c>
      <c r="CV38" s="13">
        <f t="shared" si="41"/>
        <v>23.927421530185931</v>
      </c>
      <c r="CW38" s="20">
        <f t="shared" si="13"/>
        <v>193.82559249840719</v>
      </c>
      <c r="CX38" s="59">
        <f t="shared" si="14"/>
        <v>487.15892583174048</v>
      </c>
      <c r="CY38" s="59">
        <f ca="1">AVERAGE(OFFSET($CX$3,0,0,'Données projet'!$E$13+1,1))-AVERAGE(OFFSET($H$3,0,0,'Données projet'!$E$13+1,1))</f>
        <v>384.27390696549998</v>
      </c>
      <c r="CZ38" s="59">
        <f t="shared" si="42"/>
        <v>168.81577156642464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189</v>
      </c>
      <c r="DM38" s="12">
        <f>VLOOKUP(A38,'Données projet'!$A$165:$I$185,9,0)</f>
        <v>10.4</v>
      </c>
      <c r="DN38" s="12">
        <f t="array" ref="DN38">INDEX(DM:DM,MIN(IF(ISNUMBER(DM38:DM234),ROW(DM38:DM234),"")))</f>
        <v>10.4</v>
      </c>
      <c r="DO38" s="12">
        <f>IF('Données projet'!$A$166&gt;35,DO37+DN38-DW37,IF(A38&lt;'Données projet'!$A$166,$DL$205^A38,IF(A38='Données projet'!$A$166,'Données projet'!$B$166,DO37+DN38-DW37)))</f>
        <v>189.00000000000003</v>
      </c>
      <c r="DP38" s="17">
        <f>DO38*VLOOKUP('Données projet'!$B$14,Paramètres!$A$1:$I$89,3,0)*VLOOKUP('Données projet'!$B$14,Paramètres!$A$1:$I$89,5,0)</f>
        <v>197.54280000000006</v>
      </c>
      <c r="DQ38" s="13">
        <f t="shared" si="43"/>
        <v>49.203761623019211</v>
      </c>
      <c r="DR38" s="20">
        <f t="shared" si="16"/>
        <v>429.75026149342517</v>
      </c>
      <c r="DS38" s="59">
        <f t="shared" si="17"/>
        <v>723.08359482675849</v>
      </c>
      <c r="DT38" s="59">
        <f ca="1">AVERAGE(OFFSET($DS$3,0,0,'Données projet'!$E$14+1,1))-AVERAGE(OFFSET($H$3,0,0,'Données projet'!$E$14+1,1))</f>
        <v>448.86709550306159</v>
      </c>
      <c r="DU38" s="59">
        <f t="shared" si="44"/>
        <v>421.94486500709155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32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13</v>
      </c>
      <c r="EI38" s="12">
        <f t="array" ref="EI38">INDEX(EH:EH,MIN(IF(ISNUMBER(EH38:EH234),ROW(EH38:EH234),"")))</f>
        <v>13</v>
      </c>
      <c r="EJ38" s="12">
        <f>IF('Données projet'!$A$192&gt;35,EJ37+EI38-ER37,IF(A38&lt;'Données projet'!$A$192,$EG$205^A38,IF(A38='Données projet'!$A$192,'Données projet'!$B$192,EJ37+EI38-ER37)))</f>
        <v>205.99999999999991</v>
      </c>
      <c r="EK38" s="17">
        <f>EJ38*VLOOKUP('Données projet'!$B$15,Paramètres!$A$1:$I$89,3,0)*VLOOKUP('Données projet'!$B$15,Paramètres!$A$1:$I$89,5,0)</f>
        <v>151.03919999999994</v>
      </c>
      <c r="EL38" s="13">
        <f t="shared" si="45"/>
        <v>38.814652571726043</v>
      </c>
      <c r="EM38" s="20">
        <f t="shared" si="19"/>
        <v>330.66212656242277</v>
      </c>
      <c r="EN38" s="59">
        <f t="shared" si="20"/>
        <v>623.99545989575608</v>
      </c>
      <c r="EO38" s="59">
        <f ca="1">AVERAGE(OFFSET($EN$3,0,0,'Données projet'!$E$15+1,1))-AVERAGE(OFFSET($H$3,0,0,'Données projet'!$E$15+1,1))</f>
        <v>327.81662150328646</v>
      </c>
      <c r="EP38" s="59">
        <f t="shared" si="46"/>
        <v>320.24200483294322</v>
      </c>
      <c r="EQ38" s="15">
        <f>IF(ISNA(VLOOKUP(A38,'Données projet'!$A$191:$I$211,3,0)),0,VLOOKUP(A38,'Données projet'!$A$191:$I$211,3,0))</f>
        <v>6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13</v>
      </c>
      <c r="FD38" s="12">
        <f t="array" ref="FD38">INDEX(FC:FC,MIN(IF(ISNUMBER(FC38:FC234),ROW(FC38:FC234),"")))</f>
        <v>13</v>
      </c>
      <c r="FE38" s="12">
        <f>IF('Données projet'!$A$218&gt;35,FE37+FD38-FM37,IF(A38&lt;'Données projet'!$A$218,$FB$205^A38,IF(A38='Données projet'!$A$218,'Données projet'!$B$218,FE37+FD38-FM37)))</f>
        <v>205.99999999999991</v>
      </c>
      <c r="FF38" s="17">
        <f>FE38*VLOOKUP('Données projet'!$B$16,Paramètres!$A$1:$I$89,3,0)*VLOOKUP('Données projet'!$B$16,Paramètres!$A$1:$I$89,5,0)</f>
        <v>160.67999999999995</v>
      </c>
      <c r="FG38" s="13">
        <f t="shared" si="47"/>
        <v>40.995853427140361</v>
      </c>
      <c r="FH38" s="20">
        <f t="shared" si="22"/>
        <v>351.25211138560263</v>
      </c>
      <c r="FI38" s="59">
        <f t="shared" si="23"/>
        <v>644.58544471893595</v>
      </c>
      <c r="FJ38" s="59">
        <f ca="1">AVERAGE(OFFSET($FI$3,0,0,'Données projet'!$E$16+1,1))-AVERAGE(OFFSET($H$3,0,0,'Données projet'!$E$16+1,1))</f>
        <v>346.38839381795231</v>
      </c>
      <c r="FK38" s="59">
        <f t="shared" si="48"/>
        <v>337.8934585835961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206</v>
      </c>
      <c r="FX38" s="12">
        <f>VLOOKUP(A38,'Données projet'!$A$243:$I$263,9,0)</f>
        <v>13</v>
      </c>
      <c r="FY38" s="12">
        <f t="array" ref="FY38">INDEX(FX:FX,MIN(IF(ISNUMBER(FX38:FX234),ROW(FX38:FX234),"")))</f>
        <v>13</v>
      </c>
      <c r="FZ38" s="12">
        <f>IF('Données projet'!$A$244&gt;35,FZ37+FY38-GH37,IF(A38&lt;'Données projet'!$A$244,$FW$205^A38,IF(A38='Données projet'!$A$244,'Données projet'!$B$244,FZ37+FY38-GH37)))</f>
        <v>205.99999999999991</v>
      </c>
      <c r="GA38" s="17">
        <f>FZ38*VLOOKUP('Données projet'!$B$17,Paramètres!$A$1:$I$89,3,0)*VLOOKUP('Données projet'!$B$17,Paramètres!$A$1:$I$89,5,0)</f>
        <v>179.96159999999995</v>
      </c>
      <c r="GB38" s="13">
        <f t="shared" si="49"/>
        <v>45.313642767960104</v>
      </c>
      <c r="GC38" s="20">
        <f t="shared" si="25"/>
        <v>392.35438115419703</v>
      </c>
      <c r="GD38" s="59">
        <f t="shared" si="26"/>
        <v>685.68771448753034</v>
      </c>
      <c r="GE38" s="59">
        <f ca="1">AVERAGE(OFFSET($GD$3,0,0,'Données projet'!$E$17+1,1))-AVERAGE(OFFSET($H$3,0,0,'Données projet'!$E$17+1,1))</f>
        <v>383.46266660377637</v>
      </c>
      <c r="GF38" s="59">
        <f t="shared" si="50"/>
        <v>373.1287543230714</v>
      </c>
      <c r="GG38" s="15">
        <f>IF(ISNA(VLOOKUP(A38,'Données projet'!$A$243:$I$263,3,0)),0,VLOOKUP(A38,'Données projet'!$A$243:$I$263,3,0))</f>
        <v>6</v>
      </c>
      <c r="GH38" s="15">
        <f>IF(ISNA(VLOOKUP(A38,'Données projet'!$A$243:$I$263,4,0)),0,VLOOKUP(A38,'Données projet'!$A$243:$I$263,4,0))</f>
        <v>35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11</v>
      </c>
      <c r="GU38" s="12">
        <f>IF('Données projet'!$A$270&gt;35,GU37+GT38-HC37,IF(A38&lt;'Données projet'!$A$270,$GR$205^A38,IF(A38='Données projet'!$A$270,'Données projet'!$B$270,GU37+GT38-HC37)))</f>
        <v>148</v>
      </c>
      <c r="GV38" s="17">
        <f>GU38*VLOOKUP('Données projet'!$B$18,Paramètres!$A$1:$I$89,3,0)*VLOOKUP('Données projet'!$B$18,Paramètres!$A$1:$I$89,5,0)</f>
        <v>150.072</v>
      </c>
      <c r="GW38" s="13">
        <f t="shared" si="51"/>
        <v>38.594947422201457</v>
      </c>
      <c r="GX38" s="20">
        <f t="shared" si="28"/>
        <v>328.59493342700091</v>
      </c>
      <c r="GY38" s="59">
        <f t="shared" si="29"/>
        <v>621.92826676033428</v>
      </c>
      <c r="GZ38" s="59">
        <f ca="1">AVERAGE(OFFSET($GY$3,0,0,'Données projet'!$E$18+1,1))-AVERAGE(OFFSET($H$3,0,0,'Données projet'!$E$18+1,1))</f>
        <v>564.80210708868663</v>
      </c>
      <c r="HA38" s="59">
        <f t="shared" si="52"/>
        <v>367.42881145517066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0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14.4</v>
      </c>
      <c r="N39" s="13">
        <f>IF('Données projet'!$A$36&gt;35,N38+M39-V38,IF(A39&lt;'Données projet'!$A$36,$K$205^A39,IF(A39='Données projet'!$A$36,'Données projet'!$B$36,N38+M39-V38)))</f>
        <v>206.40000000000003</v>
      </c>
      <c r="O39" s="13">
        <f>N39*VLOOKUP('Données projet'!$B$9,Paramètres!$A$1:$I$89,3,0)*VLOOKUP('Données projet'!$B$9,Paramètres!$A$1:$I$89,5,0)</f>
        <v>123.42720000000003</v>
      </c>
      <c r="P39" s="13">
        <f t="shared" si="33"/>
        <v>32.473022671122074</v>
      </c>
      <c r="Q39" s="20">
        <f t="shared" si="53"/>
        <v>271.5262211522043</v>
      </c>
      <c r="R39" s="59">
        <f t="shared" si="0"/>
        <v>564.85955448553761</v>
      </c>
      <c r="S39" s="59">
        <f ca="1">AVERAGE(OFFSET($R$3,0,0,'Données projet'!$E$9+1,1))-AVERAGE(OFFSET($H$3,0,0,'Données projet'!$E$9+1,1))</f>
        <v>362.81292020448933</v>
      </c>
      <c r="T39" s="59">
        <f t="shared" si="34"/>
        <v>292.26503163353146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8.4588994252231551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9.4557753266277498</v>
      </c>
      <c r="AC39" s="22">
        <f t="shared" si="3"/>
        <v>17.914674751850903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133.94159999999999</v>
      </c>
      <c r="AK39" s="13">
        <f t="shared" si="35"/>
        <v>34.905558014330531</v>
      </c>
      <c r="AL39" s="20">
        <f t="shared" si="4"/>
        <v>294.07546687495898</v>
      </c>
      <c r="AM39" s="59">
        <f t="shared" si="5"/>
        <v>587.40880020829229</v>
      </c>
      <c r="AN39" s="59">
        <f ca="1">AVERAGE(OFFSET($AM$3,0,0,'Données projet'!$E$10+1,1))-AVERAGE(OFFSET($H$3,0,0,'Données projet'!$E$10+1,1))</f>
        <v>476.64466005965136</v>
      </c>
      <c r="AO39" s="59">
        <f t="shared" si="36"/>
        <v>312.67921212138998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</v>
      </c>
      <c r="BD39" s="12">
        <f>IF('Données projet'!$A$88&gt;35,BD38+BC39-BL38,IF(A39&lt;'Données projet'!$A$88,$BA$205^A39,IF(A39='Données projet'!$A$88,'Données projet'!$B$88,BD38+BC39-BL38)))</f>
        <v>159</v>
      </c>
      <c r="BE39" s="13">
        <f>BD39*VLOOKUP('Données projet'!$B$11,Paramètres!$A$1:$I$89,3,0)*VLOOKUP('Données projet'!$B$11,Paramètres!$A$1:$I$89,5,0)</f>
        <v>143.86320000000001</v>
      </c>
      <c r="BF39" s="13">
        <f t="shared" si="37"/>
        <v>37.180603445028773</v>
      </c>
      <c r="BG39" s="20">
        <f t="shared" si="7"/>
        <v>315.31795766675845</v>
      </c>
      <c r="BH39" s="59">
        <f t="shared" si="8"/>
        <v>608.65129100009176</v>
      </c>
      <c r="BI39" s="59">
        <f ca="1">AVERAGE(OFFSET($BH$3,0,0,'Données projet'!$E$11+1,1))-AVERAGE(OFFSET($H$3,0,0,'Données projet'!$E$11+1,1))</f>
        <v>508.74087353289082</v>
      </c>
      <c r="BJ39" s="59">
        <f t="shared" si="38"/>
        <v>332.61387922152159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22</v>
      </c>
      <c r="BY39" s="12">
        <f>IF('Données projet'!$A$114&gt;35,BY38+BX39-CG38,IF(A39&lt;'Données projet'!$A$114,$BV$205^A39,IF(A39='Données projet'!$A$114,'Données projet'!$B$114,BY38+BX39-CG38)))</f>
        <v>519.9</v>
      </c>
      <c r="BZ39" s="13">
        <f>BY39*VLOOKUP('Données projet'!$B$12,Paramètres!$A$1:$I$89,3,0)*VLOOKUP('Données projet'!$B$12,Paramètres!$A$1:$I$89,5,0)</f>
        <v>229.79579999999999</v>
      </c>
      <c r="CA39" s="13">
        <f t="shared" si="39"/>
        <v>56.238526434748884</v>
      </c>
      <c r="CB39" s="20">
        <f t="shared" si="10"/>
        <v>498.17645187385432</v>
      </c>
      <c r="CC39" s="59">
        <f t="shared" si="11"/>
        <v>791.50978520718763</v>
      </c>
      <c r="CD39" s="59">
        <f ca="1">AVERAGE(OFFSET($CC$3,0,0,'Données projet'!$E$12+1,1))-AVERAGE(OFFSET($H$3,0,0,'Données projet'!$E$12+1,1))</f>
        <v>413.19017646954478</v>
      </c>
      <c r="CE39" s="59">
        <f t="shared" si="40"/>
        <v>501.86214945100159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5.2</v>
      </c>
      <c r="CT39" s="12">
        <f>IF('Données projet'!$A$140&gt;35,CT38+CS39-DB38,IF(A39&lt;'Données projet'!$A$140,$CQ$205^A39,IF(A39='Données projet'!$A$140,'Données projet'!$B$140,CT38+CS39-DB38)))</f>
        <v>85.200000000000017</v>
      </c>
      <c r="CU39" s="17">
        <f>CT39*VLOOKUP('Données projet'!$B$13,Paramètres!$A$1:$I$89,3,0)*VLOOKUP('Données projet'!$B$13,Paramètres!$A$1:$I$89,5,0)</f>
        <v>93.03840000000001</v>
      </c>
      <c r="CV39" s="13">
        <f t="shared" si="41"/>
        <v>25.296591874437105</v>
      </c>
      <c r="CW39" s="20">
        <f t="shared" si="13"/>
        <v>206.10011084797796</v>
      </c>
      <c r="CX39" s="59">
        <f t="shared" si="14"/>
        <v>499.4334441813113</v>
      </c>
      <c r="CY39" s="59">
        <f ca="1">AVERAGE(OFFSET($CX$3,0,0,'Données projet'!$E$13+1,1))-AVERAGE(OFFSET($H$3,0,0,'Données projet'!$E$13+1,1))</f>
        <v>384.27390696549998</v>
      </c>
      <c r="CZ39" s="59">
        <f t="shared" si="42"/>
        <v>168.81577156642464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9.8000000000000007</v>
      </c>
      <c r="DO39" s="12">
        <f>IF('Données projet'!$A$166&gt;35,DO38+DN39-DW38,IF(A39&lt;'Données projet'!$A$166,$DL$205^A39,IF(A39='Données projet'!$A$166,'Données projet'!$B$166,DO38+DN39-DW38)))</f>
        <v>166.80000000000004</v>
      </c>
      <c r="DP39" s="17">
        <f>DO39*VLOOKUP('Données projet'!$B$14,Paramètres!$A$1:$I$89,3,0)*VLOOKUP('Données projet'!$B$14,Paramètres!$A$1:$I$89,5,0)</f>
        <v>174.33936000000006</v>
      </c>
      <c r="DQ39" s="13">
        <f t="shared" si="43"/>
        <v>44.0604655996638</v>
      </c>
      <c r="DR39" s="20">
        <f t="shared" si="16"/>
        <v>380.37969625274786</v>
      </c>
      <c r="DS39" s="59">
        <f t="shared" si="17"/>
        <v>673.71302958608112</v>
      </c>
      <c r="DT39" s="59">
        <f ca="1">AVERAGE(OFFSET($DS$3,0,0,'Données projet'!$E$14+1,1))-AVERAGE(OFFSET($H$3,0,0,'Données projet'!$E$14+1,1))</f>
        <v>448.86709550306159</v>
      </c>
      <c r="DU39" s="59">
        <f t="shared" si="44"/>
        <v>421.94486500709155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182.39999999999992</v>
      </c>
      <c r="EK39" s="17">
        <f>EJ39*VLOOKUP('Données projet'!$B$15,Paramètres!$A$1:$I$89,3,0)*VLOOKUP('Données projet'!$B$15,Paramètres!$A$1:$I$89,5,0)</f>
        <v>133.73567999999992</v>
      </c>
      <c r="EL39" s="13">
        <f t="shared" si="45"/>
        <v>34.858136849359212</v>
      </c>
      <c r="EM39" s="20">
        <f t="shared" si="19"/>
        <v>293.63423101263379</v>
      </c>
      <c r="EN39" s="59">
        <f t="shared" si="20"/>
        <v>586.96756434596705</v>
      </c>
      <c r="EO39" s="59">
        <f ca="1">AVERAGE(OFFSET($EN$3,0,0,'Données projet'!$E$15+1,1))-AVERAGE(OFFSET($H$3,0,0,'Données projet'!$E$15+1,1))</f>
        <v>327.81662150328646</v>
      </c>
      <c r="EP39" s="59">
        <f t="shared" si="46"/>
        <v>320.24200483294322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182.39999999999992</v>
      </c>
      <c r="FF39" s="17">
        <f>FE39*VLOOKUP('Données projet'!$B$16,Paramètres!$A$1:$I$89,3,0)*VLOOKUP('Données projet'!$B$16,Paramètres!$A$1:$I$89,5,0)</f>
        <v>142.27199999999993</v>
      </c>
      <c r="FG39" s="13">
        <f t="shared" si="47"/>
        <v>36.817000136193229</v>
      </c>
      <c r="FH39" s="20">
        <f t="shared" si="22"/>
        <v>311.91334190386971</v>
      </c>
      <c r="FI39" s="59">
        <f t="shared" si="23"/>
        <v>605.24667523720302</v>
      </c>
      <c r="FJ39" s="59">
        <f ca="1">AVERAGE(OFFSET($FI$3,0,0,'Données projet'!$E$16+1,1))-AVERAGE(OFFSET($H$3,0,0,'Données projet'!$E$16+1,1))</f>
        <v>346.38839381795231</v>
      </c>
      <c r="FK39" s="59">
        <f t="shared" si="48"/>
        <v>337.8934585835961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11.4</v>
      </c>
      <c r="FZ39" s="12">
        <f>IF('Données projet'!$A$244&gt;35,FZ38+FY39-GH38,IF(A39&lt;'Données projet'!$A$244,$FW$205^A39,IF(A39='Données projet'!$A$244,'Données projet'!$B$244,FZ38+FY39-GH38)))</f>
        <v>182.39999999999992</v>
      </c>
      <c r="GA39" s="17">
        <f>FZ39*VLOOKUP('Données projet'!$B$17,Paramètres!$A$1:$I$89,3,0)*VLOOKUP('Données projet'!$B$17,Paramètres!$A$1:$I$89,5,0)</f>
        <v>159.34463999999994</v>
      </c>
      <c r="GB39" s="13">
        <f t="shared" si="49"/>
        <v>40.694661837553809</v>
      </c>
      <c r="GC39" s="20">
        <f t="shared" si="25"/>
        <v>348.40178403373943</v>
      </c>
      <c r="GD39" s="59">
        <f t="shared" si="26"/>
        <v>641.73511736707269</v>
      </c>
      <c r="GE39" s="59">
        <f ca="1">AVERAGE(OFFSET($GD$3,0,0,'Données projet'!$E$17+1,1))-AVERAGE(OFFSET($H$3,0,0,'Données projet'!$E$17+1,1))</f>
        <v>383.46266660377637</v>
      </c>
      <c r="GF39" s="59">
        <f t="shared" si="50"/>
        <v>373.1287543230714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11</v>
      </c>
      <c r="GU39" s="12">
        <f>IF('Données projet'!$A$270&gt;35,GU38+GT39-HC38,IF(A39&lt;'Données projet'!$A$270,$GR$205^A39,IF(A39='Données projet'!$A$270,'Données projet'!$B$270,GU38+GT39-HC38)))</f>
        <v>159</v>
      </c>
      <c r="GV39" s="17">
        <f>GU39*VLOOKUP('Données projet'!$B$18,Paramètres!$A$1:$I$89,3,0)*VLOOKUP('Données projet'!$B$18,Paramètres!$A$1:$I$89,5,0)</f>
        <v>161.22600000000003</v>
      </c>
      <c r="GW39" s="13">
        <f t="shared" si="51"/>
        <v>41.118920159482528</v>
      </c>
      <c r="GX39" s="20">
        <f t="shared" si="28"/>
        <v>352.41740261109879</v>
      </c>
      <c r="GY39" s="59">
        <f t="shared" si="29"/>
        <v>645.75073594443211</v>
      </c>
      <c r="GZ39" s="59">
        <f ca="1">AVERAGE(OFFSET($GY$3,0,0,'Données projet'!$E$18+1,1))-AVERAGE(OFFSET($H$3,0,0,'Données projet'!$E$18+1,1))</f>
        <v>564.80210708868663</v>
      </c>
      <c r="HA39" s="59">
        <f t="shared" si="52"/>
        <v>367.42881145517066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0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14.4</v>
      </c>
      <c r="N40" s="13">
        <f>IF('Données projet'!$A$36&gt;35,N39+M40-V39,IF(A40&lt;'Données projet'!$A$36,$K$205^A40,IF(A40='Données projet'!$A$36,'Données projet'!$B$36,N39+M40-V39)))</f>
        <v>220.80000000000004</v>
      </c>
      <c r="O40" s="13">
        <f>N40*VLOOKUP('Données projet'!$B$9,Paramètres!$A$1:$I$89,3,0)*VLOOKUP('Données projet'!$B$9,Paramètres!$A$1:$I$89,5,0)</f>
        <v>132.03840000000005</v>
      </c>
      <c r="P40" s="13">
        <f t="shared" si="33"/>
        <v>34.466946374534373</v>
      </c>
      <c r="Q40" s="20">
        <f t="shared" si="53"/>
        <v>289.99681160231415</v>
      </c>
      <c r="R40" s="59">
        <f t="shared" si="0"/>
        <v>583.33014493564747</v>
      </c>
      <c r="S40" s="59">
        <f ca="1">AVERAGE(OFFSET($R$3,0,0,'Données projet'!$E$9+1,1))-AVERAGE(OFFSET($H$3,0,0,'Données projet'!$E$9+1,1))</f>
        <v>362.81292020448933</v>
      </c>
      <c r="T40" s="59">
        <f t="shared" si="34"/>
        <v>292.26503163353146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8.2930255669137285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6.6862428548349238</v>
      </c>
      <c r="AC40" s="22">
        <f t="shared" si="3"/>
        <v>14.979268421748653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143.20800000000003</v>
      </c>
      <c r="AK40" s="13">
        <f t="shared" si="35"/>
        <v>37.030941422835831</v>
      </c>
      <c r="AL40" s="20">
        <f t="shared" si="4"/>
        <v>313.91615631143912</v>
      </c>
      <c r="AM40" s="59">
        <f t="shared" si="5"/>
        <v>607.24948964477244</v>
      </c>
      <c r="AN40" s="59">
        <f ca="1">AVERAGE(OFFSET($AM$3,0,0,'Données projet'!$E$10+1,1))-AVERAGE(OFFSET($H$3,0,0,'Données projet'!$E$10+1,1))</f>
        <v>476.64466005965136</v>
      </c>
      <c r="AO40" s="59">
        <f t="shared" si="36"/>
        <v>312.67921212138998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</v>
      </c>
      <c r="BD40" s="12">
        <f>IF('Données projet'!$A$88&gt;35,BD39+BC40-BL39,IF(A40&lt;'Données projet'!$A$88,$BA$205^A40,IF(A40='Données projet'!$A$88,'Données projet'!$B$88,BD39+BC40-BL39)))</f>
        <v>170</v>
      </c>
      <c r="BE40" s="13">
        <f>BD40*VLOOKUP('Données projet'!$B$11,Paramètres!$A$1:$I$89,3,0)*VLOOKUP('Données projet'!$B$11,Paramètres!$A$1:$I$89,5,0)</f>
        <v>153.816</v>
      </c>
      <c r="BF40" s="13">
        <f t="shared" si="37"/>
        <v>39.444513325737063</v>
      </c>
      <c r="BG40" s="20">
        <f t="shared" si="7"/>
        <v>336.59539404232538</v>
      </c>
      <c r="BH40" s="59">
        <f t="shared" si="8"/>
        <v>629.9287273756587</v>
      </c>
      <c r="BI40" s="59">
        <f ca="1">AVERAGE(OFFSET($BH$3,0,0,'Données projet'!$E$11+1,1))-AVERAGE(OFFSET($H$3,0,0,'Données projet'!$E$11+1,1))</f>
        <v>508.74087353289082</v>
      </c>
      <c r="BJ40" s="59">
        <f t="shared" si="38"/>
        <v>332.61387922152159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22</v>
      </c>
      <c r="BY40" s="12">
        <f>IF('Données projet'!$A$114&gt;35,BY39+BX40-CG39,IF(A40&lt;'Données projet'!$A$114,$BV$205^A40,IF(A40='Données projet'!$A$114,'Données projet'!$B$114,BY39+BX40-CG39)))</f>
        <v>541.9</v>
      </c>
      <c r="BZ40" s="13">
        <f>BY40*VLOOKUP('Données projet'!$B$12,Paramètres!$A$1:$I$89,3,0)*VLOOKUP('Données projet'!$B$12,Paramètres!$A$1:$I$89,5,0)</f>
        <v>239.51980000000003</v>
      </c>
      <c r="CA40" s="13">
        <f t="shared" si="39"/>
        <v>58.336201072851836</v>
      </c>
      <c r="CB40" s="20">
        <f t="shared" si="10"/>
        <v>518.76586853521701</v>
      </c>
      <c r="CC40" s="59">
        <f t="shared" si="11"/>
        <v>812.09920186855038</v>
      </c>
      <c r="CD40" s="59">
        <f ca="1">AVERAGE(OFFSET($CC$3,0,0,'Données projet'!$E$12+1,1))-AVERAGE(OFFSET($H$3,0,0,'Données projet'!$E$12+1,1))</f>
        <v>413.19017646954478</v>
      </c>
      <c r="CE40" s="59">
        <f t="shared" si="40"/>
        <v>501.86214945100159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5.2</v>
      </c>
      <c r="CT40" s="12">
        <f>IF('Données projet'!$A$140&gt;35,CT39+CS40-DB39,IF(A40&lt;'Données projet'!$A$140,$CQ$205^A40,IF(A40='Données projet'!$A$140,'Données projet'!$B$140,CT39+CS40-DB39)))</f>
        <v>90.40000000000002</v>
      </c>
      <c r="CU40" s="17">
        <f>CT40*VLOOKUP('Données projet'!$B$13,Paramètres!$A$1:$I$89,3,0)*VLOOKUP('Données projet'!$B$13,Paramètres!$A$1:$I$89,5,0)</f>
        <v>98.716800000000021</v>
      </c>
      <c r="CV40" s="13">
        <f t="shared" si="41"/>
        <v>26.656063438447475</v>
      </c>
      <c r="CW40" s="20">
        <f t="shared" si="13"/>
        <v>218.35773715529604</v>
      </c>
      <c r="CX40" s="59">
        <f t="shared" si="14"/>
        <v>511.69107048862935</v>
      </c>
      <c r="CY40" s="59">
        <f ca="1">AVERAGE(OFFSET($CX$3,0,0,'Données projet'!$E$13+1,1))-AVERAGE(OFFSET($H$3,0,0,'Données projet'!$E$13+1,1))</f>
        <v>384.27390696549998</v>
      </c>
      <c r="CZ40" s="59">
        <f t="shared" si="42"/>
        <v>168.81577156642464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9.8000000000000007</v>
      </c>
      <c r="DO40" s="12">
        <f>IF('Données projet'!$A$166&gt;35,DO39+DN40-DW39,IF(A40&lt;'Données projet'!$A$166,$DL$205^A40,IF(A40='Données projet'!$A$166,'Données projet'!$B$166,DO39+DN40-DW39)))</f>
        <v>176.60000000000005</v>
      </c>
      <c r="DP40" s="17">
        <f>DO40*VLOOKUP('Données projet'!$B$14,Paramètres!$A$1:$I$89,3,0)*VLOOKUP('Données projet'!$B$14,Paramètres!$A$1:$I$89,5,0)</f>
        <v>184.58232000000007</v>
      </c>
      <c r="DQ40" s="13">
        <f t="shared" si="43"/>
        <v>46.340171580842998</v>
      </c>
      <c r="DR40" s="20">
        <f t="shared" si="16"/>
        <v>402.19000616996829</v>
      </c>
      <c r="DS40" s="59">
        <f t="shared" si="17"/>
        <v>695.5233395033016</v>
      </c>
      <c r="DT40" s="59">
        <f ca="1">AVERAGE(OFFSET($DS$3,0,0,'Données projet'!$E$14+1,1))-AVERAGE(OFFSET($H$3,0,0,'Données projet'!$E$14+1,1))</f>
        <v>448.86709550306159</v>
      </c>
      <c r="DU40" s="59">
        <f t="shared" si="44"/>
        <v>421.94486500709155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193.79999999999993</v>
      </c>
      <c r="EK40" s="17">
        <f>EJ40*VLOOKUP('Données projet'!$B$15,Paramètres!$A$1:$I$89,3,0)*VLOOKUP('Données projet'!$B$15,Paramètres!$A$1:$I$89,5,0)</f>
        <v>142.09415999999993</v>
      </c>
      <c r="EL40" s="13">
        <f t="shared" si="45"/>
        <v>36.776332799832325</v>
      </c>
      <c r="EM40" s="20">
        <f t="shared" si="19"/>
        <v>311.53277495970787</v>
      </c>
      <c r="EN40" s="59">
        <f t="shared" si="20"/>
        <v>604.86610829304118</v>
      </c>
      <c r="EO40" s="59">
        <f ca="1">AVERAGE(OFFSET($EN$3,0,0,'Données projet'!$E$15+1,1))-AVERAGE(OFFSET($H$3,0,0,'Données projet'!$E$15+1,1))</f>
        <v>327.81662150328646</v>
      </c>
      <c r="EP40" s="59">
        <f t="shared" si="46"/>
        <v>320.24200483294322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193.79999999999993</v>
      </c>
      <c r="FF40" s="17">
        <f>FE40*VLOOKUP('Données projet'!$B$16,Paramètres!$A$1:$I$89,3,0)*VLOOKUP('Données projet'!$B$16,Paramètres!$A$1:$I$89,5,0)</f>
        <v>151.16399999999996</v>
      </c>
      <c r="FG40" s="13">
        <f t="shared" si="47"/>
        <v>38.842989674159945</v>
      </c>
      <c r="FH40" s="20">
        <f t="shared" si="22"/>
        <v>330.92884034916182</v>
      </c>
      <c r="FI40" s="59">
        <f t="shared" si="23"/>
        <v>624.26217368249513</v>
      </c>
      <c r="FJ40" s="59">
        <f ca="1">AVERAGE(OFFSET($FI$3,0,0,'Données projet'!$E$16+1,1))-AVERAGE(OFFSET($H$3,0,0,'Données projet'!$E$16+1,1))</f>
        <v>346.38839381795231</v>
      </c>
      <c r="FK40" s="59">
        <f t="shared" si="48"/>
        <v>337.8934585835961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11.4</v>
      </c>
      <c r="FZ40" s="12">
        <f>IF('Données projet'!$A$244&gt;35,FZ39+FY40-GH39,IF(A40&lt;'Données projet'!$A$244,$FW$205^A40,IF(A40='Données projet'!$A$244,'Données projet'!$B$244,FZ39+FY40-GH39)))</f>
        <v>193.79999999999993</v>
      </c>
      <c r="GA40" s="17">
        <f>FZ40*VLOOKUP('Données projet'!$B$17,Paramètres!$A$1:$I$89,3,0)*VLOOKUP('Données projet'!$B$17,Paramètres!$A$1:$I$89,5,0)</f>
        <v>169.30367999999996</v>
      </c>
      <c r="GB40" s="13">
        <f t="shared" si="49"/>
        <v>42.934033834973214</v>
      </c>
      <c r="GC40" s="20">
        <f t="shared" si="25"/>
        <v>369.64735159591163</v>
      </c>
      <c r="GD40" s="59">
        <f t="shared" si="26"/>
        <v>662.98068492924494</v>
      </c>
      <c r="GE40" s="59">
        <f ca="1">AVERAGE(OFFSET($GD$3,0,0,'Données projet'!$E$17+1,1))-AVERAGE(OFFSET($H$3,0,0,'Données projet'!$E$17+1,1))</f>
        <v>383.46266660377637</v>
      </c>
      <c r="GF40" s="59">
        <f t="shared" si="50"/>
        <v>373.1287543230714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11</v>
      </c>
      <c r="GU40" s="12">
        <f>IF('Données projet'!$A$270&gt;35,GU39+GT40-HC39,IF(A40&lt;'Données projet'!$A$270,$GR$205^A40,IF(A40='Données projet'!$A$270,'Données projet'!$B$270,GU39+GT40-HC39)))</f>
        <v>170</v>
      </c>
      <c r="GV40" s="17">
        <f>GU40*VLOOKUP('Données projet'!$B$18,Paramètres!$A$1:$I$89,3,0)*VLOOKUP('Données projet'!$B$18,Paramètres!$A$1:$I$89,5,0)</f>
        <v>172.38</v>
      </c>
      <c r="GW40" s="13">
        <f t="shared" si="51"/>
        <v>43.622632337547088</v>
      </c>
      <c r="GX40" s="20">
        <f t="shared" si="28"/>
        <v>376.20458465456113</v>
      </c>
      <c r="GY40" s="59">
        <f t="shared" si="29"/>
        <v>669.53791798789439</v>
      </c>
      <c r="GZ40" s="59">
        <f ca="1">AVERAGE(OFFSET($GY$3,0,0,'Données projet'!$E$18+1,1))-AVERAGE(OFFSET($H$3,0,0,'Données projet'!$E$18+1,1))</f>
        <v>564.80210708868663</v>
      </c>
      <c r="HA40" s="59">
        <f t="shared" si="52"/>
        <v>367.42881145517066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0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14.4</v>
      </c>
      <c r="N41" s="13">
        <f>IF('Données projet'!$A$36&gt;35,N40+M41-V40,IF(A41&lt;'Données projet'!$A$36,$K$205^A41,IF(A41='Données projet'!$A$36,'Données projet'!$B$36,N40+M41-V40)))</f>
        <v>235.20000000000005</v>
      </c>
      <c r="O41" s="13">
        <f>N41*VLOOKUP('Données projet'!$B$9,Paramètres!$A$1:$I$89,3,0)*VLOOKUP('Données projet'!$B$9,Paramètres!$A$1:$I$89,5,0)</f>
        <v>140.64960000000002</v>
      </c>
      <c r="P41" s="13">
        <f t="shared" si="33"/>
        <v>36.445779615258601</v>
      </c>
      <c r="Q41" s="20">
        <f t="shared" si="53"/>
        <v>308.44111949657542</v>
      </c>
      <c r="R41" s="59">
        <f t="shared" si="0"/>
        <v>601.7744528299088</v>
      </c>
      <c r="S41" s="59">
        <f ca="1">AVERAGE(OFFSET($R$3,0,0,'Données projet'!$E$9+1,1))-AVERAGE(OFFSET($H$3,0,0,'Données projet'!$E$9+1,1))</f>
        <v>362.81292020448933</v>
      </c>
      <c r="T41" s="59">
        <f t="shared" si="34"/>
        <v>292.26503163353146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8.130404393792686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4.7278876633138758</v>
      </c>
      <c r="AC41" s="22">
        <f t="shared" si="3"/>
        <v>12.858292057106562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152.47440000000003</v>
      </c>
      <c r="AK41" s="13">
        <f t="shared" si="35"/>
        <v>39.140365323908171</v>
      </c>
      <c r="AL41" s="20">
        <f t="shared" si="4"/>
        <v>333.72904960580678</v>
      </c>
      <c r="AM41" s="59">
        <f t="shared" si="5"/>
        <v>627.06238293914009</v>
      </c>
      <c r="AN41" s="59">
        <f ca="1">AVERAGE(OFFSET($AM$3,0,0,'Données projet'!$E$10+1,1))-AVERAGE(OFFSET($H$3,0,0,'Données projet'!$E$10+1,1))</f>
        <v>476.64466005965136</v>
      </c>
      <c r="AO41" s="59">
        <f t="shared" si="36"/>
        <v>312.67921212138998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</v>
      </c>
      <c r="BD41" s="12">
        <f>IF('Données projet'!$A$88&gt;35,BD40+BC41-BL40,IF(A41&lt;'Données projet'!$A$88,$BA$205^A41,IF(A41='Données projet'!$A$88,'Données projet'!$B$88,BD40+BC41-BL40)))</f>
        <v>181</v>
      </c>
      <c r="BE41" s="13">
        <f>BD41*VLOOKUP('Données projet'!$B$11,Paramètres!$A$1:$I$89,3,0)*VLOOKUP('Données projet'!$B$11,Paramètres!$A$1:$I$89,5,0)</f>
        <v>163.7688</v>
      </c>
      <c r="BF41" s="13">
        <f t="shared" si="37"/>
        <v>41.691423503509803</v>
      </c>
      <c r="BG41" s="20">
        <f t="shared" si="7"/>
        <v>357.84322260194625</v>
      </c>
      <c r="BH41" s="59">
        <f t="shared" si="8"/>
        <v>651.17655593527957</v>
      </c>
      <c r="BI41" s="59">
        <f ca="1">AVERAGE(OFFSET($BH$3,0,0,'Données projet'!$E$11+1,1))-AVERAGE(OFFSET($H$3,0,0,'Données projet'!$E$11+1,1))</f>
        <v>508.74087353289082</v>
      </c>
      <c r="BJ41" s="59">
        <f t="shared" si="38"/>
        <v>332.61387922152159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22</v>
      </c>
      <c r="BY41" s="12">
        <f>IF('Données projet'!$A$114&gt;35,BY40+BX41-CG40,IF(A41&lt;'Données projet'!$A$114,$BV$205^A41,IF(A41='Données projet'!$A$114,'Données projet'!$B$114,BY40+BX41-CG40)))</f>
        <v>563.9</v>
      </c>
      <c r="BZ41" s="13">
        <f>BY41*VLOOKUP('Données projet'!$B$12,Paramètres!$A$1:$I$89,3,0)*VLOOKUP('Données projet'!$B$12,Paramètres!$A$1:$I$89,5,0)</f>
        <v>249.24379999999999</v>
      </c>
      <c r="CA41" s="13">
        <f t="shared" si="39"/>
        <v>60.423983465009606</v>
      </c>
      <c r="CB41" s="20">
        <f t="shared" si="10"/>
        <v>539.3380562015584</v>
      </c>
      <c r="CC41" s="59">
        <f t="shared" si="11"/>
        <v>832.67138953489166</v>
      </c>
      <c r="CD41" s="59">
        <f ca="1">AVERAGE(OFFSET($CC$3,0,0,'Données projet'!$E$12+1,1))-AVERAGE(OFFSET($H$3,0,0,'Données projet'!$E$12+1,1))</f>
        <v>413.19017646954478</v>
      </c>
      <c r="CE41" s="59">
        <f t="shared" si="40"/>
        <v>501.86214945100159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5.2</v>
      </c>
      <c r="CT41" s="12">
        <f>IF('Données projet'!$A$140&gt;35,CT40+CS41-DB40,IF(A41&lt;'Données projet'!$A$140,$CQ$205^A41,IF(A41='Données projet'!$A$140,'Données projet'!$B$140,CT40+CS41-DB40)))</f>
        <v>95.600000000000023</v>
      </c>
      <c r="CU41" s="17">
        <f>CT41*VLOOKUP('Données projet'!$B$13,Paramètres!$A$1:$I$89,3,0)*VLOOKUP('Données projet'!$B$13,Paramètres!$A$1:$I$89,5,0)</f>
        <v>104.39520000000003</v>
      </c>
      <c r="CV41" s="13">
        <f t="shared" si="41"/>
        <v>28.006457679792558</v>
      </c>
      <c r="CW41" s="20">
        <f t="shared" si="13"/>
        <v>230.59955379230539</v>
      </c>
      <c r="CX41" s="59">
        <f t="shared" si="14"/>
        <v>523.93288712563867</v>
      </c>
      <c r="CY41" s="59">
        <f ca="1">AVERAGE(OFFSET($CX$3,0,0,'Données projet'!$E$13+1,1))-AVERAGE(OFFSET($H$3,0,0,'Données projet'!$E$13+1,1))</f>
        <v>384.27390696549998</v>
      </c>
      <c r="CZ41" s="59">
        <f t="shared" si="42"/>
        <v>168.81577156642464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9.8000000000000007</v>
      </c>
      <c r="DO41" s="12">
        <f>IF('Données projet'!$A$166&gt;35,DO40+DN41-DW40,IF(A41&lt;'Données projet'!$A$166,$DL$205^A41,IF(A41='Données projet'!$A$166,'Données projet'!$B$166,DO40+DN41-DW40)))</f>
        <v>186.40000000000006</v>
      </c>
      <c r="DP41" s="17">
        <f>DO41*VLOOKUP('Données projet'!$B$14,Paramètres!$A$1:$I$89,3,0)*VLOOKUP('Données projet'!$B$14,Paramètres!$A$1:$I$89,5,0)</f>
        <v>194.82528000000008</v>
      </c>
      <c r="DQ41" s="13">
        <f t="shared" si="43"/>
        <v>48.605191658533819</v>
      </c>
      <c r="DR41" s="20">
        <f t="shared" si="16"/>
        <v>423.97473813861319</v>
      </c>
      <c r="DS41" s="59">
        <f t="shared" si="17"/>
        <v>717.3080714719465</v>
      </c>
      <c r="DT41" s="59">
        <f ca="1">AVERAGE(OFFSET($DS$3,0,0,'Données projet'!$E$14+1,1))-AVERAGE(OFFSET($H$3,0,0,'Données projet'!$E$14+1,1))</f>
        <v>448.86709550306159</v>
      </c>
      <c r="DU41" s="59">
        <f t="shared" si="44"/>
        <v>421.94486500709155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205.19999999999993</v>
      </c>
      <c r="EK41" s="17">
        <f>EJ41*VLOOKUP('Données projet'!$B$15,Paramètres!$A$1:$I$89,3,0)*VLOOKUP('Données projet'!$B$15,Paramètres!$A$1:$I$89,5,0)</f>
        <v>150.45263999999995</v>
      </c>
      <c r="EL41" s="13">
        <f t="shared" si="45"/>
        <v>38.681431639913605</v>
      </c>
      <c r="EM41" s="20">
        <f t="shared" si="19"/>
        <v>329.40850810618275</v>
      </c>
      <c r="EN41" s="59">
        <f t="shared" si="20"/>
        <v>622.74184143951607</v>
      </c>
      <c r="EO41" s="59">
        <f ca="1">AVERAGE(OFFSET($EN$3,0,0,'Données projet'!$E$15+1,1))-AVERAGE(OFFSET($H$3,0,0,'Données projet'!$E$15+1,1))</f>
        <v>327.81662150328646</v>
      </c>
      <c r="EP41" s="59">
        <f t="shared" si="46"/>
        <v>320.24200483294322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205.19999999999993</v>
      </c>
      <c r="FF41" s="17">
        <f>FE41*VLOOKUP('Données projet'!$B$16,Paramètres!$A$1:$I$89,3,0)*VLOOKUP('Données projet'!$B$16,Paramètres!$A$1:$I$89,5,0)</f>
        <v>160.05599999999995</v>
      </c>
      <c r="FG41" s="13">
        <f t="shared" si="47"/>
        <v>40.855146105751388</v>
      </c>
      <c r="FH41" s="20">
        <f t="shared" si="22"/>
        <v>349.92024613418357</v>
      </c>
      <c r="FI41" s="59">
        <f t="shared" si="23"/>
        <v>643.25357946751683</v>
      </c>
      <c r="FJ41" s="59">
        <f ca="1">AVERAGE(OFFSET($FI$3,0,0,'Données projet'!$E$16+1,1))-AVERAGE(OFFSET($H$3,0,0,'Données projet'!$E$16+1,1))</f>
        <v>346.38839381795231</v>
      </c>
      <c r="FK41" s="59">
        <f t="shared" si="48"/>
        <v>337.8934585835961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11.4</v>
      </c>
      <c r="FZ41" s="12">
        <f>IF('Données projet'!$A$244&gt;35,FZ40+FY41-GH40,IF(A41&lt;'Données projet'!$A$244,$FW$205^A41,IF(A41='Données projet'!$A$244,'Données projet'!$B$244,FZ40+FY41-GH40)))</f>
        <v>205.19999999999993</v>
      </c>
      <c r="GA41" s="17">
        <f>FZ41*VLOOKUP('Données projet'!$B$17,Paramètres!$A$1:$I$89,3,0)*VLOOKUP('Données projet'!$B$17,Paramètres!$A$1:$I$89,5,0)</f>
        <v>179.26271999999997</v>
      </c>
      <c r="GB41" s="13">
        <f t="shared" si="49"/>
        <v>45.158115787467153</v>
      </c>
      <c r="GC41" s="20">
        <f t="shared" si="25"/>
        <v>390.86628899650526</v>
      </c>
      <c r="GD41" s="59">
        <f t="shared" si="26"/>
        <v>684.19962232983858</v>
      </c>
      <c r="GE41" s="59">
        <f ca="1">AVERAGE(OFFSET($GD$3,0,0,'Données projet'!$E$17+1,1))-AVERAGE(OFFSET($H$3,0,0,'Données projet'!$E$17+1,1))</f>
        <v>383.46266660377637</v>
      </c>
      <c r="GF41" s="59">
        <f t="shared" si="50"/>
        <v>373.1287543230714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11</v>
      </c>
      <c r="GU41" s="12">
        <f>IF('Données projet'!$A$270&gt;35,GU40+GT41-HC40,IF(A41&lt;'Données projet'!$A$270,$GR$205^A41,IF(A41='Données projet'!$A$270,'Données projet'!$B$270,GU40+GT41-HC40)))</f>
        <v>181</v>
      </c>
      <c r="GV41" s="17">
        <f>GU41*VLOOKUP('Données projet'!$B$18,Paramètres!$A$1:$I$89,3,0)*VLOOKUP('Données projet'!$B$18,Paramètres!$A$1:$I$89,5,0)</f>
        <v>183.53400000000002</v>
      </c>
      <c r="GW41" s="13">
        <f t="shared" si="51"/>
        <v>46.107544136839593</v>
      </c>
      <c r="GX41" s="20">
        <f t="shared" si="28"/>
        <v>399.95902270499568</v>
      </c>
      <c r="GY41" s="59">
        <f t="shared" si="29"/>
        <v>693.29235603832899</v>
      </c>
      <c r="GZ41" s="59">
        <f ca="1">AVERAGE(OFFSET($GY$3,0,0,'Données projet'!$E$18+1,1))-AVERAGE(OFFSET($H$3,0,0,'Données projet'!$E$18+1,1))</f>
        <v>564.80210708868663</v>
      </c>
      <c r="HA41" s="59">
        <f t="shared" si="52"/>
        <v>367.42881145517066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0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14.4</v>
      </c>
      <c r="N42" s="13">
        <f>IF('Données projet'!$A$36&gt;35,N41+M42-V41,IF(A42&lt;'Données projet'!$A$36,$K$205^A42,IF(A42='Données projet'!$A$36,'Données projet'!$B$36,N41+M42-V41)))</f>
        <v>249.60000000000005</v>
      </c>
      <c r="O42" s="13">
        <f>N42*VLOOKUP('Données projet'!$B$9,Paramètres!$A$1:$I$89,3,0)*VLOOKUP('Données projet'!$B$9,Paramètres!$A$1:$I$89,5,0)</f>
        <v>149.26080000000005</v>
      </c>
      <c r="P42" s="13">
        <f t="shared" si="33"/>
        <v>38.410551499792909</v>
      </c>
      <c r="Q42" s="20">
        <f t="shared" si="53"/>
        <v>326.86093719547273</v>
      </c>
      <c r="R42" s="59">
        <f t="shared" si="0"/>
        <v>620.1942705288061</v>
      </c>
      <c r="S42" s="59">
        <f ca="1">AVERAGE(OFFSET($R$3,0,0,'Données projet'!$E$9+1,1))-AVERAGE(OFFSET($H$3,0,0,'Données projet'!$E$9+1,1))</f>
        <v>362.81292020448933</v>
      </c>
      <c r="T42" s="59">
        <f t="shared" si="34"/>
        <v>292.26503163353146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7.9709721226874253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3.3431214274174623</v>
      </c>
      <c r="AC42" s="22">
        <f t="shared" si="3"/>
        <v>11.314093550104888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161.74080000000001</v>
      </c>
      <c r="AK42" s="13">
        <f t="shared" si="35"/>
        <v>41.234910079352424</v>
      </c>
      <c r="AL42" s="20">
        <f t="shared" si="4"/>
        <v>353.51602838820548</v>
      </c>
      <c r="AM42" s="59">
        <f t="shared" si="5"/>
        <v>646.8493617215388</v>
      </c>
      <c r="AN42" s="59">
        <f ca="1">AVERAGE(OFFSET($AM$3,0,0,'Données projet'!$E$10+1,1))-AVERAGE(OFFSET($H$3,0,0,'Données projet'!$E$10+1,1))</f>
        <v>476.64466005965136</v>
      </c>
      <c r="AO42" s="59">
        <f t="shared" si="36"/>
        <v>312.67921212138998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</v>
      </c>
      <c r="BD42" s="12">
        <f>IF('Données projet'!$A$88&gt;35,BD41+BC42-BL41,IF(A42&lt;'Données projet'!$A$88,$BA$205^A42,IF(A42='Données projet'!$A$88,'Données projet'!$B$88,BD41+BC42-BL41)))</f>
        <v>192</v>
      </c>
      <c r="BE42" s="13">
        <f>BD42*VLOOKUP('Données projet'!$B$11,Paramètres!$A$1:$I$89,3,0)*VLOOKUP('Données projet'!$B$11,Paramètres!$A$1:$I$89,5,0)</f>
        <v>173.7216</v>
      </c>
      <c r="BF42" s="13">
        <f t="shared" si="37"/>
        <v>43.922484755075111</v>
      </c>
      <c r="BG42" s="20">
        <f t="shared" si="7"/>
        <v>379.06344761508916</v>
      </c>
      <c r="BH42" s="59">
        <f t="shared" si="8"/>
        <v>672.39678094842247</v>
      </c>
      <c r="BI42" s="59">
        <f ca="1">AVERAGE(OFFSET($BH$3,0,0,'Données projet'!$E$11+1,1))-AVERAGE(OFFSET($H$3,0,0,'Données projet'!$E$11+1,1))</f>
        <v>508.74087353289082</v>
      </c>
      <c r="BJ42" s="59">
        <f t="shared" si="38"/>
        <v>332.61387922152159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22</v>
      </c>
      <c r="BY42" s="12">
        <f>IF('Données projet'!$A$114&gt;35,BY41+BX42-CG41,IF(A42&lt;'Données projet'!$A$114,$BV$205^A42,IF(A42='Données projet'!$A$114,'Données projet'!$B$114,BY41+BX42-CG41)))</f>
        <v>585.9</v>
      </c>
      <c r="BZ42" s="13">
        <f>BY42*VLOOKUP('Données projet'!$B$12,Paramètres!$A$1:$I$89,3,0)*VLOOKUP('Données projet'!$B$12,Paramètres!$A$1:$I$89,5,0)</f>
        <v>258.96780000000001</v>
      </c>
      <c r="CA42" s="13">
        <f t="shared" si="39"/>
        <v>62.50230371577571</v>
      </c>
      <c r="CB42" s="20">
        <f t="shared" si="10"/>
        <v>559.89376397164267</v>
      </c>
      <c r="CC42" s="59">
        <f t="shared" si="11"/>
        <v>853.22709730497604</v>
      </c>
      <c r="CD42" s="59">
        <f ca="1">AVERAGE(OFFSET($CC$3,0,0,'Données projet'!$E$12+1,1))-AVERAGE(OFFSET($H$3,0,0,'Données projet'!$E$12+1,1))</f>
        <v>413.19017646954478</v>
      </c>
      <c r="CE42" s="59">
        <f t="shared" si="40"/>
        <v>501.86214945100159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5.2</v>
      </c>
      <c r="CT42" s="12">
        <f>IF('Données projet'!$A$140&gt;35,CT41+CS42-DB41,IF(A42&lt;'Données projet'!$A$140,$CQ$205^A42,IF(A42='Données projet'!$A$140,'Données projet'!$B$140,CT41+CS42-DB41)))</f>
        <v>100.80000000000003</v>
      </c>
      <c r="CU42" s="17">
        <f>CT42*VLOOKUP('Données projet'!$B$13,Paramètres!$A$1:$I$89,3,0)*VLOOKUP('Données projet'!$B$13,Paramètres!$A$1:$I$89,5,0)</f>
        <v>110.07360000000003</v>
      </c>
      <c r="CV42" s="13">
        <f t="shared" si="41"/>
        <v>29.348324631518828</v>
      </c>
      <c r="CW42" s="20">
        <f t="shared" si="13"/>
        <v>242.82651873322865</v>
      </c>
      <c r="CX42" s="59">
        <f t="shared" si="14"/>
        <v>536.15985206656194</v>
      </c>
      <c r="CY42" s="59">
        <f ca="1">AVERAGE(OFFSET($CX$3,0,0,'Données projet'!$E$13+1,1))-AVERAGE(OFFSET($H$3,0,0,'Données projet'!$E$13+1,1))</f>
        <v>384.27390696549998</v>
      </c>
      <c r="CZ42" s="59">
        <f t="shared" si="42"/>
        <v>168.81577156642464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9.8000000000000007</v>
      </c>
      <c r="DO42" s="12">
        <f>IF('Données projet'!$A$166&gt;35,DO41+DN42-DW41,IF(A42&lt;'Données projet'!$A$166,$DL$205^A42,IF(A42='Données projet'!$A$166,'Données projet'!$B$166,DO41+DN42-DW41)))</f>
        <v>196.20000000000007</v>
      </c>
      <c r="DP42" s="17">
        <f>DO42*VLOOKUP('Données projet'!$B$14,Paramètres!$A$1:$I$89,3,0)*VLOOKUP('Données projet'!$B$14,Paramètres!$A$1:$I$89,5,0)</f>
        <v>205.06824000000012</v>
      </c>
      <c r="DQ42" s="13">
        <f t="shared" si="43"/>
        <v>50.856386000156192</v>
      </c>
      <c r="DR42" s="20">
        <f t="shared" si="16"/>
        <v>445.73539028360551</v>
      </c>
      <c r="DS42" s="59">
        <f t="shared" si="17"/>
        <v>739.06872361693877</v>
      </c>
      <c r="DT42" s="59">
        <f ca="1">AVERAGE(OFFSET($DS$3,0,0,'Données projet'!$E$14+1,1))-AVERAGE(OFFSET($H$3,0,0,'Données projet'!$E$14+1,1))</f>
        <v>448.86709550306159</v>
      </c>
      <c r="DU42" s="59">
        <f t="shared" si="44"/>
        <v>421.94486500709155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216.59999999999994</v>
      </c>
      <c r="EK42" s="17">
        <f>EJ42*VLOOKUP('Données projet'!$B$15,Paramètres!$A$1:$I$89,3,0)*VLOOKUP('Données projet'!$B$15,Paramètres!$A$1:$I$89,5,0)</f>
        <v>158.81111999999996</v>
      </c>
      <c r="EL42" s="13">
        <f t="shared" si="45"/>
        <v>40.57424391712447</v>
      </c>
      <c r="EM42" s="20">
        <f t="shared" si="19"/>
        <v>347.26284215565835</v>
      </c>
      <c r="EN42" s="59">
        <f t="shared" si="20"/>
        <v>640.59617548899166</v>
      </c>
      <c r="EO42" s="59">
        <f ca="1">AVERAGE(OFFSET($EN$3,0,0,'Données projet'!$E$15+1,1))-AVERAGE(OFFSET($H$3,0,0,'Données projet'!$E$15+1,1))</f>
        <v>327.81662150328646</v>
      </c>
      <c r="EP42" s="59">
        <f t="shared" si="46"/>
        <v>320.24200483294322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216.59999999999994</v>
      </c>
      <c r="FF42" s="17">
        <f>FE42*VLOOKUP('Données projet'!$B$16,Paramètres!$A$1:$I$89,3,0)*VLOOKUP('Données projet'!$B$16,Paramètres!$A$1:$I$89,5,0)</f>
        <v>168.94799999999995</v>
      </c>
      <c r="FG42" s="13">
        <f t="shared" si="47"/>
        <v>42.854325527446242</v>
      </c>
      <c r="FH42" s="20">
        <f t="shared" si="22"/>
        <v>368.88905029363542</v>
      </c>
      <c r="FI42" s="59">
        <f t="shared" si="23"/>
        <v>662.22238362696874</v>
      </c>
      <c r="FJ42" s="59">
        <f ca="1">AVERAGE(OFFSET($FI$3,0,0,'Données projet'!$E$16+1,1))-AVERAGE(OFFSET($H$3,0,0,'Données projet'!$E$16+1,1))</f>
        <v>346.38839381795231</v>
      </c>
      <c r="FK42" s="59">
        <f t="shared" si="48"/>
        <v>337.8934585835961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11.4</v>
      </c>
      <c r="FZ42" s="12">
        <f>IF('Données projet'!$A$244&gt;35,FZ41+FY42-GH41,IF(A42&lt;'Données projet'!$A$244,$FW$205^A42,IF(A42='Données projet'!$A$244,'Données projet'!$B$244,FZ41+FY42-GH41)))</f>
        <v>216.59999999999994</v>
      </c>
      <c r="GA42" s="17">
        <f>FZ42*VLOOKUP('Données projet'!$B$17,Paramètres!$A$1:$I$89,3,0)*VLOOKUP('Données projet'!$B$17,Paramètres!$A$1:$I$89,5,0)</f>
        <v>189.22175999999996</v>
      </c>
      <c r="GB42" s="13">
        <f t="shared" si="49"/>
        <v>47.367853957810034</v>
      </c>
      <c r="GC42" s="20">
        <f t="shared" si="25"/>
        <v>412.06024430985235</v>
      </c>
      <c r="GD42" s="59">
        <f t="shared" si="26"/>
        <v>705.39357764318561</v>
      </c>
      <c r="GE42" s="59">
        <f ca="1">AVERAGE(OFFSET($GD$3,0,0,'Données projet'!$E$17+1,1))-AVERAGE(OFFSET($H$3,0,0,'Données projet'!$E$17+1,1))</f>
        <v>383.46266660377637</v>
      </c>
      <c r="GF42" s="59">
        <f t="shared" si="50"/>
        <v>373.1287543230714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11</v>
      </c>
      <c r="GU42" s="12">
        <f>IF('Données projet'!$A$270&gt;35,GU41+GT42-HC41,IF(A42&lt;'Données projet'!$A$270,$GR$205^A42,IF(A42='Données projet'!$A$270,'Données projet'!$B$270,GU41+GT42-HC41)))</f>
        <v>192</v>
      </c>
      <c r="GV42" s="17">
        <f>GU42*VLOOKUP('Données projet'!$B$18,Paramètres!$A$1:$I$89,3,0)*VLOOKUP('Données projet'!$B$18,Paramètres!$A$1:$I$89,5,0)</f>
        <v>194.68800000000002</v>
      </c>
      <c r="GW42" s="13">
        <f t="shared" si="51"/>
        <v>48.574928228914978</v>
      </c>
      <c r="GX42" s="20">
        <f t="shared" si="28"/>
        <v>423.68293333202695</v>
      </c>
      <c r="GY42" s="59">
        <f t="shared" si="29"/>
        <v>717.01626666536026</v>
      </c>
      <c r="GZ42" s="59">
        <f ca="1">AVERAGE(OFFSET($GY$3,0,0,'Données projet'!$E$18+1,1))-AVERAGE(OFFSET($H$3,0,0,'Données projet'!$E$18+1,1))</f>
        <v>564.80210708868663</v>
      </c>
      <c r="HA42" s="59">
        <f t="shared" si="52"/>
        <v>367.42881145517066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0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264</v>
      </c>
      <c r="L43" s="12">
        <f>VLOOKUP(A43,'Données projet'!$A$35:$I$55,9,0)</f>
        <v>14.4</v>
      </c>
      <c r="M43" s="12">
        <f t="array" ref="M43">INDEX(L:L,MIN(IF(ISNUMBER(L43:L239),ROW(L43:L239),"")))</f>
        <v>14.4</v>
      </c>
      <c r="N43" s="13">
        <f>IF('Données projet'!$A$36&gt;35,N42+M43-V42,IF(A43&lt;'Données projet'!$A$36,$K$205^A43,IF(A43='Données projet'!$A$36,'Données projet'!$B$36,N42+M43-V42)))</f>
        <v>264.00000000000006</v>
      </c>
      <c r="O43" s="13">
        <f>N43*VLOOKUP('Données projet'!$B$9,Paramètres!$A$1:$I$89,3,0)*VLOOKUP('Données projet'!$B$9,Paramètres!$A$1:$I$89,5,0)</f>
        <v>157.87200000000004</v>
      </c>
      <c r="P43" s="13">
        <f t="shared" si="33"/>
        <v>40.362165684361159</v>
      </c>
      <c r="Q43" s="20">
        <f t="shared" si="53"/>
        <v>345.25783856692902</v>
      </c>
      <c r="R43" s="59">
        <f t="shared" si="0"/>
        <v>638.59117190026234</v>
      </c>
      <c r="S43" s="59">
        <f ca="1">AVERAGE(OFFSET($R$3,0,0,'Données projet'!$E$9+1,1))-AVERAGE(OFFSET($H$3,0,0,'Données projet'!$E$9+1,1))</f>
        <v>362.81292020448933</v>
      </c>
      <c r="T43" s="59">
        <f t="shared" si="34"/>
        <v>292.26503163353146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0.18000000000000002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0.4</v>
      </c>
      <c r="Z43" s="21">
        <f>EXP(-LN(2)/35)*Z42+(1-EXP(-LN(2)/35))/(LN(2)/35)*V43*W43*VLOOKUP('Données projet'!$B$9,Paramètres!$A$1:$I$89,3,0)*0.475*44/12</f>
        <v>13.669113538498454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13.467972419958496</v>
      </c>
      <c r="AC43" s="22">
        <f t="shared" si="3"/>
        <v>27.13708595845695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171.00720000000001</v>
      </c>
      <c r="AK43" s="13">
        <f t="shared" si="35"/>
        <v>43.315525267338089</v>
      </c>
      <c r="AL43" s="20">
        <f t="shared" si="4"/>
        <v>373.27874650728057</v>
      </c>
      <c r="AM43" s="59">
        <f t="shared" si="5"/>
        <v>666.61207984061389</v>
      </c>
      <c r="AN43" s="59">
        <f ca="1">AVERAGE(OFFSET($AM$3,0,0,'Données projet'!$E$10+1,1))-AVERAGE(OFFSET($H$3,0,0,'Données projet'!$E$10+1,1))</f>
        <v>476.64466005965136</v>
      </c>
      <c r="AO43" s="59">
        <f t="shared" si="36"/>
        <v>312.67921212138998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203</v>
      </c>
      <c r="BB43" s="12">
        <f>VLOOKUP(A43,'Données projet'!$A$87:$I$107,9,0)</f>
        <v>11</v>
      </c>
      <c r="BC43" s="12">
        <f t="array" ref="BC43">INDEX(BB:BB,MIN(IF(ISNUMBER(BB43:BB239),ROW(BB43:BB239),"")))</f>
        <v>11</v>
      </c>
      <c r="BD43" s="12">
        <f>IF('Données projet'!$A$88&gt;35,BD42+BC43-BL42,IF(A43&lt;'Données projet'!$A$88,$BA$205^A43,IF(A43='Données projet'!$A$88,'Données projet'!$B$88,BD42+BC43-BL42)))</f>
        <v>203</v>
      </c>
      <c r="BE43" s="13">
        <f>BD43*VLOOKUP('Données projet'!$B$11,Paramètres!$A$1:$I$89,3,0)*VLOOKUP('Données projet'!$B$11,Paramètres!$A$1:$I$89,5,0)</f>
        <v>183.67439999999999</v>
      </c>
      <c r="BF43" s="13">
        <f t="shared" si="37"/>
        <v>46.138708549418673</v>
      </c>
      <c r="BG43" s="20">
        <f t="shared" si="7"/>
        <v>400.25783072357081</v>
      </c>
      <c r="BH43" s="59">
        <f t="shared" si="8"/>
        <v>693.59116405690406</v>
      </c>
      <c r="BI43" s="59">
        <f ca="1">AVERAGE(OFFSET($BH$3,0,0,'Données projet'!$E$11+1,1))-AVERAGE(OFFSET($H$3,0,0,'Données projet'!$E$11+1,1))</f>
        <v>508.74087353289082</v>
      </c>
      <c r="BJ43" s="59">
        <f t="shared" si="38"/>
        <v>332.61387922152159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607.9</v>
      </c>
      <c r="BW43" s="12">
        <f>VLOOKUP(A43,'Données projet'!$A$113:$I$133,9,0)</f>
        <v>22</v>
      </c>
      <c r="BX43" s="12">
        <f t="array" ref="BX43">INDEX(BW:BW,MIN(IF(ISNUMBER(BW43:BW239),ROW(BW43:BW239),"")))</f>
        <v>22</v>
      </c>
      <c r="BY43" s="12">
        <f>IF('Données projet'!$A$114&gt;35,BY42+BX43-CG42,IF(A43&lt;'Données projet'!$A$114,$BV$205^A43,IF(A43='Données projet'!$A$114,'Données projet'!$B$114,BY42+BX43-CG42)))</f>
        <v>607.9</v>
      </c>
      <c r="BZ43" s="13">
        <f>BY43*VLOOKUP('Données projet'!$B$12,Paramètres!$A$1:$I$89,3,0)*VLOOKUP('Données projet'!$B$12,Paramètres!$A$1:$I$89,5,0)</f>
        <v>268.6918</v>
      </c>
      <c r="CA43" s="13">
        <f t="shared" si="39"/>
        <v>64.571557799878704</v>
      </c>
      <c r="CB43" s="20">
        <f t="shared" si="10"/>
        <v>580.43368150145545</v>
      </c>
      <c r="CC43" s="59">
        <f t="shared" si="11"/>
        <v>873.76701483478882</v>
      </c>
      <c r="CD43" s="59">
        <f ca="1">AVERAGE(OFFSET($CC$3,0,0,'Données projet'!$E$12+1,1))-AVERAGE(OFFSET($H$3,0,0,'Données projet'!$E$12+1,1))</f>
        <v>413.19017646954478</v>
      </c>
      <c r="CE43" s="59">
        <f t="shared" si="40"/>
        <v>501.86214945100159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64.5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106</v>
      </c>
      <c r="CR43" s="12">
        <f>VLOOKUP(A43,'Données projet'!$A$139:$I$159,9,0)</f>
        <v>5.2</v>
      </c>
      <c r="CS43" s="12">
        <f t="array" ref="CS43">INDEX(CR:CR,MIN(IF(ISNUMBER(CR43:CR239),ROW(CR43:CR239),"")))</f>
        <v>5.2</v>
      </c>
      <c r="CT43" s="12">
        <f>IF('Données projet'!$A$140&gt;35,CT42+CS43-DB42,IF(A43&lt;'Données projet'!$A$140,$CQ$205^A43,IF(A43='Données projet'!$A$140,'Données projet'!$B$140,CT42+CS43-DB42)))</f>
        <v>106.00000000000003</v>
      </c>
      <c r="CU43" s="17">
        <f>CT43*VLOOKUP('Données projet'!$B$13,Paramètres!$A$1:$I$89,3,0)*VLOOKUP('Données projet'!$B$13,Paramètres!$A$1:$I$89,5,0)</f>
        <v>115.75200000000002</v>
      </c>
      <c r="CV43" s="13">
        <f t="shared" si="41"/>
        <v>30.682154371876024</v>
      </c>
      <c r="CW43" s="20">
        <f t="shared" si="13"/>
        <v>255.03948553101745</v>
      </c>
      <c r="CX43" s="59">
        <f t="shared" si="14"/>
        <v>548.37281886435073</v>
      </c>
      <c r="CY43" s="59">
        <f ca="1">AVERAGE(OFFSET($CX$3,0,0,'Données projet'!$E$13+1,1))-AVERAGE(OFFSET($H$3,0,0,'Données projet'!$E$13+1,1))</f>
        <v>384.27390696549998</v>
      </c>
      <c r="CZ43" s="59">
        <f t="shared" si="42"/>
        <v>168.81577156642464</v>
      </c>
      <c r="DA43" s="15">
        <f>IF(ISNA(VLOOKUP(A43,'Données projet'!$A$139:$I$159,3,0)),0,VLOOKUP(A43,'Données projet'!$A$139:$I$159,3,0))</f>
        <v>2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206</v>
      </c>
      <c r="DM43" s="12">
        <f>VLOOKUP(A43,'Données projet'!$A$165:$I$185,9,0)</f>
        <v>9.8000000000000007</v>
      </c>
      <c r="DN43" s="12">
        <f t="array" ref="DN43">INDEX(DM:DM,MIN(IF(ISNUMBER(DM43:DM239),ROW(DM43:DM239),"")))</f>
        <v>9.8000000000000007</v>
      </c>
      <c r="DO43" s="12">
        <f>IF('Données projet'!$A$166&gt;35,DO42+DN43-DW42,IF(A43&lt;'Données projet'!$A$166,$DL$205^A43,IF(A43='Données projet'!$A$166,'Données projet'!$B$166,DO42+DN43-DW42)))</f>
        <v>206.00000000000009</v>
      </c>
      <c r="DP43" s="17">
        <f>DO43*VLOOKUP('Données projet'!$B$14,Paramètres!$A$1:$I$89,3,0)*VLOOKUP('Données projet'!$B$14,Paramètres!$A$1:$I$89,5,0)</f>
        <v>215.3112000000001</v>
      </c>
      <c r="DQ43" s="13">
        <f t="shared" si="43"/>
        <v>53.094523989958198</v>
      </c>
      <c r="DR43" s="20">
        <f t="shared" si="16"/>
        <v>467.47330261584398</v>
      </c>
      <c r="DS43" s="59">
        <f t="shared" si="17"/>
        <v>760.80663594917723</v>
      </c>
      <c r="DT43" s="59">
        <f ca="1">AVERAGE(OFFSET($DS$3,0,0,'Données projet'!$E$14+1,1))-AVERAGE(OFFSET($H$3,0,0,'Données projet'!$E$14+1,1))</f>
        <v>448.86709550306159</v>
      </c>
      <c r="DU43" s="59">
        <f t="shared" si="44"/>
        <v>421.94486500709155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31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227.99999999999994</v>
      </c>
      <c r="EK43" s="17">
        <f>EJ43*VLOOKUP('Données projet'!$B$15,Paramètres!$A$1:$I$89,3,0)*VLOOKUP('Données projet'!$B$15,Paramètres!$A$1:$I$89,5,0)</f>
        <v>167.16959999999995</v>
      </c>
      <c r="EL43" s="13">
        <f t="shared" si="45"/>
        <v>42.455490039298816</v>
      </c>
      <c r="EM43" s="20">
        <f t="shared" si="19"/>
        <v>365.09703181844537</v>
      </c>
      <c r="EN43" s="59">
        <f t="shared" si="20"/>
        <v>658.43036515177869</v>
      </c>
      <c r="EO43" s="59">
        <f ca="1">AVERAGE(OFFSET($EN$3,0,0,'Données projet'!$E$15+1,1))-AVERAGE(OFFSET($H$3,0,0,'Données projet'!$E$15+1,1))</f>
        <v>327.81662150328646</v>
      </c>
      <c r="EP43" s="59">
        <f t="shared" si="46"/>
        <v>320.24200483294322</v>
      </c>
      <c r="EQ43" s="15">
        <f>IF(ISNA(VLOOKUP(A43,'Données projet'!$A$191:$I$211,3,0)),0,VLOOKUP(A43,'Données projet'!$A$191:$I$211,3,0))</f>
        <v>7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227.99999999999994</v>
      </c>
      <c r="FF43" s="17">
        <f>FE43*VLOOKUP('Données projet'!$B$16,Paramètres!$A$1:$I$89,3,0)*VLOOKUP('Données projet'!$B$16,Paramètres!$A$1:$I$89,5,0)</f>
        <v>177.83999999999997</v>
      </c>
      <c r="FG43" s="13">
        <f t="shared" si="47"/>
        <v>44.841288830609102</v>
      </c>
      <c r="FH43" s="20">
        <f t="shared" si="22"/>
        <v>387.83657804664409</v>
      </c>
      <c r="FI43" s="59">
        <f t="shared" si="23"/>
        <v>681.16991137997741</v>
      </c>
      <c r="FJ43" s="59">
        <f ca="1">AVERAGE(OFFSET($FI$3,0,0,'Données projet'!$E$16+1,1))-AVERAGE(OFFSET($H$3,0,0,'Données projet'!$E$16+1,1))</f>
        <v>346.38839381795231</v>
      </c>
      <c r="FK43" s="59">
        <f t="shared" si="48"/>
        <v>337.8934585835961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228</v>
      </c>
      <c r="FX43" s="12">
        <f>VLOOKUP(A43,'Données projet'!$A$243:$I$263,9,0)</f>
        <v>11.4</v>
      </c>
      <c r="FY43" s="12">
        <f t="array" ref="FY43">INDEX(FX:FX,MIN(IF(ISNUMBER(FX43:FX239),ROW(FX43:FX239),"")))</f>
        <v>11.4</v>
      </c>
      <c r="FZ43" s="12">
        <f>IF('Données projet'!$A$244&gt;35,FZ42+FY43-GH42,IF(A43&lt;'Données projet'!$A$244,$FW$205^A43,IF(A43='Données projet'!$A$244,'Données projet'!$B$244,FZ42+FY43-GH42)))</f>
        <v>227.99999999999994</v>
      </c>
      <c r="GA43" s="17">
        <f>FZ43*VLOOKUP('Données projet'!$B$17,Paramètres!$A$1:$I$89,3,0)*VLOOKUP('Données projet'!$B$17,Paramètres!$A$1:$I$89,5,0)</f>
        <v>199.18079999999998</v>
      </c>
      <c r="GB43" s="13">
        <f t="shared" si="49"/>
        <v>49.564089376413683</v>
      </c>
      <c r="GC43" s="20">
        <f t="shared" si="25"/>
        <v>433.23068233058711</v>
      </c>
      <c r="GD43" s="59">
        <f t="shared" si="26"/>
        <v>726.56401566392037</v>
      </c>
      <c r="GE43" s="59">
        <f ca="1">AVERAGE(OFFSET($GD$3,0,0,'Données projet'!$E$17+1,1))-AVERAGE(OFFSET($H$3,0,0,'Données projet'!$E$17+1,1))</f>
        <v>383.46266660377637</v>
      </c>
      <c r="GF43" s="59">
        <f t="shared" si="50"/>
        <v>373.1287543230714</v>
      </c>
      <c r="GG43" s="15">
        <f>IF(ISNA(VLOOKUP(A43,'Données projet'!$A$243:$I$263,3,0)),0,VLOOKUP(A43,'Données projet'!$A$243:$I$263,3,0))</f>
        <v>7</v>
      </c>
      <c r="GH43" s="15">
        <f>IF(ISNA(VLOOKUP(A43,'Données projet'!$A$243:$I$263,4,0)),0,VLOOKUP(A43,'Données projet'!$A$243:$I$263,4,0))</f>
        <v>35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203</v>
      </c>
      <c r="GS43" s="12">
        <f>VLOOKUP(A43,'Données projet'!$A$269:$I$289,9,0)</f>
        <v>11</v>
      </c>
      <c r="GT43" s="12">
        <f t="array" ref="GT43">INDEX(GS:GS,MIN(IF(ISNUMBER(GS43:GS239),ROW(GS43:GS239),"")))</f>
        <v>11</v>
      </c>
      <c r="GU43" s="12">
        <f>IF('Données projet'!$A$270&gt;35,GU42+GT43-HC42,IF(A43&lt;'Données projet'!$A$270,$GR$205^A43,IF(A43='Données projet'!$A$270,'Données projet'!$B$270,GU42+GT43-HC42)))</f>
        <v>203</v>
      </c>
      <c r="GV43" s="17">
        <f>GU43*VLOOKUP('Données projet'!$B$18,Paramètres!$A$1:$I$89,3,0)*VLOOKUP('Données projet'!$B$18,Paramètres!$A$1:$I$89,5,0)</f>
        <v>205.84200000000004</v>
      </c>
      <c r="GW43" s="13">
        <f t="shared" si="51"/>
        <v>51.02590322155848</v>
      </c>
      <c r="GX43" s="20">
        <f t="shared" si="28"/>
        <v>447.37826477754771</v>
      </c>
      <c r="GY43" s="59">
        <f t="shared" si="29"/>
        <v>740.71159811088103</v>
      </c>
      <c r="GZ43" s="59">
        <f ca="1">AVERAGE(OFFSET($GY$3,0,0,'Données projet'!$E$18+1,1))-AVERAGE(OFFSET($H$3,0,0,'Données projet'!$E$18+1,1))</f>
        <v>564.80210708868663</v>
      </c>
      <c r="HA43" s="59">
        <f t="shared" si="52"/>
        <v>367.42881145517066</v>
      </c>
      <c r="HB43" s="15">
        <f>IF(ISNA(VLOOKUP(A43,'Données projet'!$A$269:$I$289,3,0)),0,VLOOKUP(A43,'Données projet'!$A$269:$I$289,3,0))</f>
        <v>3</v>
      </c>
      <c r="HC43" s="15">
        <f>IF(ISNA(VLOOKUP(A43,'Données projet'!$A$269:$I$289,4,0)),0,VLOOKUP(A43,'Données projet'!$A$269:$I$289,4,0))</f>
        <v>56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0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16.600000000000001</v>
      </c>
      <c r="N44" s="13">
        <f>IF('Données projet'!$A$36&gt;35,N43+M44-V43,IF(A44&lt;'Données projet'!$A$36,$K$205^A44,IF(A44='Données projet'!$A$36,'Données projet'!$B$36,N43+M44-V43)))</f>
        <v>239.60000000000008</v>
      </c>
      <c r="O44" s="13">
        <f>N44*VLOOKUP('Données projet'!$B$9,Paramètres!$A$1:$I$89,3,0)*VLOOKUP('Données projet'!$B$9,Paramètres!$A$1:$I$89,5,0)</f>
        <v>143.28080000000006</v>
      </c>
      <c r="P44" s="13">
        <f t="shared" si="33"/>
        <v>37.047574465948976</v>
      </c>
      <c r="Q44" s="20">
        <f t="shared" si="53"/>
        <v>314.07191886152788</v>
      </c>
      <c r="R44" s="59">
        <f t="shared" si="0"/>
        <v>607.40525219486119</v>
      </c>
      <c r="S44" s="59">
        <f ca="1">AVERAGE(OFFSET($R$3,0,0,'Données projet'!$E$9+1,1))-AVERAGE(OFFSET($H$3,0,0,'Données projet'!$E$9+1,1))</f>
        <v>362.81292020448933</v>
      </c>
      <c r="T44" s="59">
        <f t="shared" si="34"/>
        <v>292.26503163353146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13.401070559344515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9.5232946269860506</v>
      </c>
      <c r="AC44" s="22">
        <f t="shared" si="3"/>
        <v>22.924365186330565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133.26768000000001</v>
      </c>
      <c r="AK44" s="13">
        <f t="shared" si="35"/>
        <v>34.750329840004937</v>
      </c>
      <c r="AL44" s="20">
        <f t="shared" si="4"/>
        <v>292.63136713800856</v>
      </c>
      <c r="AM44" s="59">
        <f t="shared" si="5"/>
        <v>585.96470047134187</v>
      </c>
      <c r="AN44" s="59">
        <f ca="1">AVERAGE(OFFSET($AM$3,0,0,'Données projet'!$E$10+1,1))-AVERAGE(OFFSET($H$3,0,0,'Données projet'!$E$10+1,1))</f>
        <v>476.64466005965136</v>
      </c>
      <c r="AO44" s="59">
        <f t="shared" si="36"/>
        <v>312.67921212138998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11.2</v>
      </c>
      <c r="BD44" s="12">
        <f>IF('Données projet'!$A$88&gt;35,BD43+BC44-BL43,IF(A44&lt;'Données projet'!$A$88,$BA$205^A44,IF(A44='Données projet'!$A$88,'Données projet'!$B$88,BD43+BC44-BL43)))</f>
        <v>158.19999999999999</v>
      </c>
      <c r="BE44" s="13">
        <f>BD44*VLOOKUP('Données projet'!$B$11,Paramètres!$A$1:$I$89,3,0)*VLOOKUP('Données projet'!$B$11,Paramètres!$A$1:$I$89,5,0)</f>
        <v>143.13935999999998</v>
      </c>
      <c r="BF44" s="13">
        <f t="shared" si="37"/>
        <v>37.015257937854066</v>
      </c>
      <c r="BG44" s="20">
        <f t="shared" si="7"/>
        <v>313.76929290842912</v>
      </c>
      <c r="BH44" s="59">
        <f t="shared" si="8"/>
        <v>607.10262624176244</v>
      </c>
      <c r="BI44" s="59">
        <f ca="1">AVERAGE(OFFSET($BH$3,0,0,'Données projet'!$E$11+1,1))-AVERAGE(OFFSET($H$3,0,0,'Données projet'!$E$11+1,1))</f>
        <v>508.74087353289082</v>
      </c>
      <c r="BJ44" s="59">
        <f t="shared" si="38"/>
        <v>332.61387922152159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19.680000000000017</v>
      </c>
      <c r="BY44" s="12">
        <f>IF('Données projet'!$A$114&gt;35,BY43+BX44-CG43,IF(A44&lt;'Données projet'!$A$114,$BV$205^A44,IF(A44='Données projet'!$A$114,'Données projet'!$B$114,BY43+BX44-CG43)))</f>
        <v>563.08000000000004</v>
      </c>
      <c r="BZ44" s="13">
        <f>BY44*VLOOKUP('Données projet'!$B$12,Paramètres!$A$1:$I$89,3,0)*VLOOKUP('Données projet'!$B$12,Paramètres!$A$1:$I$89,5,0)</f>
        <v>248.88136000000006</v>
      </c>
      <c r="CA44" s="13">
        <f t="shared" si="39"/>
        <v>60.346338447646282</v>
      </c>
      <c r="CB44" s="20">
        <f t="shared" si="10"/>
        <v>538.57157479631735</v>
      </c>
      <c r="CC44" s="59">
        <f t="shared" si="11"/>
        <v>831.90490812965072</v>
      </c>
      <c r="CD44" s="59">
        <f ca="1">AVERAGE(OFFSET($CC$3,0,0,'Données projet'!$E$12+1,1))-AVERAGE(OFFSET($H$3,0,0,'Données projet'!$E$12+1,1))</f>
        <v>413.19017646954478</v>
      </c>
      <c r="CE44" s="59">
        <f t="shared" si="40"/>
        <v>501.86214945100159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84.600000000000023</v>
      </c>
      <c r="CU44" s="17">
        <f>CT44*VLOOKUP('Données projet'!$B$13,Paramètres!$A$1:$I$89,3,0)*VLOOKUP('Données projet'!$B$13,Paramètres!$A$1:$I$89,5,0)</f>
        <v>92.383200000000031</v>
      </c>
      <c r="CV44" s="13">
        <f t="shared" si="41"/>
        <v>25.139118255575092</v>
      </c>
      <c r="CW44" s="20">
        <f t="shared" si="13"/>
        <v>204.68470429512669</v>
      </c>
      <c r="CX44" s="59">
        <f t="shared" si="14"/>
        <v>498.01803762845998</v>
      </c>
      <c r="CY44" s="59">
        <f ca="1">AVERAGE(OFFSET($CX$3,0,0,'Données projet'!$E$13+1,1))-AVERAGE(OFFSET($H$3,0,0,'Données projet'!$E$13+1,1))</f>
        <v>384.27390696549998</v>
      </c>
      <c r="CZ44" s="59">
        <f t="shared" si="42"/>
        <v>168.81577156642464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8.8000000000000007</v>
      </c>
      <c r="DO44" s="12">
        <f>IF('Données projet'!$A$166&gt;35,DO43+DN44-DW43,IF(A44&lt;'Données projet'!$A$166,$DL$205^A44,IF(A44='Données projet'!$A$166,'Données projet'!$B$166,DO43+DN44-DW43)))</f>
        <v>183.8000000000001</v>
      </c>
      <c r="DP44" s="17">
        <f>DO44*VLOOKUP('Données projet'!$B$14,Paramètres!$A$1:$I$89,3,0)*VLOOKUP('Données projet'!$B$14,Paramètres!$A$1:$I$89,5,0)</f>
        <v>192.10776000000013</v>
      </c>
      <c r="DQ44" s="13">
        <f t="shared" si="43"/>
        <v>48.005649029996228</v>
      </c>
      <c r="DR44" s="20">
        <f t="shared" si="16"/>
        <v>418.19752072724356</v>
      </c>
      <c r="DS44" s="59">
        <f t="shared" si="17"/>
        <v>711.53085406057687</v>
      </c>
      <c r="DT44" s="59">
        <f ca="1">AVERAGE(OFFSET($DS$3,0,0,'Données projet'!$E$14+1,1))-AVERAGE(OFFSET($H$3,0,0,'Données projet'!$E$14+1,1))</f>
        <v>448.86709550306159</v>
      </c>
      <c r="DU44" s="59">
        <f t="shared" si="44"/>
        <v>421.94486500709155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202.79999999999995</v>
      </c>
      <c r="EK44" s="17">
        <f>EJ44*VLOOKUP('Données projet'!$B$15,Paramètres!$A$1:$I$89,3,0)*VLOOKUP('Données projet'!$B$15,Paramètres!$A$1:$I$89,5,0)</f>
        <v>148.69295999999997</v>
      </c>
      <c r="EL44" s="13">
        <f t="shared" si="45"/>
        <v>38.281404966971365</v>
      </c>
      <c r="EM44" s="20">
        <f t="shared" si="19"/>
        <v>325.64701898414177</v>
      </c>
      <c r="EN44" s="59">
        <f t="shared" si="20"/>
        <v>618.98035231747508</v>
      </c>
      <c r="EO44" s="59">
        <f ca="1">AVERAGE(OFFSET($EN$3,0,0,'Données projet'!$E$15+1,1))-AVERAGE(OFFSET($H$3,0,0,'Données projet'!$E$15+1,1))</f>
        <v>327.81662150328646</v>
      </c>
      <c r="EP44" s="59">
        <f t="shared" si="46"/>
        <v>320.24200483294322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202.79999999999995</v>
      </c>
      <c r="FF44" s="17">
        <f>FE44*VLOOKUP('Données projet'!$B$16,Paramètres!$A$1:$I$89,3,0)*VLOOKUP('Données projet'!$B$16,Paramètres!$A$1:$I$89,5,0)</f>
        <v>158.18399999999997</v>
      </c>
      <c r="FG44" s="13">
        <f t="shared" si="47"/>
        <v>40.432639815875881</v>
      </c>
      <c r="FH44" s="20">
        <f t="shared" si="22"/>
        <v>345.92398101265047</v>
      </c>
      <c r="FI44" s="59">
        <f t="shared" si="23"/>
        <v>639.25731434598379</v>
      </c>
      <c r="FJ44" s="59">
        <f ca="1">AVERAGE(OFFSET($FI$3,0,0,'Données projet'!$E$16+1,1))-AVERAGE(OFFSET($H$3,0,0,'Données projet'!$E$16+1,1))</f>
        <v>346.38839381795231</v>
      </c>
      <c r="FK44" s="59">
        <f t="shared" si="48"/>
        <v>337.8934585835961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9.8000000000000007</v>
      </c>
      <c r="FZ44" s="12">
        <f>IF('Données projet'!$A$244&gt;35,FZ43+FY44-GH43,IF(A44&lt;'Données projet'!$A$244,$FW$205^A44,IF(A44='Données projet'!$A$244,'Données projet'!$B$244,FZ43+FY44-GH43)))</f>
        <v>202.79999999999995</v>
      </c>
      <c r="GA44" s="17">
        <f>FZ44*VLOOKUP('Données projet'!$B$17,Paramètres!$A$1:$I$89,3,0)*VLOOKUP('Données projet'!$B$17,Paramètres!$A$1:$I$89,5,0)</f>
        <v>177.16607999999999</v>
      </c>
      <c r="GB44" s="13">
        <f t="shared" si="49"/>
        <v>44.691110042101649</v>
      </c>
      <c r="GC44" s="20">
        <f t="shared" si="25"/>
        <v>386.40127265666041</v>
      </c>
      <c r="GD44" s="59">
        <f t="shared" si="26"/>
        <v>679.73460598999372</v>
      </c>
      <c r="GE44" s="59">
        <f ca="1">AVERAGE(OFFSET($GD$3,0,0,'Données projet'!$E$17+1,1))-AVERAGE(OFFSET($H$3,0,0,'Données projet'!$E$17+1,1))</f>
        <v>383.46266660377637</v>
      </c>
      <c r="GF44" s="59">
        <f t="shared" si="50"/>
        <v>373.1287543230714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11.2</v>
      </c>
      <c r="GU44" s="12">
        <f>IF('Données projet'!$A$270&gt;35,GU43+GT44-HC43,IF(A44&lt;'Données projet'!$A$270,$GR$205^A44,IF(A44='Données projet'!$A$270,'Données projet'!$B$270,GU43+GT44-HC43)))</f>
        <v>158.19999999999999</v>
      </c>
      <c r="GV44" s="17">
        <f>GU44*VLOOKUP('Données projet'!$B$18,Paramètres!$A$1:$I$89,3,0)*VLOOKUP('Données projet'!$B$18,Paramètres!$A$1:$I$89,5,0)</f>
        <v>160.41480000000001</v>
      </c>
      <c r="GW44" s="13">
        <f t="shared" si="51"/>
        <v>40.936060601587023</v>
      </c>
      <c r="GX44" s="20">
        <f t="shared" si="28"/>
        <v>350.68608221443077</v>
      </c>
      <c r="GY44" s="59">
        <f t="shared" si="29"/>
        <v>644.01941554776408</v>
      </c>
      <c r="GZ44" s="59">
        <f ca="1">AVERAGE(OFFSET($GY$3,0,0,'Données projet'!$E$18+1,1))-AVERAGE(OFFSET($H$3,0,0,'Données projet'!$E$18+1,1))</f>
        <v>564.80210708868663</v>
      </c>
      <c r="HA44" s="59">
        <f t="shared" si="52"/>
        <v>367.42881145517066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0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16.600000000000001</v>
      </c>
      <c r="N45" s="13">
        <f>IF('Données projet'!$A$36&gt;35,N44+M45-V44,IF(A45&lt;'Données projet'!$A$36,$K$205^A45,IF(A45='Données projet'!$A$36,'Données projet'!$B$36,N44+M45-V44)))</f>
        <v>256.2000000000001</v>
      </c>
      <c r="O45" s="13">
        <f>N45*VLOOKUP('Données projet'!$B$9,Paramètres!$A$1:$I$89,3,0)*VLOOKUP('Données projet'!$B$9,Paramètres!$A$1:$I$89,5,0)</f>
        <v>153.20760000000007</v>
      </c>
      <c r="P45" s="13">
        <f t="shared" si="33"/>
        <v>39.306624169832133</v>
      </c>
      <c r="Q45" s="20">
        <f t="shared" si="53"/>
        <v>335.29560709579107</v>
      </c>
      <c r="R45" s="59">
        <f t="shared" si="0"/>
        <v>628.62894042912444</v>
      </c>
      <c r="S45" s="59">
        <f ca="1">AVERAGE(OFFSET($R$3,0,0,'Données projet'!$E$9+1,1))-AVERAGE(OFFSET($H$3,0,0,'Données projet'!$E$9+1,1))</f>
        <v>362.81292020448933</v>
      </c>
      <c r="T45" s="59">
        <f t="shared" si="34"/>
        <v>292.26503163353146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13.138283739521709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6.7339862099792498</v>
      </c>
      <c r="AC45" s="22">
        <f t="shared" si="3"/>
        <v>19.872269949500961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142.70256000000001</v>
      </c>
      <c r="AK45" s="13">
        <f t="shared" si="35"/>
        <v>36.91543341153259</v>
      </c>
      <c r="AL45" s="20">
        <f t="shared" si="4"/>
        <v>312.83467185841931</v>
      </c>
      <c r="AM45" s="59">
        <f t="shared" si="5"/>
        <v>606.16800519175263</v>
      </c>
      <c r="AN45" s="59">
        <f ca="1">AVERAGE(OFFSET($AM$3,0,0,'Données projet'!$E$10+1,1))-AVERAGE(OFFSET($H$3,0,0,'Données projet'!$E$10+1,1))</f>
        <v>476.64466005965136</v>
      </c>
      <c r="AO45" s="59">
        <f t="shared" si="36"/>
        <v>312.67921212138998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11.2</v>
      </c>
      <c r="BD45" s="12">
        <f>IF('Données projet'!$A$88&gt;35,BD44+BC45-BL44,IF(A45&lt;'Données projet'!$A$88,$BA$205^A45,IF(A45='Données projet'!$A$88,'Données projet'!$B$88,BD44+BC45-BL44)))</f>
        <v>169.39999999999998</v>
      </c>
      <c r="BE45" s="13">
        <f>BD45*VLOOKUP('Données projet'!$B$11,Paramètres!$A$1:$I$89,3,0)*VLOOKUP('Données projet'!$B$11,Paramètres!$A$1:$I$89,5,0)</f>
        <v>153.27311999999998</v>
      </c>
      <c r="BF45" s="13">
        <f t="shared" si="37"/>
        <v>39.321476829336504</v>
      </c>
      <c r="BG45" s="20">
        <f t="shared" si="7"/>
        <v>335.43558947776097</v>
      </c>
      <c r="BH45" s="59">
        <f t="shared" si="8"/>
        <v>628.76892281109428</v>
      </c>
      <c r="BI45" s="59">
        <f ca="1">AVERAGE(OFFSET($BH$3,0,0,'Données projet'!$E$11+1,1))-AVERAGE(OFFSET($H$3,0,0,'Données projet'!$E$11+1,1))</f>
        <v>508.74087353289082</v>
      </c>
      <c r="BJ45" s="59">
        <f t="shared" si="38"/>
        <v>332.61387922152159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19.680000000000017</v>
      </c>
      <c r="BY45" s="12">
        <f>IF('Données projet'!$A$114&gt;35,BY44+BX45-CG44,IF(A45&lt;'Données projet'!$A$114,$BV$205^A45,IF(A45='Données projet'!$A$114,'Données projet'!$B$114,BY44+BX45-CG44)))</f>
        <v>582.7600000000001</v>
      </c>
      <c r="BZ45" s="13">
        <f>BY45*VLOOKUP('Données projet'!$B$12,Paramètres!$A$1:$I$89,3,0)*VLOOKUP('Données projet'!$B$12,Paramètres!$A$1:$I$89,5,0)</f>
        <v>257.57992000000007</v>
      </c>
      <c r="CA45" s="13">
        <f t="shared" si="39"/>
        <v>62.206234268696363</v>
      </c>
      <c r="CB45" s="20">
        <f t="shared" si="10"/>
        <v>556.9608853513131</v>
      </c>
      <c r="CC45" s="59">
        <f t="shared" si="11"/>
        <v>850.29421868464647</v>
      </c>
      <c r="CD45" s="59">
        <f ca="1">AVERAGE(OFFSET($CC$3,0,0,'Données projet'!$E$12+1,1))-AVERAGE(OFFSET($H$3,0,0,'Données projet'!$E$12+1,1))</f>
        <v>413.19017646954478</v>
      </c>
      <c r="CE45" s="59">
        <f t="shared" si="40"/>
        <v>501.86214945100159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90.200000000000017</v>
      </c>
      <c r="CU45" s="17">
        <f>CT45*VLOOKUP('Données projet'!$B$13,Paramètres!$A$1:$I$89,3,0)*VLOOKUP('Données projet'!$B$13,Paramètres!$A$1:$I$89,5,0)</f>
        <v>98.498400000000018</v>
      </c>
      <c r="CV45" s="13">
        <f t="shared" si="41"/>
        <v>26.60394765769167</v>
      </c>
      <c r="CW45" s="20">
        <f t="shared" si="13"/>
        <v>217.88658883714638</v>
      </c>
      <c r="CX45" s="59">
        <f t="shared" si="14"/>
        <v>511.21992217047966</v>
      </c>
      <c r="CY45" s="59">
        <f ca="1">AVERAGE(OFFSET($CX$3,0,0,'Données projet'!$E$13+1,1))-AVERAGE(OFFSET($H$3,0,0,'Données projet'!$E$13+1,1))</f>
        <v>384.27390696549998</v>
      </c>
      <c r="CZ45" s="59">
        <f t="shared" si="42"/>
        <v>168.81577156642464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8.8000000000000007</v>
      </c>
      <c r="DO45" s="12">
        <f>IF('Données projet'!$A$166&gt;35,DO44+DN45-DW44,IF(A45&lt;'Données projet'!$A$166,$DL$205^A45,IF(A45='Données projet'!$A$166,'Données projet'!$B$166,DO44+DN45-DW44)))</f>
        <v>192.60000000000011</v>
      </c>
      <c r="DP45" s="17">
        <f>DO45*VLOOKUP('Données projet'!$B$14,Paramètres!$A$1:$I$89,3,0)*VLOOKUP('Données projet'!$B$14,Paramètres!$A$1:$I$89,5,0)</f>
        <v>201.30552000000014</v>
      </c>
      <c r="DQ45" s="13">
        <f t="shared" si="43"/>
        <v>50.030972770730465</v>
      </c>
      <c r="DR45" s="20">
        <f t="shared" si="16"/>
        <v>437.74439157568918</v>
      </c>
      <c r="DS45" s="59">
        <f t="shared" si="17"/>
        <v>731.07772490902244</v>
      </c>
      <c r="DT45" s="59">
        <f ca="1">AVERAGE(OFFSET($DS$3,0,0,'Données projet'!$E$14+1,1))-AVERAGE(OFFSET($H$3,0,0,'Données projet'!$E$14+1,1))</f>
        <v>448.86709550306159</v>
      </c>
      <c r="DU45" s="59">
        <f t="shared" si="44"/>
        <v>421.94486500709155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212.59999999999997</v>
      </c>
      <c r="EK45" s="17">
        <f>EJ45*VLOOKUP('Données projet'!$B$15,Paramètres!$A$1:$I$89,3,0)*VLOOKUP('Données projet'!$B$15,Paramètres!$A$1:$I$89,5,0)</f>
        <v>155.87831999999997</v>
      </c>
      <c r="EL45" s="13">
        <f t="shared" si="45"/>
        <v>39.911451633480986</v>
      </c>
      <c r="EM45" s="20">
        <f t="shared" si="19"/>
        <v>341.00051892831272</v>
      </c>
      <c r="EN45" s="59">
        <f t="shared" si="20"/>
        <v>634.33385226164603</v>
      </c>
      <c r="EO45" s="59">
        <f ca="1">AVERAGE(OFFSET($EN$3,0,0,'Données projet'!$E$15+1,1))-AVERAGE(OFFSET($H$3,0,0,'Données projet'!$E$15+1,1))</f>
        <v>327.81662150328646</v>
      </c>
      <c r="EP45" s="59">
        <f t="shared" si="46"/>
        <v>320.24200483294322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212.59999999999997</v>
      </c>
      <c r="FF45" s="17">
        <f>FE45*VLOOKUP('Données projet'!$B$16,Paramètres!$A$1:$I$89,3,0)*VLOOKUP('Données projet'!$B$16,Paramètres!$A$1:$I$89,5,0)</f>
        <v>165.82799999999997</v>
      </c>
      <c r="FG45" s="13">
        <f t="shared" si="47"/>
        <v>42.154287435834398</v>
      </c>
      <c r="FH45" s="20">
        <f t="shared" si="22"/>
        <v>362.23581728407817</v>
      </c>
      <c r="FI45" s="59">
        <f t="shared" si="23"/>
        <v>655.56915061741142</v>
      </c>
      <c r="FJ45" s="59">
        <f ca="1">AVERAGE(OFFSET($FI$3,0,0,'Données projet'!$E$16+1,1))-AVERAGE(OFFSET($H$3,0,0,'Données projet'!$E$16+1,1))</f>
        <v>346.38839381795231</v>
      </c>
      <c r="FK45" s="59">
        <f t="shared" si="48"/>
        <v>337.8934585835961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9.8000000000000007</v>
      </c>
      <c r="FZ45" s="12">
        <f>IF('Données projet'!$A$244&gt;35,FZ44+FY45-GH44,IF(A45&lt;'Données projet'!$A$244,$FW$205^A45,IF(A45='Données projet'!$A$244,'Données projet'!$B$244,FZ44+FY45-GH44)))</f>
        <v>212.59999999999997</v>
      </c>
      <c r="GA45" s="17">
        <f>FZ45*VLOOKUP('Données projet'!$B$17,Paramètres!$A$1:$I$89,3,0)*VLOOKUP('Données projet'!$B$17,Paramètres!$A$1:$I$89,5,0)</f>
        <v>185.72736</v>
      </c>
      <c r="GB45" s="13">
        <f t="shared" si="49"/>
        <v>46.594086043363802</v>
      </c>
      <c r="GC45" s="20">
        <f t="shared" si="25"/>
        <v>404.62651852552534</v>
      </c>
      <c r="GD45" s="59">
        <f t="shared" si="26"/>
        <v>697.95985185885866</v>
      </c>
      <c r="GE45" s="59">
        <f ca="1">AVERAGE(OFFSET($GD$3,0,0,'Données projet'!$E$17+1,1))-AVERAGE(OFFSET($H$3,0,0,'Données projet'!$E$17+1,1))</f>
        <v>383.46266660377637</v>
      </c>
      <c r="GF45" s="59">
        <f t="shared" si="50"/>
        <v>373.1287543230714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11.2</v>
      </c>
      <c r="GU45" s="12">
        <f>IF('Données projet'!$A$270&gt;35,GU44+GT45-HC44,IF(A45&lt;'Données projet'!$A$270,$GR$205^A45,IF(A45='Données projet'!$A$270,'Données projet'!$B$270,GU44+GT45-HC44)))</f>
        <v>169.39999999999998</v>
      </c>
      <c r="GV45" s="17">
        <f>GU45*VLOOKUP('Données projet'!$B$18,Paramètres!$A$1:$I$89,3,0)*VLOOKUP('Données projet'!$B$18,Paramètres!$A$1:$I$89,5,0)</f>
        <v>171.77159999999998</v>
      </c>
      <c r="GW45" s="13">
        <f t="shared" si="51"/>
        <v>43.486563328347792</v>
      </c>
      <c r="GX45" s="20">
        <f t="shared" si="28"/>
        <v>374.90796779687236</v>
      </c>
      <c r="GY45" s="59">
        <f t="shared" si="29"/>
        <v>668.24130113020567</v>
      </c>
      <c r="GZ45" s="59">
        <f ca="1">AVERAGE(OFFSET($GY$3,0,0,'Données projet'!$E$18+1,1))-AVERAGE(OFFSET($H$3,0,0,'Données projet'!$E$18+1,1))</f>
        <v>564.80210708868663</v>
      </c>
      <c r="HA45" s="59">
        <f t="shared" si="52"/>
        <v>367.42881145517066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0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16.600000000000001</v>
      </c>
      <c r="N46" s="13">
        <f>IF('Données projet'!$A$36&gt;35,N45+M46-V45,IF(A46&lt;'Données projet'!$A$36,$K$205^A46,IF(A46='Données projet'!$A$36,'Données projet'!$B$36,N45+M46-V45)))</f>
        <v>272.80000000000013</v>
      </c>
      <c r="O46" s="13">
        <f>N46*VLOOKUP('Données projet'!$B$9,Paramètres!$A$1:$I$89,3,0)*VLOOKUP('Données projet'!$B$9,Paramètres!$A$1:$I$89,5,0)</f>
        <v>163.13440000000008</v>
      </c>
      <c r="P46" s="13">
        <f t="shared" si="33"/>
        <v>41.548687845426002</v>
      </c>
      <c r="Q46" s="20">
        <f t="shared" si="53"/>
        <v>356.48971133078379</v>
      </c>
      <c r="R46" s="59">
        <f t="shared" si="0"/>
        <v>649.82304466411711</v>
      </c>
      <c r="S46" s="59">
        <f ca="1">AVERAGE(OFFSET($R$3,0,0,'Données projet'!$E$9+1,1))-AVERAGE(OFFSET($H$3,0,0,'Données projet'!$E$9+1,1))</f>
        <v>362.81292020448933</v>
      </c>
      <c r="T46" s="59">
        <f t="shared" si="34"/>
        <v>292.26503163353146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12.880650008951497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4.7616473134930262</v>
      </c>
      <c r="AC46" s="22">
        <f t="shared" si="3"/>
        <v>17.642297322444524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152.13744</v>
      </c>
      <c r="AK46" s="13">
        <f t="shared" si="35"/>
        <v>39.063925813036093</v>
      </c>
      <c r="AL46" s="20">
        <f t="shared" si="4"/>
        <v>333.00904545770453</v>
      </c>
      <c r="AM46" s="59">
        <f t="shared" si="5"/>
        <v>626.34237879103785</v>
      </c>
      <c r="AN46" s="59">
        <f ca="1">AVERAGE(OFFSET($AM$3,0,0,'Données projet'!$E$10+1,1))-AVERAGE(OFFSET($H$3,0,0,'Données projet'!$E$10+1,1))</f>
        <v>476.64466005965136</v>
      </c>
      <c r="AO46" s="59">
        <f t="shared" si="36"/>
        <v>312.67921212138998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11.2</v>
      </c>
      <c r="BD46" s="12">
        <f>IF('Données projet'!$A$88&gt;35,BD45+BC46-BL45,IF(A46&lt;'Données projet'!$A$88,$BA$205^A46,IF(A46='Données projet'!$A$88,'Données projet'!$B$88,BD45+BC46-BL45)))</f>
        <v>180.59999999999997</v>
      </c>
      <c r="BE46" s="13">
        <f>BD46*VLOOKUP('Données projet'!$B$11,Paramètres!$A$1:$I$89,3,0)*VLOOKUP('Données projet'!$B$11,Paramètres!$A$1:$I$89,5,0)</f>
        <v>163.40687999999997</v>
      </c>
      <c r="BF46" s="13">
        <f t="shared" si="37"/>
        <v>41.610001881769797</v>
      </c>
      <c r="BG46" s="20">
        <f t="shared" si="7"/>
        <v>357.07106927741569</v>
      </c>
      <c r="BH46" s="59">
        <f t="shared" si="8"/>
        <v>650.404402610749</v>
      </c>
      <c r="BI46" s="59">
        <f ca="1">AVERAGE(OFFSET($BH$3,0,0,'Données projet'!$E$11+1,1))-AVERAGE(OFFSET($H$3,0,0,'Données projet'!$E$11+1,1))</f>
        <v>508.74087353289082</v>
      </c>
      <c r="BJ46" s="59">
        <f t="shared" si="38"/>
        <v>332.61387922152159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19.680000000000017</v>
      </c>
      <c r="BY46" s="12">
        <f>IF('Données projet'!$A$114&gt;35,BY45+BX46-CG45,IF(A46&lt;'Données projet'!$A$114,$BV$205^A46,IF(A46='Données projet'!$A$114,'Données projet'!$B$114,BY45+BX46-CG45)))</f>
        <v>602.44000000000017</v>
      </c>
      <c r="BZ46" s="13">
        <f>BY46*VLOOKUP('Données projet'!$B$12,Paramètres!$A$1:$I$89,3,0)*VLOOKUP('Données projet'!$B$12,Paramètres!$A$1:$I$89,5,0)</f>
        <v>266.27848000000012</v>
      </c>
      <c r="CA46" s="13">
        <f t="shared" si="39"/>
        <v>64.058831971861864</v>
      </c>
      <c r="CB46" s="20">
        <f t="shared" si="10"/>
        <v>575.33748501765956</v>
      </c>
      <c r="CC46" s="59">
        <f t="shared" si="11"/>
        <v>868.67081835099293</v>
      </c>
      <c r="CD46" s="59">
        <f ca="1">AVERAGE(OFFSET($CC$3,0,0,'Données projet'!$E$12+1,1))-AVERAGE(OFFSET($H$3,0,0,'Données projet'!$E$12+1,1))</f>
        <v>413.19017646954478</v>
      </c>
      <c r="CE46" s="59">
        <f t="shared" si="40"/>
        <v>501.86214945100159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95.800000000000011</v>
      </c>
      <c r="CU46" s="17">
        <f>CT46*VLOOKUP('Données projet'!$B$13,Paramètres!$A$1:$I$89,3,0)*VLOOKUP('Données projet'!$B$13,Paramètres!$A$1:$I$89,5,0)</f>
        <v>104.61360000000001</v>
      </c>
      <c r="CV46" s="13">
        <f t="shared" si="41"/>
        <v>28.058222314271017</v>
      </c>
      <c r="CW46" s="20">
        <f t="shared" si="13"/>
        <v>231.0700905306887</v>
      </c>
      <c r="CX46" s="59">
        <f t="shared" si="14"/>
        <v>524.40342386402199</v>
      </c>
      <c r="CY46" s="59">
        <f ca="1">AVERAGE(OFFSET($CX$3,0,0,'Données projet'!$E$13+1,1))-AVERAGE(OFFSET($H$3,0,0,'Données projet'!$E$13+1,1))</f>
        <v>384.27390696549998</v>
      </c>
      <c r="CZ46" s="59">
        <f t="shared" si="42"/>
        <v>168.81577156642464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8.8000000000000007</v>
      </c>
      <c r="DO46" s="12">
        <f>IF('Données projet'!$A$166&gt;35,DO45+DN46-DW45,IF(A46&lt;'Données projet'!$A$166,$DL$205^A46,IF(A46='Données projet'!$A$166,'Données projet'!$B$166,DO45+DN46-DW45)))</f>
        <v>201.40000000000012</v>
      </c>
      <c r="DP46" s="17">
        <f>DO46*VLOOKUP('Données projet'!$B$14,Paramètres!$A$1:$I$89,3,0)*VLOOKUP('Données projet'!$B$14,Paramètres!$A$1:$I$89,5,0)</f>
        <v>210.50328000000016</v>
      </c>
      <c r="DQ46" s="13">
        <f t="shared" si="43"/>
        <v>52.045549714335891</v>
      </c>
      <c r="DR46" s="20">
        <f t="shared" si="16"/>
        <v>457.27254508580199</v>
      </c>
      <c r="DS46" s="59">
        <f t="shared" si="17"/>
        <v>750.60587841913525</v>
      </c>
      <c r="DT46" s="59">
        <f ca="1">AVERAGE(OFFSET($DS$3,0,0,'Données projet'!$E$14+1,1))-AVERAGE(OFFSET($H$3,0,0,'Données projet'!$E$14+1,1))</f>
        <v>448.86709550306159</v>
      </c>
      <c r="DU46" s="59">
        <f t="shared" si="44"/>
        <v>421.94486500709155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222.39999999999998</v>
      </c>
      <c r="EK46" s="17">
        <f>EJ46*VLOOKUP('Données projet'!$B$15,Paramètres!$A$1:$I$89,3,0)*VLOOKUP('Données projet'!$B$15,Paramètres!$A$1:$I$89,5,0)</f>
        <v>163.06367999999998</v>
      </c>
      <c r="EL46" s="13">
        <f t="shared" si="45"/>
        <v>41.532772330984628</v>
      </c>
      <c r="EM46" s="20">
        <f t="shared" si="19"/>
        <v>356.33882114313155</v>
      </c>
      <c r="EN46" s="59">
        <f t="shared" si="20"/>
        <v>649.67215447646481</v>
      </c>
      <c r="EO46" s="59">
        <f ca="1">AVERAGE(OFFSET($EN$3,0,0,'Données projet'!$E$15+1,1))-AVERAGE(OFFSET($H$3,0,0,'Données projet'!$E$15+1,1))</f>
        <v>327.81662150328646</v>
      </c>
      <c r="EP46" s="59">
        <f t="shared" si="46"/>
        <v>320.24200483294322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222.39999999999998</v>
      </c>
      <c r="FF46" s="17">
        <f>FE46*VLOOKUP('Données projet'!$B$16,Paramètres!$A$1:$I$89,3,0)*VLOOKUP('Données projet'!$B$16,Paramètres!$A$1:$I$89,5,0)</f>
        <v>173.47199999999998</v>
      </c>
      <c r="FG46" s="13">
        <f t="shared" si="47"/>
        <v>43.866718728383574</v>
      </c>
      <c r="FH46" s="20">
        <f t="shared" si="22"/>
        <v>378.53160178526804</v>
      </c>
      <c r="FI46" s="59">
        <f t="shared" si="23"/>
        <v>671.86493511860135</v>
      </c>
      <c r="FJ46" s="59">
        <f ca="1">AVERAGE(OFFSET($FI$3,0,0,'Données projet'!$E$16+1,1))-AVERAGE(OFFSET($H$3,0,0,'Données projet'!$E$16+1,1))</f>
        <v>346.38839381795231</v>
      </c>
      <c r="FK46" s="59">
        <f t="shared" si="48"/>
        <v>337.8934585835961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9.8000000000000007</v>
      </c>
      <c r="FZ46" s="12">
        <f>IF('Données projet'!$A$244&gt;35,FZ45+FY46-GH45,IF(A46&lt;'Données projet'!$A$244,$FW$205^A46,IF(A46='Données projet'!$A$244,'Données projet'!$B$244,FZ45+FY46-GH45)))</f>
        <v>222.39999999999998</v>
      </c>
      <c r="GA46" s="17">
        <f>FZ46*VLOOKUP('Données projet'!$B$17,Paramètres!$A$1:$I$89,3,0)*VLOOKUP('Données projet'!$B$17,Paramètres!$A$1:$I$89,5,0)</f>
        <v>194.28864000000002</v>
      </c>
      <c r="GB46" s="13">
        <f t="shared" si="49"/>
        <v>48.486875029770822</v>
      </c>
      <c r="GC46" s="20">
        <f t="shared" si="25"/>
        <v>422.83402201018413</v>
      </c>
      <c r="GD46" s="59">
        <f t="shared" si="26"/>
        <v>716.16735534351744</v>
      </c>
      <c r="GE46" s="59">
        <f ca="1">AVERAGE(OFFSET($GD$3,0,0,'Données projet'!$E$17+1,1))-AVERAGE(OFFSET($H$3,0,0,'Données projet'!$E$17+1,1))</f>
        <v>383.46266660377637</v>
      </c>
      <c r="GF46" s="59">
        <f t="shared" si="50"/>
        <v>373.1287543230714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11.2</v>
      </c>
      <c r="GU46" s="12">
        <f>IF('Données projet'!$A$270&gt;35,GU45+GT46-HC45,IF(A46&lt;'Données projet'!$A$270,$GR$205^A46,IF(A46='Données projet'!$A$270,'Données projet'!$B$270,GU45+GT46-HC45)))</f>
        <v>180.59999999999997</v>
      </c>
      <c r="GV46" s="17">
        <f>GU46*VLOOKUP('Données projet'!$B$18,Paramètres!$A$1:$I$89,3,0)*VLOOKUP('Données projet'!$B$18,Paramètres!$A$1:$I$89,5,0)</f>
        <v>183.1284</v>
      </c>
      <c r="GW46" s="13">
        <f t="shared" si="51"/>
        <v>46.017498014577676</v>
      </c>
      <c r="GX46" s="20">
        <f t="shared" si="28"/>
        <v>399.09577237538946</v>
      </c>
      <c r="GY46" s="59">
        <f t="shared" si="29"/>
        <v>692.42910570872277</v>
      </c>
      <c r="GZ46" s="59">
        <f ca="1">AVERAGE(OFFSET($GY$3,0,0,'Données projet'!$E$18+1,1))-AVERAGE(OFFSET($H$3,0,0,'Données projet'!$E$18+1,1))</f>
        <v>564.80210708868663</v>
      </c>
      <c r="HA46" s="59">
        <f t="shared" si="52"/>
        <v>367.42881145517066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0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16.600000000000001</v>
      </c>
      <c r="N47" s="13">
        <f>IF('Données projet'!$A$36&gt;35,N46+M47-V46,IF(A47&lt;'Données projet'!$A$36,$K$205^A47,IF(A47='Données projet'!$A$36,'Données projet'!$B$36,N46+M47-V46)))</f>
        <v>289.40000000000015</v>
      </c>
      <c r="O47" s="13">
        <f>N47*VLOOKUP('Données projet'!$B$9,Paramètres!$A$1:$I$89,3,0)*VLOOKUP('Données projet'!$B$9,Paramètres!$A$1:$I$89,5,0)</f>
        <v>173.0612000000001</v>
      </c>
      <c r="P47" s="13">
        <f t="shared" si="33"/>
        <v>43.774916798471111</v>
      </c>
      <c r="Q47" s="20">
        <f t="shared" si="53"/>
        <v>377.65623675733735</v>
      </c>
      <c r="R47" s="59">
        <f t="shared" si="0"/>
        <v>670.98957009067067</v>
      </c>
      <c r="S47" s="59">
        <f ca="1">AVERAGE(OFFSET($R$3,0,0,'Données projet'!$E$9+1,1))-AVERAGE(OFFSET($H$3,0,0,'Données projet'!$E$9+1,1))</f>
        <v>362.81292020448933</v>
      </c>
      <c r="T47" s="59">
        <f t="shared" si="34"/>
        <v>292.26503163353146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12.628068318696705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3.3669931049896253</v>
      </c>
      <c r="AC47" s="22">
        <f t="shared" si="3"/>
        <v>15.99506142368633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161.57231999999999</v>
      </c>
      <c r="AK47" s="13">
        <f t="shared" si="35"/>
        <v>41.196954479055741</v>
      </c>
      <c r="AL47" s="20">
        <f t="shared" si="4"/>
        <v>353.15648638435545</v>
      </c>
      <c r="AM47" s="59">
        <f t="shared" si="5"/>
        <v>646.48981971768876</v>
      </c>
      <c r="AN47" s="59">
        <f ca="1">AVERAGE(OFFSET($AM$3,0,0,'Données projet'!$E$10+1,1))-AVERAGE(OFFSET($H$3,0,0,'Données projet'!$E$10+1,1))</f>
        <v>476.64466005965136</v>
      </c>
      <c r="AO47" s="59">
        <f t="shared" si="36"/>
        <v>312.67921212138998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11.2</v>
      </c>
      <c r="BD47" s="12">
        <f>IF('Données projet'!$A$88&gt;35,BD46+BC47-BL46,IF(A47&lt;'Données projet'!$A$88,$BA$205^A47,IF(A47='Données projet'!$A$88,'Données projet'!$B$88,BD46+BC47-BL46)))</f>
        <v>191.79999999999995</v>
      </c>
      <c r="BE47" s="13">
        <f>BD47*VLOOKUP('Données projet'!$B$11,Paramètres!$A$1:$I$89,3,0)*VLOOKUP('Données projet'!$B$11,Paramètres!$A$1:$I$89,5,0)</f>
        <v>173.54063999999997</v>
      </c>
      <c r="BF47" s="13">
        <f t="shared" si="37"/>
        <v>43.882055316228445</v>
      </c>
      <c r="BG47" s="20">
        <f t="shared" si="7"/>
        <v>378.6778610090978</v>
      </c>
      <c r="BH47" s="59">
        <f t="shared" si="8"/>
        <v>672.01119434243105</v>
      </c>
      <c r="BI47" s="59">
        <f ca="1">AVERAGE(OFFSET($BH$3,0,0,'Données projet'!$E$11+1,1))-AVERAGE(OFFSET($H$3,0,0,'Données projet'!$E$11+1,1))</f>
        <v>508.74087353289082</v>
      </c>
      <c r="BJ47" s="59">
        <f t="shared" si="38"/>
        <v>332.61387922152159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19.680000000000017</v>
      </c>
      <c r="BY47" s="12">
        <f>IF('Données projet'!$A$114&gt;35,BY46+BX47-CG46,IF(A47&lt;'Données projet'!$A$114,$BV$205^A47,IF(A47='Données projet'!$A$114,'Données projet'!$B$114,BY46+BX47-CG46)))</f>
        <v>622.12000000000023</v>
      </c>
      <c r="BZ47" s="13">
        <f>BY47*VLOOKUP('Données projet'!$B$12,Paramètres!$A$1:$I$89,3,0)*VLOOKUP('Données projet'!$B$12,Paramètres!$A$1:$I$89,5,0)</f>
        <v>274.97704000000016</v>
      </c>
      <c r="CA47" s="13">
        <f t="shared" si="39"/>
        <v>65.904397307240842</v>
      </c>
      <c r="CB47" s="20">
        <f t="shared" si="10"/>
        <v>593.70183664344472</v>
      </c>
      <c r="CC47" s="59">
        <f t="shared" si="11"/>
        <v>887.03516997677798</v>
      </c>
      <c r="CD47" s="59">
        <f ca="1">AVERAGE(OFFSET($CC$3,0,0,'Données projet'!$E$12+1,1))-AVERAGE(OFFSET($H$3,0,0,'Données projet'!$E$12+1,1))</f>
        <v>413.19017646954478</v>
      </c>
      <c r="CE47" s="59">
        <f t="shared" si="40"/>
        <v>501.86214945100159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101.4</v>
      </c>
      <c r="CU47" s="17">
        <f>CT47*VLOOKUP('Données projet'!$B$13,Paramètres!$A$1:$I$89,3,0)*VLOOKUP('Données projet'!$B$13,Paramètres!$A$1:$I$89,5,0)</f>
        <v>110.72880000000001</v>
      </c>
      <c r="CV47" s="13">
        <f t="shared" si="41"/>
        <v>29.502629487670664</v>
      </c>
      <c r="CW47" s="20">
        <f t="shared" si="13"/>
        <v>244.23640635769308</v>
      </c>
      <c r="CX47" s="59">
        <f t="shared" si="14"/>
        <v>537.56973969102637</v>
      </c>
      <c r="CY47" s="59">
        <f ca="1">AVERAGE(OFFSET($CX$3,0,0,'Données projet'!$E$13+1,1))-AVERAGE(OFFSET($H$3,0,0,'Données projet'!$E$13+1,1))</f>
        <v>384.27390696549998</v>
      </c>
      <c r="CZ47" s="59">
        <f t="shared" si="42"/>
        <v>168.81577156642464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8.8000000000000007</v>
      </c>
      <c r="DO47" s="12">
        <f>IF('Données projet'!$A$166&gt;35,DO46+DN47-DW46,IF(A47&lt;'Données projet'!$A$166,$DL$205^A47,IF(A47='Données projet'!$A$166,'Données projet'!$B$166,DO46+DN47-DW46)))</f>
        <v>210.20000000000013</v>
      </c>
      <c r="DP47" s="17">
        <f>DO47*VLOOKUP('Données projet'!$B$14,Paramètres!$A$1:$I$89,3,0)*VLOOKUP('Données projet'!$B$14,Paramètres!$A$1:$I$89,5,0)</f>
        <v>219.70104000000015</v>
      </c>
      <c r="DQ47" s="13">
        <f t="shared" si="43"/>
        <v>54.049903100126784</v>
      </c>
      <c r="DR47" s="20">
        <f t="shared" si="16"/>
        <v>476.78289256605444</v>
      </c>
      <c r="DS47" s="59">
        <f t="shared" si="17"/>
        <v>770.1162258993877</v>
      </c>
      <c r="DT47" s="59">
        <f ca="1">AVERAGE(OFFSET($DS$3,0,0,'Données projet'!$E$14+1,1))-AVERAGE(OFFSET($H$3,0,0,'Données projet'!$E$14+1,1))</f>
        <v>448.86709550306159</v>
      </c>
      <c r="DU47" s="59">
        <f t="shared" si="44"/>
        <v>421.94486500709155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</v>
      </c>
      <c r="EK47" s="17">
        <f>EJ47*VLOOKUP('Données projet'!$B$15,Paramètres!$A$1:$I$89,3,0)*VLOOKUP('Données projet'!$B$15,Paramètres!$A$1:$I$89,5,0)</f>
        <v>170.24903999999998</v>
      </c>
      <c r="EL47" s="13">
        <f t="shared" si="45"/>
        <v>43.145795507930117</v>
      </c>
      <c r="EM47" s="20">
        <f t="shared" si="19"/>
        <v>371.66267184297823</v>
      </c>
      <c r="EN47" s="59">
        <f t="shared" si="20"/>
        <v>664.99600517631154</v>
      </c>
      <c r="EO47" s="59">
        <f ca="1">AVERAGE(OFFSET($EN$3,0,0,'Données projet'!$E$15+1,1))-AVERAGE(OFFSET($H$3,0,0,'Données projet'!$E$15+1,1))</f>
        <v>327.81662150328646</v>
      </c>
      <c r="EP47" s="59">
        <f t="shared" si="46"/>
        <v>320.24200483294322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</v>
      </c>
      <c r="FF47" s="17">
        <f>FE47*VLOOKUP('Données projet'!$B$16,Paramètres!$A$1:$I$89,3,0)*VLOOKUP('Données projet'!$B$16,Paramètres!$A$1:$I$89,5,0)</f>
        <v>181.11599999999999</v>
      </c>
      <c r="FG47" s="13">
        <f t="shared" si="47"/>
        <v>45.570386218758216</v>
      </c>
      <c r="FH47" s="20">
        <f t="shared" si="22"/>
        <v>394.81212266433721</v>
      </c>
      <c r="FI47" s="59">
        <f t="shared" si="23"/>
        <v>688.14545599767052</v>
      </c>
      <c r="FJ47" s="59">
        <f ca="1">AVERAGE(OFFSET($FI$3,0,0,'Données projet'!$E$16+1,1))-AVERAGE(OFFSET($H$3,0,0,'Données projet'!$E$16+1,1))</f>
        <v>346.38839381795231</v>
      </c>
      <c r="FK47" s="59">
        <f t="shared" si="48"/>
        <v>337.8934585835961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9.8000000000000007</v>
      </c>
      <c r="FZ47" s="12">
        <f>IF('Données projet'!$A$244&gt;35,FZ46+FY47-GH46,IF(A47&lt;'Données projet'!$A$244,$FW$205^A47,IF(A47='Données projet'!$A$244,'Données projet'!$B$244,FZ46+FY47-GH46)))</f>
        <v>232.2</v>
      </c>
      <c r="GA47" s="17">
        <f>FZ47*VLOOKUP('Données projet'!$B$17,Paramètres!$A$1:$I$89,3,0)*VLOOKUP('Données projet'!$B$17,Paramètres!$A$1:$I$89,5,0)</f>
        <v>202.84992000000003</v>
      </c>
      <c r="GB47" s="13">
        <f t="shared" si="49"/>
        <v>50.369977187686075</v>
      </c>
      <c r="GC47" s="20">
        <f t="shared" si="25"/>
        <v>441.02465426855332</v>
      </c>
      <c r="GD47" s="59">
        <f t="shared" si="26"/>
        <v>734.35798760188663</v>
      </c>
      <c r="GE47" s="59">
        <f ca="1">AVERAGE(OFFSET($GD$3,0,0,'Données projet'!$E$17+1,1))-AVERAGE(OFFSET($H$3,0,0,'Données projet'!$E$17+1,1))</f>
        <v>383.46266660377637</v>
      </c>
      <c r="GF47" s="59">
        <f t="shared" si="50"/>
        <v>373.1287543230714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11.2</v>
      </c>
      <c r="GU47" s="12">
        <f>IF('Données projet'!$A$270&gt;35,GU46+GT47-HC46,IF(A47&lt;'Données projet'!$A$270,$GR$205^A47,IF(A47='Données projet'!$A$270,'Données projet'!$B$270,GU46+GT47-HC46)))</f>
        <v>191.79999999999995</v>
      </c>
      <c r="GV47" s="17">
        <f>GU47*VLOOKUP('Données projet'!$B$18,Paramètres!$A$1:$I$89,3,0)*VLOOKUP('Données projet'!$B$18,Paramètres!$A$1:$I$89,5,0)</f>
        <v>194.48519999999996</v>
      </c>
      <c r="GW47" s="13">
        <f t="shared" si="51"/>
        <v>48.530216343846028</v>
      </c>
      <c r="GX47" s="20">
        <f t="shared" si="28"/>
        <v>423.2518501321984</v>
      </c>
      <c r="GY47" s="59">
        <f t="shared" si="29"/>
        <v>716.58518346553171</v>
      </c>
      <c r="GZ47" s="59">
        <f ca="1">AVERAGE(OFFSET($GY$3,0,0,'Données projet'!$E$18+1,1))-AVERAGE(OFFSET($H$3,0,0,'Données projet'!$E$18+1,1))</f>
        <v>564.80210708868663</v>
      </c>
      <c r="HA47" s="59">
        <f t="shared" si="52"/>
        <v>367.42881145517066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0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306</v>
      </c>
      <c r="L48" s="12">
        <f>VLOOKUP(A48,'Données projet'!$A$35:$I$55,9,0)</f>
        <v>16.600000000000001</v>
      </c>
      <c r="M48" s="12">
        <f t="array" ref="M48">INDEX(L:L,MIN(IF(ISNUMBER(L48:L244),ROW(L48:L244),"")))</f>
        <v>16.600000000000001</v>
      </c>
      <c r="N48" s="13">
        <f>IF('Données projet'!$A$36&gt;35,N47+M48-V47,IF(A48&lt;'Données projet'!$A$36,$K$205^A48,IF(A48='Données projet'!$A$36,'Données projet'!$B$36,N47+M48-V47)))</f>
        <v>306.00000000000017</v>
      </c>
      <c r="O48" s="13">
        <f>N48*VLOOKUP('Données projet'!$B$9,Paramètres!$A$1:$I$89,3,0)*VLOOKUP('Données projet'!$B$9,Paramètres!$A$1:$I$89,5,0)</f>
        <v>182.98800000000011</v>
      </c>
      <c r="P48" s="13">
        <f t="shared" si="33"/>
        <v>45.986322796524874</v>
      </c>
      <c r="Q48" s="20">
        <f t="shared" si="53"/>
        <v>398.79694553728103</v>
      </c>
      <c r="R48" s="59">
        <f t="shared" si="0"/>
        <v>692.13027887061435</v>
      </c>
      <c r="S48" s="59">
        <f ca="1">AVERAGE(OFFSET($R$3,0,0,'Données projet'!$E$9+1,1))-AVERAGE(OFFSET($H$3,0,0,'Données projet'!$E$9+1,1))</f>
        <v>362.81292020448933</v>
      </c>
      <c r="T48" s="59">
        <f t="shared" si="34"/>
        <v>292.26503163353146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53</v>
      </c>
      <c r="W48" s="16">
        <f>IF(ISNA(VLOOKUP(A48,'Données projet'!$A$35:$I$55,5,0)),0%,VLOOKUP(A48,'Données projet'!$A$35:$I$55,5,0)*VLOOKUP('Données projet'!$B$9,Paramètres!$A$1:$I$89,7,0))</f>
        <v>0.18000000000000002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0.4</v>
      </c>
      <c r="Z48" s="21">
        <f>EXP(-LN(2)/35)*Z47+(1-EXP(-LN(2)/35))/(LN(2)/35)*V48*W48*VLOOKUP('Données projet'!$B$9,Paramètres!$A$1:$I$89,3,0)*0.475*44/12</f>
        <v>19.948383694454336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16.734811831868036</v>
      </c>
      <c r="AC48" s="22">
        <f t="shared" si="3"/>
        <v>36.683195526322372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171.00719999999995</v>
      </c>
      <c r="AK48" s="13">
        <f t="shared" si="35"/>
        <v>43.315525267338089</v>
      </c>
      <c r="AL48" s="20">
        <f t="shared" si="4"/>
        <v>373.27874650728046</v>
      </c>
      <c r="AM48" s="59">
        <f t="shared" si="5"/>
        <v>666.61207984061377</v>
      </c>
      <c r="AN48" s="59">
        <f ca="1">AVERAGE(OFFSET($AM$3,0,0,'Données projet'!$E$10+1,1))-AVERAGE(OFFSET($H$3,0,0,'Données projet'!$E$10+1,1))</f>
        <v>476.64466005965136</v>
      </c>
      <c r="AO48" s="59">
        <f t="shared" si="36"/>
        <v>312.67921212138998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11.2</v>
      </c>
      <c r="BD48" s="12">
        <f>IF('Données projet'!$A$88&gt;35,BD47+BC48-BL47,IF(A48&lt;'Données projet'!$A$88,$BA$205^A48,IF(A48='Données projet'!$A$88,'Données projet'!$B$88,BD47+BC48-BL47)))</f>
        <v>202.99999999999994</v>
      </c>
      <c r="BE48" s="13">
        <f>BD48*VLOOKUP('Données projet'!$B$11,Paramètres!$A$1:$I$89,3,0)*VLOOKUP('Données projet'!$B$11,Paramètres!$A$1:$I$89,5,0)</f>
        <v>183.67439999999993</v>
      </c>
      <c r="BF48" s="13">
        <f t="shared" si="37"/>
        <v>46.138708549418673</v>
      </c>
      <c r="BG48" s="20">
        <f t="shared" si="7"/>
        <v>400.25783072357075</v>
      </c>
      <c r="BH48" s="59">
        <f t="shared" si="8"/>
        <v>693.59116405690406</v>
      </c>
      <c r="BI48" s="59">
        <f ca="1">AVERAGE(OFFSET($BH$3,0,0,'Données projet'!$E$11+1,1))-AVERAGE(OFFSET($H$3,0,0,'Données projet'!$E$11+1,1))</f>
        <v>508.74087353289082</v>
      </c>
      <c r="BJ48" s="59">
        <f t="shared" si="38"/>
        <v>332.61387922152159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641.80000000000007</v>
      </c>
      <c r="BW48" s="12">
        <f>VLOOKUP(A48,'Données projet'!$A$113:$I$133,9,0)</f>
        <v>19.680000000000017</v>
      </c>
      <c r="BX48" s="12">
        <f t="array" ref="BX48">INDEX(BW:BW,MIN(IF(ISNUMBER(BW48:BW244),ROW(BW48:BW244),"")))</f>
        <v>19.680000000000017</v>
      </c>
      <c r="BY48" s="12">
        <f>IF('Données projet'!$A$114&gt;35,BY47+BX48-CG47,IF(A48&lt;'Données projet'!$A$114,$BV$205^A48,IF(A48='Données projet'!$A$114,'Données projet'!$B$114,BY47+BX48-CG47)))</f>
        <v>641.8000000000003</v>
      </c>
      <c r="BZ48" s="13">
        <f>BY48*VLOOKUP('Données projet'!$B$12,Paramètres!$A$1:$I$89,3,0)*VLOOKUP('Données projet'!$B$12,Paramètres!$A$1:$I$89,5,0)</f>
        <v>283.67560000000014</v>
      </c>
      <c r="CA48" s="13">
        <f t="shared" si="39"/>
        <v>67.743178256761382</v>
      </c>
      <c r="CB48" s="20">
        <f t="shared" si="10"/>
        <v>612.0543721305263</v>
      </c>
      <c r="CC48" s="59">
        <f t="shared" si="11"/>
        <v>905.38770546385967</v>
      </c>
      <c r="CD48" s="59">
        <f ca="1">AVERAGE(OFFSET($CC$3,0,0,'Données projet'!$E$12+1,1))-AVERAGE(OFFSET($H$3,0,0,'Données projet'!$E$12+1,1))</f>
        <v>413.19017646954478</v>
      </c>
      <c r="CE48" s="59">
        <f t="shared" si="40"/>
        <v>501.86214945100159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69.8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107</v>
      </c>
      <c r="CU48" s="17">
        <f>CT48*VLOOKUP('Données projet'!$B$13,Paramètres!$A$1:$I$89,3,0)*VLOOKUP('Données projet'!$B$13,Paramètres!$A$1:$I$89,5,0)</f>
        <v>116.84399999999999</v>
      </c>
      <c r="CV48" s="13">
        <f t="shared" si="41"/>
        <v>30.93777624229395</v>
      </c>
      <c r="CW48" s="20">
        <f t="shared" si="13"/>
        <v>257.3865936219953</v>
      </c>
      <c r="CX48" s="59">
        <f t="shared" si="14"/>
        <v>550.71992695532867</v>
      </c>
      <c r="CY48" s="59">
        <f ca="1">AVERAGE(OFFSET($CX$3,0,0,'Données projet'!$E$13+1,1))-AVERAGE(OFFSET($H$3,0,0,'Données projet'!$E$13+1,1))</f>
        <v>384.27390696549998</v>
      </c>
      <c r="CZ48" s="59">
        <f t="shared" si="42"/>
        <v>168.81577156642464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219</v>
      </c>
      <c r="DM48" s="12">
        <f>VLOOKUP(A48,'Données projet'!$A$165:$I$185,9,0)</f>
        <v>8.8000000000000007</v>
      </c>
      <c r="DN48" s="12">
        <f t="array" ref="DN48">INDEX(DM:DM,MIN(IF(ISNUMBER(DM48:DM244),ROW(DM48:DM244),"")))</f>
        <v>8.8000000000000007</v>
      </c>
      <c r="DO48" s="12">
        <f>IF('Données projet'!$A$166&gt;35,DO47+DN48-DW47,IF(A48&lt;'Données projet'!$A$166,$DL$205^A48,IF(A48='Données projet'!$A$166,'Données projet'!$B$166,DO47+DN48-DW47)))</f>
        <v>219.00000000000014</v>
      </c>
      <c r="DP48" s="17">
        <f>DO48*VLOOKUP('Données projet'!$B$14,Paramètres!$A$1:$I$89,3,0)*VLOOKUP('Données projet'!$B$14,Paramètres!$A$1:$I$89,5,0)</f>
        <v>228.89880000000016</v>
      </c>
      <c r="DQ48" s="13">
        <f t="shared" si="43"/>
        <v>56.044509878204714</v>
      </c>
      <c r="DR48" s="20">
        <f t="shared" si="16"/>
        <v>496.27626470454021</v>
      </c>
      <c r="DS48" s="59">
        <f t="shared" si="17"/>
        <v>789.60959803787352</v>
      </c>
      <c r="DT48" s="59">
        <f ca="1">AVERAGE(OFFSET($DS$3,0,0,'Données projet'!$E$14+1,1))-AVERAGE(OFFSET($H$3,0,0,'Données projet'!$E$14+1,1))</f>
        <v>448.86709550306159</v>
      </c>
      <c r="DU48" s="59">
        <f t="shared" si="44"/>
        <v>421.94486500709155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30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</v>
      </c>
      <c r="EK48" s="17">
        <f>EJ48*VLOOKUP('Données projet'!$B$15,Paramètres!$A$1:$I$89,3,0)*VLOOKUP('Données projet'!$B$15,Paramètres!$A$1:$I$89,5,0)</f>
        <v>177.43440000000001</v>
      </c>
      <c r="EL48" s="13">
        <f t="shared" si="45"/>
        <v>44.750911401641211</v>
      </c>
      <c r="EM48" s="20">
        <f t="shared" si="19"/>
        <v>386.97275069119178</v>
      </c>
      <c r="EN48" s="59">
        <f t="shared" si="20"/>
        <v>680.30608402452503</v>
      </c>
      <c r="EO48" s="59">
        <f ca="1">AVERAGE(OFFSET($EN$3,0,0,'Données projet'!$E$15+1,1))-AVERAGE(OFFSET($H$3,0,0,'Données projet'!$E$15+1,1))</f>
        <v>327.81662150328646</v>
      </c>
      <c r="EP48" s="59">
        <f t="shared" si="46"/>
        <v>320.24200483294322</v>
      </c>
      <c r="EQ48" s="15">
        <f>IF(ISNA(VLOOKUP(A48,'Données projet'!$A$191:$I$211,3,0)),0,VLOOKUP(A48,'Données projet'!$A$191:$I$211,3,0))</f>
        <v>8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</v>
      </c>
      <c r="FF48" s="17">
        <f>FE48*VLOOKUP('Données projet'!$B$16,Paramètres!$A$1:$I$89,3,0)*VLOOKUP('Données projet'!$B$16,Paramètres!$A$1:$I$89,5,0)</f>
        <v>188.76000000000002</v>
      </c>
      <c r="FG48" s="13">
        <f t="shared" si="47"/>
        <v>47.265702073783714</v>
      </c>
      <c r="FH48" s="20">
        <f t="shared" si="22"/>
        <v>411.07809777850667</v>
      </c>
      <c r="FI48" s="59">
        <f t="shared" si="23"/>
        <v>704.41143111183999</v>
      </c>
      <c r="FJ48" s="59">
        <f ca="1">AVERAGE(OFFSET($FI$3,0,0,'Données projet'!$E$16+1,1))-AVERAGE(OFFSET($H$3,0,0,'Données projet'!$E$16+1,1))</f>
        <v>346.38839381795231</v>
      </c>
      <c r="FK48" s="59">
        <f t="shared" si="48"/>
        <v>337.8934585835961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242</v>
      </c>
      <c r="FX48" s="12">
        <f>VLOOKUP(A48,'Données projet'!$A$243:$I$263,9,0)</f>
        <v>9.8000000000000007</v>
      </c>
      <c r="FY48" s="12">
        <f t="array" ref="FY48">INDEX(FX:FX,MIN(IF(ISNUMBER(FX48:FX244),ROW(FX48:FX244),"")))</f>
        <v>9.8000000000000007</v>
      </c>
      <c r="FZ48" s="12">
        <f>IF('Données projet'!$A$244&gt;35,FZ47+FY48-GH47,IF(A48&lt;'Données projet'!$A$244,$FW$205^A48,IF(A48='Données projet'!$A$244,'Données projet'!$B$244,FZ47+FY48-GH47)))</f>
        <v>242</v>
      </c>
      <c r="GA48" s="17">
        <f>FZ48*VLOOKUP('Données projet'!$B$17,Paramètres!$A$1:$I$89,3,0)*VLOOKUP('Données projet'!$B$17,Paramètres!$A$1:$I$89,5,0)</f>
        <v>211.41120000000004</v>
      </c>
      <c r="GB48" s="13">
        <f t="shared" si="49"/>
        <v>52.243848094411156</v>
      </c>
      <c r="GC48" s="20">
        <f t="shared" si="25"/>
        <v>459.19920876443285</v>
      </c>
      <c r="GD48" s="59">
        <f t="shared" si="26"/>
        <v>752.53254209776617</v>
      </c>
      <c r="GE48" s="59">
        <f ca="1">AVERAGE(OFFSET($GD$3,0,0,'Données projet'!$E$17+1,1))-AVERAGE(OFFSET($H$3,0,0,'Données projet'!$E$17+1,1))</f>
        <v>383.46266660377637</v>
      </c>
      <c r="GF48" s="59">
        <f t="shared" si="50"/>
        <v>373.1287543230714</v>
      </c>
      <c r="GG48" s="15">
        <f>IF(ISNA(VLOOKUP(A48,'Données projet'!$A$243:$I$263,3,0)),0,VLOOKUP(A48,'Données projet'!$A$243:$I$263,3,0))</f>
        <v>8</v>
      </c>
      <c r="GH48" s="15">
        <f>IF(ISNA(VLOOKUP(A48,'Données projet'!$A$243:$I$263,4,0)),0,VLOOKUP(A48,'Données projet'!$A$243:$I$263,4,0))</f>
        <v>24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11.2</v>
      </c>
      <c r="GU48" s="12">
        <f>IF('Données projet'!$A$270&gt;35,GU47+GT48-HC47,IF(A48&lt;'Données projet'!$A$270,$GR$205^A48,IF(A48='Données projet'!$A$270,'Données projet'!$B$270,GU47+GT48-HC47)))</f>
        <v>202.99999999999994</v>
      </c>
      <c r="GV48" s="17">
        <f>GU48*VLOOKUP('Données projet'!$B$18,Paramètres!$A$1:$I$89,3,0)*VLOOKUP('Données projet'!$B$18,Paramètres!$A$1:$I$89,5,0)</f>
        <v>205.84199999999996</v>
      </c>
      <c r="GW48" s="13">
        <f t="shared" si="51"/>
        <v>51.025903221558437</v>
      </c>
      <c r="GX48" s="20">
        <f t="shared" si="28"/>
        <v>447.37826477754749</v>
      </c>
      <c r="GY48" s="59">
        <f t="shared" si="29"/>
        <v>740.7115981108808</v>
      </c>
      <c r="GZ48" s="59">
        <f ca="1">AVERAGE(OFFSET($GY$3,0,0,'Données projet'!$E$18+1,1))-AVERAGE(OFFSET($H$3,0,0,'Données projet'!$E$18+1,1))</f>
        <v>564.80210708868663</v>
      </c>
      <c r="HA48" s="59">
        <f t="shared" si="52"/>
        <v>367.42881145517066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0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17.399999999999999</v>
      </c>
      <c r="N49" s="13">
        <f>IF('Données projet'!$A$36&gt;35,N48+M49-V48,IF(A49&lt;'Données projet'!$A$36,$K$205^A49,IF(A49='Données projet'!$A$36,'Données projet'!$B$36,N48+M49-V48)))</f>
        <v>270.40000000000015</v>
      </c>
      <c r="O49" s="13">
        <f>N49*VLOOKUP('Données projet'!$B$9,Paramètres!$A$1:$I$89,3,0)*VLOOKUP('Données projet'!$B$9,Paramètres!$A$1:$I$89,5,0)</f>
        <v>161.6992000000001</v>
      </c>
      <c r="P49" s="13">
        <f t="shared" si="33"/>
        <v>41.225538754249229</v>
      </c>
      <c r="Q49" s="20">
        <f t="shared" si="53"/>
        <v>353.42725333031763</v>
      </c>
      <c r="R49" s="59">
        <f t="shared" si="0"/>
        <v>646.76058666365088</v>
      </c>
      <c r="S49" s="59">
        <f ca="1">AVERAGE(OFFSET($R$3,0,0,'Données projet'!$E$9+1,1))-AVERAGE(OFFSET($H$3,0,0,'Données projet'!$E$9+1,1))</f>
        <v>362.81292020448933</v>
      </c>
      <c r="T49" s="59">
        <f t="shared" si="34"/>
        <v>292.26503163353146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19.557208057518718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11.833298928194759</v>
      </c>
      <c r="AC49" s="22">
        <f t="shared" si="3"/>
        <v>31.390506985713479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180.44207999999995</v>
      </c>
      <c r="AK49" s="13">
        <f t="shared" si="35"/>
        <v>45.420526775820029</v>
      </c>
      <c r="AL49" s="20">
        <f t="shared" si="4"/>
        <v>393.37737346788646</v>
      </c>
      <c r="AM49" s="59">
        <f t="shared" si="5"/>
        <v>686.71070680121977</v>
      </c>
      <c r="AN49" s="59">
        <f ca="1">AVERAGE(OFFSET($AM$3,0,0,'Données projet'!$E$10+1,1))-AVERAGE(OFFSET($H$3,0,0,'Données projet'!$E$10+1,1))</f>
        <v>476.64466005965136</v>
      </c>
      <c r="AO49" s="59">
        <f t="shared" si="36"/>
        <v>312.67921212138998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11.2</v>
      </c>
      <c r="BD49" s="12">
        <f>IF('Données projet'!$A$88&gt;35,BD48+BC49-BL48,IF(A49&lt;'Données projet'!$A$88,$BA$205^A49,IF(A49='Données projet'!$A$88,'Données projet'!$B$88,BD48+BC49-BL48)))</f>
        <v>214.19999999999993</v>
      </c>
      <c r="BE49" s="13">
        <f>BD49*VLOOKUP('Données projet'!$B$11,Paramètres!$A$1:$I$89,3,0)*VLOOKUP('Données projet'!$B$11,Paramètres!$A$1:$I$89,5,0)</f>
        <v>193.80815999999993</v>
      </c>
      <c r="BF49" s="13">
        <f t="shared" si="37"/>
        <v>48.380908095574689</v>
      </c>
      <c r="BG49" s="20">
        <f t="shared" si="7"/>
        <v>421.81262693312578</v>
      </c>
      <c r="BH49" s="59">
        <f t="shared" si="8"/>
        <v>715.14596026645904</v>
      </c>
      <c r="BI49" s="59">
        <f ca="1">AVERAGE(OFFSET($BH$3,0,0,'Données projet'!$E$11+1,1))-AVERAGE(OFFSET($H$3,0,0,'Données projet'!$E$11+1,1))</f>
        <v>508.74087353289082</v>
      </c>
      <c r="BJ49" s="59">
        <f t="shared" si="38"/>
        <v>332.61387922152159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18.279999999999994</v>
      </c>
      <c r="BY49" s="12">
        <f>IF('Données projet'!$A$114&gt;35,BY48+BX49-CG48,IF(A49&lt;'Données projet'!$A$114,$BV$205^A49,IF(A49='Données projet'!$A$114,'Données projet'!$B$114,BY48+BX49-CG48)))</f>
        <v>590.28000000000031</v>
      </c>
      <c r="BZ49" s="13">
        <f>BY49*VLOOKUP('Données projet'!$B$12,Paramètres!$A$1:$I$89,3,0)*VLOOKUP('Données projet'!$B$12,Paramètres!$A$1:$I$89,5,0)</f>
        <v>260.90376000000015</v>
      </c>
      <c r="CA49" s="13">
        <f t="shared" si="39"/>
        <v>62.914984143991838</v>
      </c>
      <c r="CB49" s="20">
        <f t="shared" si="10"/>
        <v>563.98431271745267</v>
      </c>
      <c r="CC49" s="59">
        <f t="shared" si="11"/>
        <v>857.31764605078592</v>
      </c>
      <c r="CD49" s="59">
        <f ca="1">AVERAGE(OFFSET($CC$3,0,0,'Données projet'!$E$12+1,1))-AVERAGE(OFFSET($H$3,0,0,'Données projet'!$E$12+1,1))</f>
        <v>413.19017646954478</v>
      </c>
      <c r="CE49" s="59">
        <f t="shared" si="40"/>
        <v>501.86214945100159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112.6</v>
      </c>
      <c r="CU49" s="17">
        <f>CT49*VLOOKUP('Données projet'!$B$13,Paramètres!$A$1:$I$89,3,0)*VLOOKUP('Données projet'!$B$13,Paramètres!$A$1:$I$89,5,0)</f>
        <v>122.9592</v>
      </c>
      <c r="CV49" s="13">
        <f t="shared" si="41"/>
        <v>32.364202510408994</v>
      </c>
      <c r="CW49" s="20">
        <f t="shared" si="13"/>
        <v>270.52159270562896</v>
      </c>
      <c r="CX49" s="59">
        <f t="shared" si="14"/>
        <v>563.85492603896228</v>
      </c>
      <c r="CY49" s="59">
        <f ca="1">AVERAGE(OFFSET($CX$3,0,0,'Données projet'!$E$13+1,1))-AVERAGE(OFFSET($H$3,0,0,'Données projet'!$E$13+1,1))</f>
        <v>384.27390696549998</v>
      </c>
      <c r="CZ49" s="59">
        <f t="shared" si="42"/>
        <v>168.81577156642464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8.1999999999999993</v>
      </c>
      <c r="DO49" s="12">
        <f>IF('Données projet'!$A$166&gt;35,DO48+DN49-DW48,IF(A49&lt;'Données projet'!$A$166,$DL$205^A49,IF(A49='Données projet'!$A$166,'Données projet'!$B$166,DO48+DN49-DW48)))</f>
        <v>197.20000000000013</v>
      </c>
      <c r="DP49" s="17">
        <f>DO49*VLOOKUP('Données projet'!$B$14,Paramètres!$A$1:$I$89,3,0)*VLOOKUP('Données projet'!$B$14,Paramètres!$A$1:$I$89,5,0)</f>
        <v>206.11344000000017</v>
      </c>
      <c r="DQ49" s="13">
        <f t="shared" si="43"/>
        <v>51.085353370375195</v>
      </c>
      <c r="DR49" s="20">
        <f t="shared" si="16"/>
        <v>447.95456512007041</v>
      </c>
      <c r="DS49" s="59">
        <f t="shared" si="17"/>
        <v>741.28789845340373</v>
      </c>
      <c r="DT49" s="59">
        <f ca="1">AVERAGE(OFFSET($DS$3,0,0,'Données projet'!$E$14+1,1))-AVERAGE(OFFSET($H$3,0,0,'Données projet'!$E$14+1,1))</f>
        <v>448.86709550306159</v>
      </c>
      <c r="DU49" s="59">
        <f t="shared" si="44"/>
        <v>421.94486500709155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8.4</v>
      </c>
      <c r="EJ49" s="12">
        <f>IF('Données projet'!$A$192&gt;35,EJ48+EI49-ER48,IF(A49&lt;'Données projet'!$A$192,$EG$205^A49,IF(A49='Données projet'!$A$192,'Données projet'!$B$192,EJ48+EI49-ER48)))</f>
        <v>226.4</v>
      </c>
      <c r="EK49" s="17">
        <f>EJ49*VLOOKUP('Données projet'!$B$15,Paramètres!$A$1:$I$89,3,0)*VLOOKUP('Données projet'!$B$15,Paramètres!$A$1:$I$89,5,0)</f>
        <v>165.99648000000002</v>
      </c>
      <c r="EL49" s="13">
        <f t="shared" si="45"/>
        <v>42.192128407494515</v>
      </c>
      <c r="EM49" s="20">
        <f t="shared" si="19"/>
        <v>362.59515964305297</v>
      </c>
      <c r="EN49" s="59">
        <f t="shared" si="20"/>
        <v>655.92849297638622</v>
      </c>
      <c r="EO49" s="59">
        <f ca="1">AVERAGE(OFFSET($EN$3,0,0,'Données projet'!$E$15+1,1))-AVERAGE(OFFSET($H$3,0,0,'Données projet'!$E$15+1,1))</f>
        <v>327.81662150328646</v>
      </c>
      <c r="EP49" s="59">
        <f t="shared" si="46"/>
        <v>320.24200483294322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8.4</v>
      </c>
      <c r="FE49" s="12">
        <f>IF('Données projet'!$A$218&gt;35,FE48+FD49-FM48,IF(A49&lt;'Données projet'!$A$218,$FB$205^A49,IF(A49='Données projet'!$A$218,'Données projet'!$B$218,FE48+FD49-FM48)))</f>
        <v>226.4</v>
      </c>
      <c r="FF49" s="17">
        <f>FE49*VLOOKUP('Données projet'!$B$16,Paramètres!$A$1:$I$89,3,0)*VLOOKUP('Données projet'!$B$16,Paramètres!$A$1:$I$89,5,0)</f>
        <v>176.59200000000001</v>
      </c>
      <c r="FG49" s="13">
        <f t="shared" si="47"/>
        <v>44.563127514187897</v>
      </c>
      <c r="FH49" s="20">
        <f t="shared" si="22"/>
        <v>385.17851375387727</v>
      </c>
      <c r="FI49" s="59">
        <f t="shared" si="23"/>
        <v>678.51184708721053</v>
      </c>
      <c r="FJ49" s="59">
        <f ca="1">AVERAGE(OFFSET($FI$3,0,0,'Données projet'!$E$16+1,1))-AVERAGE(OFFSET($H$3,0,0,'Données projet'!$E$16+1,1))</f>
        <v>346.38839381795231</v>
      </c>
      <c r="FK49" s="59">
        <f t="shared" si="48"/>
        <v>337.8934585835961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8.4</v>
      </c>
      <c r="FZ49" s="12">
        <f>IF('Données projet'!$A$244&gt;35,FZ48+FY49-GH48,IF(A49&lt;'Données projet'!$A$244,$FW$205^A49,IF(A49='Données projet'!$A$244,'Données projet'!$B$244,FZ48+FY49-GH48)))</f>
        <v>226.4</v>
      </c>
      <c r="GA49" s="17">
        <f>FZ49*VLOOKUP('Données projet'!$B$17,Paramètres!$A$1:$I$89,3,0)*VLOOKUP('Données projet'!$B$17,Paramètres!$A$1:$I$89,5,0)</f>
        <v>197.78304000000003</v>
      </c>
      <c r="GB49" s="13">
        <f t="shared" si="49"/>
        <v>49.256631390532817</v>
      </c>
      <c r="GC49" s="20">
        <f t="shared" si="25"/>
        <v>430.26076100517804</v>
      </c>
      <c r="GD49" s="59">
        <f t="shared" si="26"/>
        <v>723.59409433851135</v>
      </c>
      <c r="GE49" s="59">
        <f ca="1">AVERAGE(OFFSET($GD$3,0,0,'Données projet'!$E$17+1,1))-AVERAGE(OFFSET($H$3,0,0,'Données projet'!$E$17+1,1))</f>
        <v>383.46266660377637</v>
      </c>
      <c r="GF49" s="59">
        <f t="shared" si="50"/>
        <v>373.1287543230714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11.2</v>
      </c>
      <c r="GU49" s="12">
        <f>IF('Données projet'!$A$270&gt;35,GU48+GT49-HC48,IF(A49&lt;'Données projet'!$A$270,$GR$205^A49,IF(A49='Données projet'!$A$270,'Données projet'!$B$270,GU48+GT49-HC48)))</f>
        <v>214.19999999999993</v>
      </c>
      <c r="GV49" s="17">
        <f>GU49*VLOOKUP('Données projet'!$B$18,Paramètres!$A$1:$I$89,3,0)*VLOOKUP('Données projet'!$B$18,Paramètres!$A$1:$I$89,5,0)</f>
        <v>217.19879999999995</v>
      </c>
      <c r="GW49" s="13">
        <f t="shared" si="51"/>
        <v>53.505605420483995</v>
      </c>
      <c r="GX49" s="20">
        <f t="shared" si="28"/>
        <v>471.4768394406762</v>
      </c>
      <c r="GY49" s="59">
        <f t="shared" si="29"/>
        <v>764.81017277400952</v>
      </c>
      <c r="GZ49" s="59">
        <f ca="1">AVERAGE(OFFSET($GY$3,0,0,'Données projet'!$E$18+1,1))-AVERAGE(OFFSET($H$3,0,0,'Données projet'!$E$18+1,1))</f>
        <v>564.80210708868663</v>
      </c>
      <c r="HA49" s="59">
        <f t="shared" si="52"/>
        <v>367.42881145517066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0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17.399999999999999</v>
      </c>
      <c r="N50" s="13">
        <f>IF('Données projet'!$A$36&gt;35,N49+M50-V49,IF(A50&lt;'Données projet'!$A$36,$K$205^A50,IF(A50='Données projet'!$A$36,'Données projet'!$B$36,N49+M50-V49)))</f>
        <v>287.80000000000013</v>
      </c>
      <c r="O50" s="13">
        <f>N50*VLOOKUP('Données projet'!$B$9,Paramètres!$A$1:$I$89,3,0)*VLOOKUP('Données projet'!$B$9,Paramètres!$A$1:$I$89,5,0)</f>
        <v>172.10440000000008</v>
      </c>
      <c r="P50" s="13">
        <f t="shared" si="33"/>
        <v>43.561001176960559</v>
      </c>
      <c r="Q50" s="20">
        <f t="shared" si="53"/>
        <v>375.61724038320648</v>
      </c>
      <c r="R50" s="59">
        <f t="shared" si="0"/>
        <v>668.95057371653979</v>
      </c>
      <c r="S50" s="59">
        <f ca="1">AVERAGE(OFFSET($R$3,0,0,'Données projet'!$E$9+1,1))-AVERAGE(OFFSET($H$3,0,0,'Données projet'!$E$9+1,1))</f>
        <v>362.81292020448933</v>
      </c>
      <c r="T50" s="59">
        <f t="shared" si="34"/>
        <v>292.26503163353146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19.173703136229829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8.3674059159340199</v>
      </c>
      <c r="AC50" s="22">
        <f t="shared" si="3"/>
        <v>27.541109052163847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189.87695999999994</v>
      </c>
      <c r="AK50" s="13">
        <f t="shared" si="35"/>
        <v>47.5127494286954</v>
      </c>
      <c r="AL50" s="20">
        <f t="shared" si="4"/>
        <v>413.45374392164439</v>
      </c>
      <c r="AM50" s="59">
        <f t="shared" si="5"/>
        <v>706.7870772549777</v>
      </c>
      <c r="AN50" s="59">
        <f ca="1">AVERAGE(OFFSET($AM$3,0,0,'Données projet'!$E$10+1,1))-AVERAGE(OFFSET($H$3,0,0,'Données projet'!$E$10+1,1))</f>
        <v>476.64466005965136</v>
      </c>
      <c r="AO50" s="59">
        <f t="shared" si="36"/>
        <v>312.67921212138998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11.2</v>
      </c>
      <c r="BD50" s="12">
        <f>IF('Données projet'!$A$88&gt;35,BD49+BC50-BL49,IF(A50&lt;'Données projet'!$A$88,$BA$205^A50,IF(A50='Données projet'!$A$88,'Données projet'!$B$88,BD49+BC50-BL49)))</f>
        <v>225.39999999999992</v>
      </c>
      <c r="BE50" s="13">
        <f>BD50*VLOOKUP('Données projet'!$B$11,Paramètres!$A$1:$I$89,3,0)*VLOOKUP('Données projet'!$B$11,Paramètres!$A$1:$I$89,5,0)</f>
        <v>203.94191999999993</v>
      </c>
      <c r="BF50" s="13">
        <f t="shared" si="37"/>
        <v>50.609495896501116</v>
      </c>
      <c r="BG50" s="20">
        <f t="shared" si="7"/>
        <v>443.3437160197393</v>
      </c>
      <c r="BH50" s="59">
        <f t="shared" si="8"/>
        <v>736.67704935307256</v>
      </c>
      <c r="BI50" s="59">
        <f ca="1">AVERAGE(OFFSET($BH$3,0,0,'Données projet'!$E$11+1,1))-AVERAGE(OFFSET($H$3,0,0,'Données projet'!$E$11+1,1))</f>
        <v>508.74087353289082</v>
      </c>
      <c r="BJ50" s="59">
        <f t="shared" si="38"/>
        <v>332.61387922152159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18.279999999999994</v>
      </c>
      <c r="BY50" s="12">
        <f>IF('Données projet'!$A$114&gt;35,BY49+BX50-CG49,IF(A50&lt;'Données projet'!$A$114,$BV$205^A50,IF(A50='Données projet'!$A$114,'Données projet'!$B$114,BY49+BX50-CG49)))</f>
        <v>608.56000000000029</v>
      </c>
      <c r="BZ50" s="13">
        <f>BY50*VLOOKUP('Données projet'!$B$12,Paramètres!$A$1:$I$89,3,0)*VLOOKUP('Données projet'!$B$12,Paramètres!$A$1:$I$89,5,0)</f>
        <v>268.98352000000017</v>
      </c>
      <c r="CA50" s="13">
        <f t="shared" si="39"/>
        <v>64.633499244700616</v>
      </c>
      <c r="CB50" s="20">
        <f t="shared" si="10"/>
        <v>581.04964185118718</v>
      </c>
      <c r="CC50" s="59">
        <f t="shared" si="11"/>
        <v>874.38297518452055</v>
      </c>
      <c r="CD50" s="59">
        <f ca="1">AVERAGE(OFFSET($CC$3,0,0,'Données projet'!$E$12+1,1))-AVERAGE(OFFSET($H$3,0,0,'Données projet'!$E$12+1,1))</f>
        <v>413.19017646954478</v>
      </c>
      <c r="CE50" s="59">
        <f t="shared" si="40"/>
        <v>501.86214945100159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118.19999999999999</v>
      </c>
      <c r="CU50" s="17">
        <f>CT50*VLOOKUP('Données projet'!$B$13,Paramètres!$A$1:$I$89,3,0)*VLOOKUP('Données projet'!$B$13,Paramètres!$A$1:$I$89,5,0)</f>
        <v>129.07439999999997</v>
      </c>
      <c r="CV50" s="13">
        <f t="shared" si="41"/>
        <v>33.782391484889324</v>
      </c>
      <c r="CW50" s="20">
        <f t="shared" si="13"/>
        <v>283.64224516951549</v>
      </c>
      <c r="CX50" s="59">
        <f t="shared" si="14"/>
        <v>576.97557850284875</v>
      </c>
      <c r="CY50" s="59">
        <f ca="1">AVERAGE(OFFSET($CX$3,0,0,'Données projet'!$E$13+1,1))-AVERAGE(OFFSET($H$3,0,0,'Données projet'!$E$13+1,1))</f>
        <v>384.27390696549998</v>
      </c>
      <c r="CZ50" s="59">
        <f t="shared" si="42"/>
        <v>168.81577156642464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8.1999999999999993</v>
      </c>
      <c r="DO50" s="12">
        <f>IF('Données projet'!$A$166&gt;35,DO49+DN50-DW49,IF(A50&lt;'Données projet'!$A$166,$DL$205^A50,IF(A50='Données projet'!$A$166,'Données projet'!$B$166,DO49+DN50-DW49)))</f>
        <v>205.40000000000012</v>
      </c>
      <c r="DP50" s="17">
        <f>DO50*VLOOKUP('Données projet'!$B$14,Paramètres!$A$1:$I$89,3,0)*VLOOKUP('Données projet'!$B$14,Paramètres!$A$1:$I$89,5,0)</f>
        <v>214.68408000000014</v>
      </c>
      <c r="DQ50" s="13">
        <f t="shared" si="43"/>
        <v>52.957857147168042</v>
      </c>
      <c r="DR50" s="20">
        <f t="shared" si="16"/>
        <v>466.14304053131787</v>
      </c>
      <c r="DS50" s="59">
        <f t="shared" si="17"/>
        <v>759.47637386465112</v>
      </c>
      <c r="DT50" s="59">
        <f ca="1">AVERAGE(OFFSET($DS$3,0,0,'Données projet'!$E$14+1,1))-AVERAGE(OFFSET($H$3,0,0,'Données projet'!$E$14+1,1))</f>
        <v>448.86709550306159</v>
      </c>
      <c r="DU50" s="59">
        <f t="shared" si="44"/>
        <v>421.94486500709155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8.4</v>
      </c>
      <c r="EJ50" s="12">
        <f>IF('Données projet'!$A$192&gt;35,EJ49+EI50-ER49,IF(A50&lt;'Données projet'!$A$192,$EG$205^A50,IF(A50='Données projet'!$A$192,'Données projet'!$B$192,EJ49+EI50-ER49)))</f>
        <v>234.8</v>
      </c>
      <c r="EK50" s="17">
        <f>EJ50*VLOOKUP('Données projet'!$B$15,Paramètres!$A$1:$I$89,3,0)*VLOOKUP('Données projet'!$B$15,Paramètres!$A$1:$I$89,5,0)</f>
        <v>172.15536</v>
      </c>
      <c r="EL50" s="13">
        <f t="shared" si="45"/>
        <v>43.572397992580903</v>
      </c>
      <c r="EM50" s="20">
        <f t="shared" si="19"/>
        <v>375.72584517041173</v>
      </c>
      <c r="EN50" s="59">
        <f t="shared" si="20"/>
        <v>669.05917850374499</v>
      </c>
      <c r="EO50" s="59">
        <f ca="1">AVERAGE(OFFSET($EN$3,0,0,'Données projet'!$E$15+1,1))-AVERAGE(OFFSET($H$3,0,0,'Données projet'!$E$15+1,1))</f>
        <v>327.81662150328646</v>
      </c>
      <c r="EP50" s="59">
        <f t="shared" si="46"/>
        <v>320.24200483294322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8.4</v>
      </c>
      <c r="FE50" s="12">
        <f>IF('Données projet'!$A$218&gt;35,FE49+FD50-FM49,IF(A50&lt;'Données projet'!$A$218,$FB$205^A50,IF(A50='Données projet'!$A$218,'Données projet'!$B$218,FE49+FD50-FM49)))</f>
        <v>234.8</v>
      </c>
      <c r="FF50" s="17">
        <f>FE50*VLOOKUP('Données projet'!$B$16,Paramètres!$A$1:$I$89,3,0)*VLOOKUP('Données projet'!$B$16,Paramètres!$A$1:$I$89,5,0)</f>
        <v>183.14400000000001</v>
      </c>
      <c r="FG50" s="13">
        <f t="shared" si="47"/>
        <v>46.020961755923707</v>
      </c>
      <c r="FH50" s="20">
        <f t="shared" si="22"/>
        <v>399.12897505823383</v>
      </c>
      <c r="FI50" s="59">
        <f t="shared" si="23"/>
        <v>692.46230839156715</v>
      </c>
      <c r="FJ50" s="59">
        <f ca="1">AVERAGE(OFFSET($FI$3,0,0,'Données projet'!$E$16+1,1))-AVERAGE(OFFSET($H$3,0,0,'Données projet'!$E$16+1,1))</f>
        <v>346.38839381795231</v>
      </c>
      <c r="FK50" s="59">
        <f t="shared" si="48"/>
        <v>337.8934585835961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8.4</v>
      </c>
      <c r="FZ50" s="12">
        <f>IF('Données projet'!$A$244&gt;35,FZ49+FY50-GH49,IF(A50&lt;'Données projet'!$A$244,$FW$205^A50,IF(A50='Données projet'!$A$244,'Données projet'!$B$244,FZ49+FY50-GH49)))</f>
        <v>234.8</v>
      </c>
      <c r="GA50" s="17">
        <f>FZ50*VLOOKUP('Données projet'!$B$17,Paramètres!$A$1:$I$89,3,0)*VLOOKUP('Données projet'!$B$17,Paramètres!$A$1:$I$89,5,0)</f>
        <v>205.12128000000004</v>
      </c>
      <c r="GB50" s="13">
        <f t="shared" si="49"/>
        <v>50.86800850608234</v>
      </c>
      <c r="GC50" s="20">
        <f t="shared" si="25"/>
        <v>445.84801081476007</v>
      </c>
      <c r="GD50" s="59">
        <f t="shared" si="26"/>
        <v>739.18134414809333</v>
      </c>
      <c r="GE50" s="59">
        <f ca="1">AVERAGE(OFFSET($GD$3,0,0,'Données projet'!$E$17+1,1))-AVERAGE(OFFSET($H$3,0,0,'Données projet'!$E$17+1,1))</f>
        <v>383.46266660377637</v>
      </c>
      <c r="GF50" s="59">
        <f t="shared" si="50"/>
        <v>373.1287543230714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11.2</v>
      </c>
      <c r="GU50" s="12">
        <f>IF('Données projet'!$A$270&gt;35,GU49+GT50-HC49,IF(A50&lt;'Données projet'!$A$270,$GR$205^A50,IF(A50='Données projet'!$A$270,'Données projet'!$B$270,GU49+GT50-HC49)))</f>
        <v>225.39999999999992</v>
      </c>
      <c r="GV50" s="17">
        <f>GU50*VLOOKUP('Données projet'!$B$18,Paramètres!$A$1:$I$89,3,0)*VLOOKUP('Données projet'!$B$18,Paramètres!$A$1:$I$89,5,0)</f>
        <v>228.55559999999994</v>
      </c>
      <c r="GW50" s="13">
        <f t="shared" si="51"/>
        <v>55.970254064236521</v>
      </c>
      <c r="GX50" s="20">
        <f t="shared" si="28"/>
        <v>495.54919582854518</v>
      </c>
      <c r="GY50" s="59">
        <f t="shared" si="29"/>
        <v>788.88252916187844</v>
      </c>
      <c r="GZ50" s="59">
        <f ca="1">AVERAGE(OFFSET($GY$3,0,0,'Données projet'!$E$18+1,1))-AVERAGE(OFFSET($H$3,0,0,'Données projet'!$E$18+1,1))</f>
        <v>564.80210708868663</v>
      </c>
      <c r="HA50" s="59">
        <f t="shared" si="52"/>
        <v>367.42881145517066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0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17.399999999999999</v>
      </c>
      <c r="N51" s="13">
        <f>IF('Données projet'!$A$36&gt;35,N50+M51-V50,IF(A51&lt;'Données projet'!$A$36,$K$205^A51,IF(A51='Données projet'!$A$36,'Données projet'!$B$36,N50+M51-V50)))</f>
        <v>305.2000000000001</v>
      </c>
      <c r="O51" s="13">
        <f>N51*VLOOKUP('Données projet'!$B$9,Paramètres!$A$1:$I$89,3,0)*VLOOKUP('Données projet'!$B$9,Paramètres!$A$1:$I$89,5,0)</f>
        <v>182.50960000000006</v>
      </c>
      <c r="P51" s="13">
        <f t="shared" si="33"/>
        <v>45.880075205637056</v>
      </c>
      <c r="Q51" s="20">
        <f t="shared" si="53"/>
        <v>397.77868431648454</v>
      </c>
      <c r="R51" s="59">
        <f t="shared" si="0"/>
        <v>691.11201764981786</v>
      </c>
      <c r="S51" s="59">
        <f ca="1">AVERAGE(OFFSET($R$3,0,0,'Données projet'!$E$9+1,1))-AVERAGE(OFFSET($H$3,0,0,'Données projet'!$E$9+1,1))</f>
        <v>362.81292020448933</v>
      </c>
      <c r="T51" s="59">
        <f t="shared" si="34"/>
        <v>292.26503163353146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18.797718512532509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5.9166494640973806</v>
      </c>
      <c r="AC51" s="22">
        <f t="shared" si="3"/>
        <v>24.714367976629887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199.31183999999993</v>
      </c>
      <c r="AK51" s="13">
        <f t="shared" si="35"/>
        <v>49.592900661217925</v>
      </c>
      <c r="AL51" s="20">
        <f t="shared" si="4"/>
        <v>433.50908998495447</v>
      </c>
      <c r="AM51" s="59">
        <f t="shared" si="5"/>
        <v>726.84242331828773</v>
      </c>
      <c r="AN51" s="59">
        <f ca="1">AVERAGE(OFFSET($AM$3,0,0,'Données projet'!$E$10+1,1))-AVERAGE(OFFSET($H$3,0,0,'Données projet'!$E$10+1,1))</f>
        <v>476.64466005965136</v>
      </c>
      <c r="AO51" s="59">
        <f t="shared" si="36"/>
        <v>312.67921212138998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11.2</v>
      </c>
      <c r="BD51" s="12">
        <f>IF('Données projet'!$A$88&gt;35,BD50+BC51-BL50,IF(A51&lt;'Données projet'!$A$88,$BA$205^A51,IF(A51='Données projet'!$A$88,'Données projet'!$B$88,BD50+BC51-BL50)))</f>
        <v>236.59999999999991</v>
      </c>
      <c r="BE51" s="13">
        <f>BD51*VLOOKUP('Données projet'!$B$11,Paramètres!$A$1:$I$89,3,0)*VLOOKUP('Données projet'!$B$11,Paramètres!$A$1:$I$89,5,0)</f>
        <v>214.07567999999992</v>
      </c>
      <c r="BF51" s="13">
        <f t="shared" si="37"/>
        <v>52.825225496078176</v>
      </c>
      <c r="BG51" s="20">
        <f t="shared" si="7"/>
        <v>464.85241040566939</v>
      </c>
      <c r="BH51" s="59">
        <f t="shared" si="8"/>
        <v>758.18574373900265</v>
      </c>
      <c r="BI51" s="59">
        <f ca="1">AVERAGE(OFFSET($BH$3,0,0,'Données projet'!$E$11+1,1))-AVERAGE(OFFSET($H$3,0,0,'Données projet'!$E$11+1,1))</f>
        <v>508.74087353289082</v>
      </c>
      <c r="BJ51" s="59">
        <f t="shared" si="38"/>
        <v>332.61387922152159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18.279999999999994</v>
      </c>
      <c r="BY51" s="12">
        <f>IF('Données projet'!$A$114&gt;35,BY50+BX51-CG50,IF(A51&lt;'Données projet'!$A$114,$BV$205^A51,IF(A51='Données projet'!$A$114,'Données projet'!$B$114,BY50+BX51-CG50)))</f>
        <v>626.84000000000026</v>
      </c>
      <c r="BZ51" s="13">
        <f>BY51*VLOOKUP('Données projet'!$B$12,Paramètres!$A$1:$I$89,3,0)*VLOOKUP('Données projet'!$B$12,Paramètres!$A$1:$I$89,5,0)</f>
        <v>277.06328000000013</v>
      </c>
      <c r="CA51" s="13">
        <f t="shared" si="39"/>
        <v>66.346015203831186</v>
      </c>
      <c r="CB51" s="20">
        <f t="shared" si="10"/>
        <v>598.10452248000627</v>
      </c>
      <c r="CC51" s="59">
        <f t="shared" si="11"/>
        <v>891.43785581333964</v>
      </c>
      <c r="CD51" s="59">
        <f ca="1">AVERAGE(OFFSET($CC$3,0,0,'Données projet'!$E$12+1,1))-AVERAGE(OFFSET($H$3,0,0,'Données projet'!$E$12+1,1))</f>
        <v>413.19017646954478</v>
      </c>
      <c r="CE51" s="59">
        <f t="shared" si="40"/>
        <v>501.86214945100159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123.79999999999998</v>
      </c>
      <c r="CU51" s="17">
        <f>CT51*VLOOKUP('Données projet'!$B$13,Paramètres!$A$1:$I$89,3,0)*VLOOKUP('Données projet'!$B$13,Paramètres!$A$1:$I$89,5,0)</f>
        <v>135.18959999999998</v>
      </c>
      <c r="CV51" s="13">
        <f t="shared" si="41"/>
        <v>35.192777986644984</v>
      </c>
      <c r="CW51" s="20">
        <f t="shared" si="13"/>
        <v>296.74930832673999</v>
      </c>
      <c r="CX51" s="59">
        <f t="shared" si="14"/>
        <v>590.08264166007325</v>
      </c>
      <c r="CY51" s="59">
        <f ca="1">AVERAGE(OFFSET($CX$3,0,0,'Données projet'!$E$13+1,1))-AVERAGE(OFFSET($H$3,0,0,'Données projet'!$E$13+1,1))</f>
        <v>384.27390696549998</v>
      </c>
      <c r="CZ51" s="59">
        <f t="shared" si="42"/>
        <v>168.81577156642464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8.1999999999999993</v>
      </c>
      <c r="DO51" s="12">
        <f>IF('Données projet'!$A$166&gt;35,DO50+DN51-DW50,IF(A51&lt;'Données projet'!$A$166,$DL$205^A51,IF(A51='Données projet'!$A$166,'Données projet'!$B$166,DO50+DN51-DW50)))</f>
        <v>213.60000000000011</v>
      </c>
      <c r="DP51" s="17">
        <f>DO51*VLOOKUP('Données projet'!$B$14,Paramètres!$A$1:$I$89,3,0)*VLOOKUP('Données projet'!$B$14,Paramètres!$A$1:$I$89,5,0)</f>
        <v>223.25472000000013</v>
      </c>
      <c r="DQ51" s="13">
        <f t="shared" si="43"/>
        <v>54.821677274695084</v>
      </c>
      <c r="DR51" s="20">
        <f t="shared" si="16"/>
        <v>484.31639192009419</v>
      </c>
      <c r="DS51" s="59">
        <f t="shared" si="17"/>
        <v>777.6497252534275</v>
      </c>
      <c r="DT51" s="59">
        <f ca="1">AVERAGE(OFFSET($DS$3,0,0,'Données projet'!$E$14+1,1))-AVERAGE(OFFSET($H$3,0,0,'Données projet'!$E$14+1,1))</f>
        <v>448.86709550306159</v>
      </c>
      <c r="DU51" s="59">
        <f t="shared" si="44"/>
        <v>421.94486500709155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8.4</v>
      </c>
      <c r="EJ51" s="12">
        <f>IF('Données projet'!$A$192&gt;35,EJ50+EI51-ER50,IF(A51&lt;'Données projet'!$A$192,$EG$205^A51,IF(A51='Données projet'!$A$192,'Données projet'!$B$192,EJ50+EI51-ER50)))</f>
        <v>243.20000000000002</v>
      </c>
      <c r="EK51" s="17">
        <f>EJ51*VLOOKUP('Données projet'!$B$15,Paramètres!$A$1:$I$89,3,0)*VLOOKUP('Données projet'!$B$15,Paramètres!$A$1:$I$89,5,0)</f>
        <v>178.31424000000001</v>
      </c>
      <c r="EL51" s="13">
        <f t="shared" si="45"/>
        <v>44.946930482894025</v>
      </c>
      <c r="EM51" s="20">
        <f t="shared" si="19"/>
        <v>388.84653859104043</v>
      </c>
      <c r="EN51" s="59">
        <f t="shared" si="20"/>
        <v>682.17987192437374</v>
      </c>
      <c r="EO51" s="59">
        <f ca="1">AVERAGE(OFFSET($EN$3,0,0,'Données projet'!$E$15+1,1))-AVERAGE(OFFSET($H$3,0,0,'Données projet'!$E$15+1,1))</f>
        <v>327.81662150328646</v>
      </c>
      <c r="EP51" s="59">
        <f t="shared" si="46"/>
        <v>320.24200483294322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8.4</v>
      </c>
      <c r="FE51" s="12">
        <f>IF('Données projet'!$A$218&gt;35,FE50+FD51-FM50,IF(A51&lt;'Données projet'!$A$218,$FB$205^A51,IF(A51='Données projet'!$A$218,'Données projet'!$B$218,FE50+FD51-FM50)))</f>
        <v>243.20000000000002</v>
      </c>
      <c r="FF51" s="17">
        <f>FE51*VLOOKUP('Données projet'!$B$16,Paramètres!$A$1:$I$89,3,0)*VLOOKUP('Données projet'!$B$16,Paramètres!$A$1:$I$89,5,0)</f>
        <v>189.69600000000003</v>
      </c>
      <c r="FG51" s="13">
        <f t="shared" si="47"/>
        <v>47.472736505152469</v>
      </c>
      <c r="FH51" s="20">
        <f t="shared" si="22"/>
        <v>413.06888274647389</v>
      </c>
      <c r="FI51" s="59">
        <f t="shared" si="23"/>
        <v>706.4022160798072</v>
      </c>
      <c r="FJ51" s="59">
        <f ca="1">AVERAGE(OFFSET($FI$3,0,0,'Données projet'!$E$16+1,1))-AVERAGE(OFFSET($H$3,0,0,'Données projet'!$E$16+1,1))</f>
        <v>346.38839381795231</v>
      </c>
      <c r="FK51" s="59">
        <f t="shared" si="48"/>
        <v>337.8934585835961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8.4</v>
      </c>
      <c r="FZ51" s="12">
        <f>IF('Données projet'!$A$244&gt;35,FZ50+FY51-GH50,IF(A51&lt;'Données projet'!$A$244,$FW$205^A51,IF(A51='Données projet'!$A$244,'Données projet'!$B$244,FZ50+FY51-GH50)))</f>
        <v>243.20000000000002</v>
      </c>
      <c r="GA51" s="17">
        <f>FZ51*VLOOKUP('Données projet'!$B$17,Paramètres!$A$1:$I$89,3,0)*VLOOKUP('Données projet'!$B$17,Paramètres!$A$1:$I$89,5,0)</f>
        <v>212.45952000000005</v>
      </c>
      <c r="GB51" s="13">
        <f t="shared" si="49"/>
        <v>52.472687927697876</v>
      </c>
      <c r="GC51" s="20">
        <f t="shared" si="25"/>
        <v>461.42359547407392</v>
      </c>
      <c r="GD51" s="59">
        <f t="shared" si="26"/>
        <v>754.75692880740723</v>
      </c>
      <c r="GE51" s="59">
        <f ca="1">AVERAGE(OFFSET($GD$3,0,0,'Données projet'!$E$17+1,1))-AVERAGE(OFFSET($H$3,0,0,'Données projet'!$E$17+1,1))</f>
        <v>383.46266660377637</v>
      </c>
      <c r="GF51" s="59">
        <f t="shared" si="50"/>
        <v>373.1287543230714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11.2</v>
      </c>
      <c r="GU51" s="12">
        <f>IF('Données projet'!$A$270&gt;35,GU50+GT51-HC50,IF(A51&lt;'Données projet'!$A$270,$GR$205^A51,IF(A51='Données projet'!$A$270,'Données projet'!$B$270,GU50+GT51-HC50)))</f>
        <v>236.59999999999991</v>
      </c>
      <c r="GV51" s="17">
        <f>GU51*VLOOKUP('Données projet'!$B$18,Paramètres!$A$1:$I$89,3,0)*VLOOKUP('Données projet'!$B$18,Paramètres!$A$1:$I$89,5,0)</f>
        <v>239.91239999999991</v>
      </c>
      <c r="GW51" s="13">
        <f t="shared" si="51"/>
        <v>58.420682515047339</v>
      </c>
      <c r="GX51" s="20">
        <f t="shared" si="28"/>
        <v>519.59678538037394</v>
      </c>
      <c r="GY51" s="59">
        <f t="shared" si="29"/>
        <v>812.93011871370732</v>
      </c>
      <c r="GZ51" s="59">
        <f ca="1">AVERAGE(OFFSET($GY$3,0,0,'Données projet'!$E$18+1,1))-AVERAGE(OFFSET($H$3,0,0,'Données projet'!$E$18+1,1))</f>
        <v>564.80210708868663</v>
      </c>
      <c r="HA51" s="59">
        <f t="shared" si="52"/>
        <v>367.42881145517066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0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17.399999999999999</v>
      </c>
      <c r="N52" s="13">
        <f>IF('Données projet'!$A$36&gt;35,N51+M52-V51,IF(A52&lt;'Données projet'!$A$36,$K$205^A52,IF(A52='Données projet'!$A$36,'Données projet'!$B$36,N51+M52-V51)))</f>
        <v>322.60000000000008</v>
      </c>
      <c r="O52" s="13">
        <f>N52*VLOOKUP('Données projet'!$B$9,Paramètres!$A$1:$I$89,3,0)*VLOOKUP('Données projet'!$B$9,Paramètres!$A$1:$I$89,5,0)</f>
        <v>192.91480000000007</v>
      </c>
      <c r="P52" s="13">
        <f t="shared" si="33"/>
        <v>48.18380163388656</v>
      </c>
      <c r="Q52" s="20">
        <f t="shared" si="53"/>
        <v>419.91339784568589</v>
      </c>
      <c r="R52" s="59">
        <f t="shared" si="0"/>
        <v>713.24673117901921</v>
      </c>
      <c r="S52" s="59">
        <f ca="1">AVERAGE(OFFSET($R$3,0,0,'Données projet'!$E$9+1,1))-AVERAGE(OFFSET($H$3,0,0,'Données projet'!$E$9+1,1))</f>
        <v>362.81292020448933</v>
      </c>
      <c r="T52" s="59">
        <f t="shared" si="34"/>
        <v>292.26503163353146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18.429106717977916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4.1837029579670109</v>
      </c>
      <c r="AC52" s="22">
        <f t="shared" si="3"/>
        <v>22.612809675944927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208.74671999999993</v>
      </c>
      <c r="AK52" s="13">
        <f t="shared" si="35"/>
        <v>51.661617147836218</v>
      </c>
      <c r="AL52" s="20">
        <f t="shared" si="4"/>
        <v>453.54452053248133</v>
      </c>
      <c r="AM52" s="59">
        <f t="shared" si="5"/>
        <v>746.87785386581459</v>
      </c>
      <c r="AN52" s="59">
        <f ca="1">AVERAGE(OFFSET($AM$3,0,0,'Données projet'!$E$10+1,1))-AVERAGE(OFFSET($H$3,0,0,'Données projet'!$E$10+1,1))</f>
        <v>476.64466005965136</v>
      </c>
      <c r="AO52" s="59">
        <f t="shared" si="36"/>
        <v>312.67921212138998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11.2</v>
      </c>
      <c r="BD52" s="12">
        <f>IF('Données projet'!$A$88&gt;35,BD51+BC52-BL51,IF(A52&lt;'Données projet'!$A$88,$BA$205^A52,IF(A52='Données projet'!$A$88,'Données projet'!$B$88,BD51+BC52-BL51)))</f>
        <v>247.7999999999999</v>
      </c>
      <c r="BE52" s="13">
        <f>BD52*VLOOKUP('Données projet'!$B$11,Paramètres!$A$1:$I$89,3,0)*VLOOKUP('Données projet'!$B$11,Paramètres!$A$1:$I$89,5,0)</f>
        <v>224.20943999999992</v>
      </c>
      <c r="BF52" s="13">
        <f t="shared" si="37"/>
        <v>55.028775065392324</v>
      </c>
      <c r="BG52" s="20">
        <f t="shared" si="7"/>
        <v>486.33989123889143</v>
      </c>
      <c r="BH52" s="59">
        <f t="shared" si="8"/>
        <v>779.67322457222474</v>
      </c>
      <c r="BI52" s="59">
        <f ca="1">AVERAGE(OFFSET($BH$3,0,0,'Données projet'!$E$11+1,1))-AVERAGE(OFFSET($H$3,0,0,'Données projet'!$E$11+1,1))</f>
        <v>508.74087353289082</v>
      </c>
      <c r="BJ52" s="59">
        <f t="shared" si="38"/>
        <v>332.61387922152159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18.279999999999994</v>
      </c>
      <c r="BY52" s="12">
        <f>IF('Données projet'!$A$114&gt;35,BY51+BX52-CG51,IF(A52&lt;'Données projet'!$A$114,$BV$205^A52,IF(A52='Données projet'!$A$114,'Données projet'!$B$114,BY51+BX52-CG51)))</f>
        <v>645.12000000000023</v>
      </c>
      <c r="BZ52" s="13">
        <f>BY52*VLOOKUP('Données projet'!$B$12,Paramètres!$A$1:$I$89,3,0)*VLOOKUP('Données projet'!$B$12,Paramètres!$A$1:$I$89,5,0)</f>
        <v>285.1430400000001</v>
      </c>
      <c r="CA52" s="13">
        <f t="shared" si="39"/>
        <v>68.052727058079924</v>
      </c>
      <c r="CB52" s="20">
        <f t="shared" si="10"/>
        <v>615.14929429282267</v>
      </c>
      <c r="CC52" s="59">
        <f t="shared" si="11"/>
        <v>908.48262762615605</v>
      </c>
      <c r="CD52" s="59">
        <f ca="1">AVERAGE(OFFSET($CC$3,0,0,'Données projet'!$E$12+1,1))-AVERAGE(OFFSET($H$3,0,0,'Données projet'!$E$12+1,1))</f>
        <v>413.19017646954478</v>
      </c>
      <c r="CE52" s="59">
        <f t="shared" si="40"/>
        <v>501.86214945100159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129.39999999999998</v>
      </c>
      <c r="CU52" s="17">
        <f>CT52*VLOOKUP('Données projet'!$B$13,Paramètres!$A$1:$I$89,3,0)*VLOOKUP('Données projet'!$B$13,Paramètres!$A$1:$I$89,5,0)</f>
        <v>141.30479999999997</v>
      </c>
      <c r="CV52" s="13">
        <f t="shared" si="41"/>
        <v>36.595755275288994</v>
      </c>
      <c r="CW52" s="20">
        <f t="shared" si="13"/>
        <v>309.84346710446158</v>
      </c>
      <c r="CX52" s="59">
        <f t="shared" si="14"/>
        <v>603.1768004377949</v>
      </c>
      <c r="CY52" s="59">
        <f ca="1">AVERAGE(OFFSET($CX$3,0,0,'Données projet'!$E$13+1,1))-AVERAGE(OFFSET($H$3,0,0,'Données projet'!$E$13+1,1))</f>
        <v>384.27390696549998</v>
      </c>
      <c r="CZ52" s="59">
        <f t="shared" si="42"/>
        <v>168.81577156642464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8.1999999999999993</v>
      </c>
      <c r="DO52" s="12">
        <f>IF('Données projet'!$A$166&gt;35,DO51+DN52-DW51,IF(A52&lt;'Données projet'!$A$166,$DL$205^A52,IF(A52='Données projet'!$A$166,'Données projet'!$B$166,DO51+DN52-DW51)))</f>
        <v>221.8000000000001</v>
      </c>
      <c r="DP52" s="17">
        <f>DO52*VLOOKUP('Données projet'!$B$14,Paramètres!$A$1:$I$89,3,0)*VLOOKUP('Données projet'!$B$14,Paramètres!$A$1:$I$89,5,0)</f>
        <v>231.82536000000013</v>
      </c>
      <c r="DQ52" s="13">
        <f t="shared" si="43"/>
        <v>56.677185272788478</v>
      </c>
      <c r="DR52" s="20">
        <f t="shared" si="16"/>
        <v>502.47526635010672</v>
      </c>
      <c r="DS52" s="59">
        <f t="shared" si="17"/>
        <v>795.80859968343998</v>
      </c>
      <c r="DT52" s="59">
        <f ca="1">AVERAGE(OFFSET($DS$3,0,0,'Données projet'!$E$14+1,1))-AVERAGE(OFFSET($H$3,0,0,'Données projet'!$E$14+1,1))</f>
        <v>448.86709550306159</v>
      </c>
      <c r="DU52" s="59">
        <f t="shared" si="44"/>
        <v>421.94486500709155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8.4</v>
      </c>
      <c r="EJ52" s="12">
        <f>IF('Données projet'!$A$192&gt;35,EJ51+EI52-ER51,IF(A52&lt;'Données projet'!$A$192,$EG$205^A52,IF(A52='Données projet'!$A$192,'Données projet'!$B$192,EJ51+EI52-ER51)))</f>
        <v>251.60000000000002</v>
      </c>
      <c r="EK52" s="17">
        <f>EJ52*VLOOKUP('Données projet'!$B$15,Paramètres!$A$1:$I$89,3,0)*VLOOKUP('Données projet'!$B$15,Paramètres!$A$1:$I$89,5,0)</f>
        <v>184.47312000000002</v>
      </c>
      <c r="EL52" s="13">
        <f t="shared" si="45"/>
        <v>46.315946745200151</v>
      </c>
      <c r="EM52" s="20">
        <f t="shared" si="19"/>
        <v>401.95762458122357</v>
      </c>
      <c r="EN52" s="59">
        <f t="shared" si="20"/>
        <v>695.29095791455688</v>
      </c>
      <c r="EO52" s="59">
        <f ca="1">AVERAGE(OFFSET($EN$3,0,0,'Données projet'!$E$15+1,1))-AVERAGE(OFFSET($H$3,0,0,'Données projet'!$E$15+1,1))</f>
        <v>327.81662150328646</v>
      </c>
      <c r="EP52" s="59">
        <f t="shared" si="46"/>
        <v>320.24200483294322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8.4</v>
      </c>
      <c r="FE52" s="12">
        <f>IF('Données projet'!$A$218&gt;35,FE51+FD52-FM51,IF(A52&lt;'Données projet'!$A$218,$FB$205^A52,IF(A52='Données projet'!$A$218,'Données projet'!$B$218,FE51+FD52-FM51)))</f>
        <v>251.60000000000002</v>
      </c>
      <c r="FF52" s="17">
        <f>FE52*VLOOKUP('Données projet'!$B$16,Paramètres!$A$1:$I$89,3,0)*VLOOKUP('Données projet'!$B$16,Paramètres!$A$1:$I$89,5,0)</f>
        <v>196.24800000000002</v>
      </c>
      <c r="FG52" s="13">
        <f t="shared" si="47"/>
        <v>48.918685040313548</v>
      </c>
      <c r="FH52" s="20">
        <f t="shared" si="22"/>
        <v>426.9986431118794</v>
      </c>
      <c r="FI52" s="59">
        <f t="shared" si="23"/>
        <v>720.33197644521272</v>
      </c>
      <c r="FJ52" s="59">
        <f ca="1">AVERAGE(OFFSET($FI$3,0,0,'Données projet'!$E$16+1,1))-AVERAGE(OFFSET($H$3,0,0,'Données projet'!$E$16+1,1))</f>
        <v>346.38839381795231</v>
      </c>
      <c r="FK52" s="59">
        <f t="shared" si="48"/>
        <v>337.8934585835961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8.4</v>
      </c>
      <c r="FZ52" s="12">
        <f>IF('Données projet'!$A$244&gt;35,FZ51+FY52-GH51,IF(A52&lt;'Données projet'!$A$244,$FW$205^A52,IF(A52='Données projet'!$A$244,'Données projet'!$B$244,FZ51+FY52-GH51)))</f>
        <v>251.60000000000002</v>
      </c>
      <c r="GA52" s="17">
        <f>FZ52*VLOOKUP('Données projet'!$B$17,Paramètres!$A$1:$I$89,3,0)*VLOOKUP('Données projet'!$B$17,Paramètres!$A$1:$I$89,5,0)</f>
        <v>219.79776000000004</v>
      </c>
      <c r="GB52" s="13">
        <f t="shared" si="49"/>
        <v>54.070927503307388</v>
      </c>
      <c r="GC52" s="20">
        <f t="shared" si="25"/>
        <v>476.98796406826045</v>
      </c>
      <c r="GD52" s="59">
        <f t="shared" si="26"/>
        <v>770.32129740159371</v>
      </c>
      <c r="GE52" s="59">
        <f ca="1">AVERAGE(OFFSET($GD$3,0,0,'Données projet'!$E$17+1,1))-AVERAGE(OFFSET($H$3,0,0,'Données projet'!$E$17+1,1))</f>
        <v>383.46266660377637</v>
      </c>
      <c r="GF52" s="59">
        <f t="shared" si="50"/>
        <v>373.1287543230714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11.2</v>
      </c>
      <c r="GU52" s="12">
        <f>IF('Données projet'!$A$270&gt;35,GU51+GT52-HC51,IF(A52&lt;'Données projet'!$A$270,$GR$205^A52,IF(A52='Données projet'!$A$270,'Données projet'!$B$270,GU51+GT52-HC51)))</f>
        <v>247.7999999999999</v>
      </c>
      <c r="GV52" s="17">
        <f>GU52*VLOOKUP('Données projet'!$B$18,Paramètres!$A$1:$I$89,3,0)*VLOOKUP('Données projet'!$B$18,Paramètres!$A$1:$I$89,5,0)</f>
        <v>251.2691999999999</v>
      </c>
      <c r="GW52" s="13">
        <f t="shared" si="51"/>
        <v>60.857640778569092</v>
      </c>
      <c r="GX52" s="20">
        <f t="shared" si="28"/>
        <v>543.62091435600757</v>
      </c>
      <c r="GY52" s="59">
        <f t="shared" si="29"/>
        <v>836.95424768934095</v>
      </c>
      <c r="GZ52" s="59">
        <f ca="1">AVERAGE(OFFSET($GY$3,0,0,'Données projet'!$E$18+1,1))-AVERAGE(OFFSET($H$3,0,0,'Données projet'!$E$18+1,1))</f>
        <v>564.80210708868663</v>
      </c>
      <c r="HA52" s="59">
        <f t="shared" si="52"/>
        <v>367.42881145517066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0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340</v>
      </c>
      <c r="L53" s="12">
        <f>VLOOKUP(A53,'Données projet'!$A$35:$I$55,9,0)</f>
        <v>17.399999999999999</v>
      </c>
      <c r="M53" s="12">
        <f t="array" ref="M53">INDEX(L:L,MIN(IF(ISNUMBER(L53:L249),ROW(L53:L249),"")))</f>
        <v>17.399999999999999</v>
      </c>
      <c r="N53" s="13">
        <f>IF('Données projet'!$A$36&gt;35,N52+M53-V52,IF(A53&lt;'Données projet'!$A$36,$K$205^A53,IF(A53='Données projet'!$A$36,'Données projet'!$B$36,N52+M53-V52)))</f>
        <v>340.00000000000006</v>
      </c>
      <c r="O53" s="13">
        <f>N53*VLOOKUP('Données projet'!$B$9,Paramètres!$A$1:$I$89,3,0)*VLOOKUP('Données projet'!$B$9,Paramètres!$A$1:$I$89,5,0)</f>
        <v>203.32000000000005</v>
      </c>
      <c r="P53" s="13">
        <f t="shared" si="33"/>
        <v>50.473102640215579</v>
      </c>
      <c r="Q53" s="20">
        <f t="shared" si="53"/>
        <v>442.02298709837555</v>
      </c>
      <c r="R53" s="59">
        <f t="shared" si="0"/>
        <v>735.35632043170881</v>
      </c>
      <c r="S53" s="59">
        <f ca="1">AVERAGE(OFFSET($R$3,0,0,'Données projet'!$E$9+1,1))-AVERAGE(OFFSET($H$3,0,0,'Données projet'!$E$9+1,1))</f>
        <v>362.81292020448933</v>
      </c>
      <c r="T53" s="59">
        <f t="shared" si="34"/>
        <v>292.26503163353146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53</v>
      </c>
      <c r="W53" s="16">
        <f>IF(ISNA(VLOOKUP(A53,'Données projet'!$A$35:$I$55,5,0)),0%,VLOOKUP(A53,'Données projet'!$A$35:$I$55,5,0)*VLOOKUP('Données projet'!$B$9,Paramètres!$A$1:$I$89,7,0))</f>
        <v>0.22500000000000001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0.4</v>
      </c>
      <c r="Z53" s="21">
        <f>EXP(-LN(2)/35)*Z52+(1-EXP(-LN(2)/35))/(LN(2)/35)*V53*W53*VLOOKUP('Données projet'!$B$9,Paramètres!$A$1:$I$89,3,0)*0.475*44/12</f>
        <v>27.527653292291227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17.312312907170217</v>
      </c>
      <c r="AC53" s="22">
        <f t="shared" si="3"/>
        <v>44.839966199461443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218.18159999999995</v>
      </c>
      <c r="AK53" s="13">
        <f t="shared" si="35"/>
        <v>53.719474757115933</v>
      </c>
      <c r="AL53" s="20">
        <f t="shared" si="4"/>
        <v>473.56103853531016</v>
      </c>
      <c r="AM53" s="59">
        <f t="shared" si="5"/>
        <v>766.89437186864347</v>
      </c>
      <c r="AN53" s="59">
        <f ca="1">AVERAGE(OFFSET($AM$3,0,0,'Données projet'!$E$10+1,1))-AVERAGE(OFFSET($H$3,0,0,'Données projet'!$E$10+1,1))</f>
        <v>476.64466005965136</v>
      </c>
      <c r="AO53" s="59">
        <f t="shared" si="36"/>
        <v>312.67921212138998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259</v>
      </c>
      <c r="BB53" s="12">
        <f>VLOOKUP(A53,'Données projet'!$A$87:$I$107,9,0)</f>
        <v>11.2</v>
      </c>
      <c r="BC53" s="12">
        <f t="array" ref="BC53">INDEX(BB:BB,MIN(IF(ISNUMBER(BB53:BB249),ROW(BB53:BB249),"")))</f>
        <v>11.2</v>
      </c>
      <c r="BD53" s="12">
        <f>IF('Données projet'!$A$88&gt;35,BD52+BC53-BL52,IF(A53&lt;'Données projet'!$A$88,$BA$205^A53,IF(A53='Données projet'!$A$88,'Données projet'!$B$88,BD52+BC53-BL52)))</f>
        <v>258.99999999999989</v>
      </c>
      <c r="BE53" s="13">
        <f>BD53*VLOOKUP('Données projet'!$B$11,Paramètres!$A$1:$I$89,3,0)*VLOOKUP('Données projet'!$B$11,Paramètres!$A$1:$I$89,5,0)</f>
        <v>234.34319999999988</v>
      </c>
      <c r="BF53" s="13">
        <f t="shared" si="37"/>
        <v>57.220758006491614</v>
      </c>
      <c r="BG53" s="20">
        <f t="shared" si="7"/>
        <v>507.80722686130594</v>
      </c>
      <c r="BH53" s="59">
        <f t="shared" si="8"/>
        <v>801.14056019463919</v>
      </c>
      <c r="BI53" s="59">
        <f ca="1">AVERAGE(OFFSET($BH$3,0,0,'Données projet'!$E$11+1,1))-AVERAGE(OFFSET($H$3,0,0,'Données projet'!$E$11+1,1))</f>
        <v>508.74087353289082</v>
      </c>
      <c r="BJ53" s="59">
        <f t="shared" si="38"/>
        <v>332.61387922152159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663.40000000000009</v>
      </c>
      <c r="BW53" s="12">
        <f>VLOOKUP(A53,'Données projet'!$A$113:$I$133,9,0)</f>
        <v>18.279999999999994</v>
      </c>
      <c r="BX53" s="12">
        <f t="array" ref="BX53">INDEX(BW:BW,MIN(IF(ISNUMBER(BW53:BW249),ROW(BW53:BW249),"")))</f>
        <v>18.279999999999994</v>
      </c>
      <c r="BY53" s="12">
        <f>IF('Données projet'!$A$114&gt;35,BY52+BX53-CG52,IF(A53&lt;'Données projet'!$A$114,$BV$205^A53,IF(A53='Données projet'!$A$114,'Données projet'!$B$114,BY52+BX53-CG52)))</f>
        <v>663.4000000000002</v>
      </c>
      <c r="BZ53" s="13">
        <f>BY53*VLOOKUP('Données projet'!$B$12,Paramètres!$A$1:$I$89,3,0)*VLOOKUP('Données projet'!$B$12,Paramètres!$A$1:$I$89,5,0)</f>
        <v>293.22280000000012</v>
      </c>
      <c r="CA53" s="13">
        <f t="shared" si="39"/>
        <v>69.753818162347955</v>
      </c>
      <c r="CB53" s="20">
        <f t="shared" si="10"/>
        <v>632.18427663275622</v>
      </c>
      <c r="CC53" s="59">
        <f t="shared" si="11"/>
        <v>925.51760996608959</v>
      </c>
      <c r="CD53" s="59">
        <f ca="1">AVERAGE(OFFSET($CC$3,0,0,'Données projet'!$E$12+1,1))-AVERAGE(OFFSET($H$3,0,0,'Données projet'!$E$12+1,1))</f>
        <v>413.19017646954478</v>
      </c>
      <c r="CE53" s="59">
        <f t="shared" si="40"/>
        <v>501.86214945100159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72.900000000000006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135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134.99999999999997</v>
      </c>
      <c r="CU53" s="17">
        <f>CT53*VLOOKUP('Données projet'!$B$13,Paramètres!$A$1:$I$89,3,0)*VLOOKUP('Données projet'!$B$13,Paramètres!$A$1:$I$89,5,0)</f>
        <v>147.41999999999996</v>
      </c>
      <c r="CV53" s="13">
        <f t="shared" si="41"/>
        <v>37.991680647570291</v>
      </c>
      <c r="CW53" s="20">
        <f t="shared" si="13"/>
        <v>322.9253437945182</v>
      </c>
      <c r="CX53" s="59">
        <f t="shared" si="14"/>
        <v>616.25867712785157</v>
      </c>
      <c r="CY53" s="59">
        <f ca="1">AVERAGE(OFFSET($CX$3,0,0,'Données projet'!$E$13+1,1))-AVERAGE(OFFSET($H$3,0,0,'Données projet'!$E$13+1,1))</f>
        <v>384.27390696549998</v>
      </c>
      <c r="CZ53" s="59">
        <f t="shared" si="42"/>
        <v>168.81577156642464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230</v>
      </c>
      <c r="DM53" s="12">
        <f>VLOOKUP(A53,'Données projet'!$A$165:$I$185,9,0)</f>
        <v>8.1999999999999993</v>
      </c>
      <c r="DN53" s="12">
        <f t="array" ref="DN53">INDEX(DM:DM,MIN(IF(ISNUMBER(DM53:DM249),ROW(DM53:DM249),"")))</f>
        <v>8.1999999999999993</v>
      </c>
      <c r="DO53" s="12">
        <f>IF('Données projet'!$A$166&gt;35,DO52+DN53-DW52,IF(A53&lt;'Données projet'!$A$166,$DL$205^A53,IF(A53='Données projet'!$A$166,'Données projet'!$B$166,DO52+DN53-DW52)))</f>
        <v>230.00000000000009</v>
      </c>
      <c r="DP53" s="17">
        <f>DO53*VLOOKUP('Données projet'!$B$14,Paramètres!$A$1:$I$89,3,0)*VLOOKUP('Données projet'!$B$14,Paramètres!$A$1:$I$89,5,0)</f>
        <v>240.39600000000013</v>
      </c>
      <c r="DQ53" s="13">
        <f t="shared" si="43"/>
        <v>58.524723634421655</v>
      </c>
      <c r="DR53" s="20">
        <f t="shared" si="16"/>
        <v>520.62026032995118</v>
      </c>
      <c r="DS53" s="59">
        <f t="shared" si="17"/>
        <v>813.95359366328444</v>
      </c>
      <c r="DT53" s="59">
        <f ca="1">AVERAGE(OFFSET($DS$3,0,0,'Données projet'!$E$14+1,1))-AVERAGE(OFFSET($H$3,0,0,'Données projet'!$E$14+1,1))</f>
        <v>448.86709550306159</v>
      </c>
      <c r="DU53" s="59">
        <f t="shared" si="44"/>
        <v>421.94486500709155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28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260</v>
      </c>
      <c r="EH53" s="12">
        <f>VLOOKUP(A53,'Données projet'!$A$191:$I$211,9,0)</f>
        <v>8.4</v>
      </c>
      <c r="EI53" s="12">
        <f t="array" ref="EI53">INDEX(EH:EH,MIN(IF(ISNUMBER(EH53:EH249),ROW(EH53:EH249),"")))</f>
        <v>8.4</v>
      </c>
      <c r="EJ53" s="12">
        <f>IF('Données projet'!$A$192&gt;35,EJ52+EI53-ER52,IF(A53&lt;'Données projet'!$A$192,$EG$205^A53,IF(A53='Données projet'!$A$192,'Données projet'!$B$192,EJ52+EI53-ER52)))</f>
        <v>260</v>
      </c>
      <c r="EK53" s="17">
        <f>EJ53*VLOOKUP('Données projet'!$B$15,Paramètres!$A$1:$I$89,3,0)*VLOOKUP('Données projet'!$B$15,Paramètres!$A$1:$I$89,5,0)</f>
        <v>190.63199999999998</v>
      </c>
      <c r="EL53" s="13">
        <f t="shared" si="45"/>
        <v>47.679652061560311</v>
      </c>
      <c r="EM53" s="20">
        <f t="shared" si="19"/>
        <v>415.05946067388413</v>
      </c>
      <c r="EN53" s="59">
        <f t="shared" si="20"/>
        <v>708.39279400721739</v>
      </c>
      <c r="EO53" s="59">
        <f ca="1">AVERAGE(OFFSET($EN$3,0,0,'Données projet'!$E$15+1,1))-AVERAGE(OFFSET($H$3,0,0,'Données projet'!$E$15+1,1))</f>
        <v>327.81662150328646</v>
      </c>
      <c r="EP53" s="59">
        <f t="shared" si="46"/>
        <v>320.24200483294322</v>
      </c>
      <c r="EQ53" s="15">
        <f>IF(ISNA(VLOOKUP(A53,'Données projet'!$A$191:$I$211,3,0)),0,VLOOKUP(A53,'Données projet'!$A$191:$I$211,3,0))</f>
        <v>9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260</v>
      </c>
      <c r="FC53" s="12">
        <f>VLOOKUP(A53,'Données projet'!$A$217:$I$237,9,0)</f>
        <v>8.4</v>
      </c>
      <c r="FD53" s="12">
        <f t="array" ref="FD53">INDEX(FC:FC,MIN(IF(ISNUMBER(FC53:FC249),ROW(FC53:FC249),"")))</f>
        <v>8.4</v>
      </c>
      <c r="FE53" s="12">
        <f>IF('Données projet'!$A$218&gt;35,FE52+FD53-FM52,IF(A53&lt;'Données projet'!$A$218,$FB$205^A53,IF(A53='Données projet'!$A$218,'Données projet'!$B$218,FE52+FD53-FM52)))</f>
        <v>260</v>
      </c>
      <c r="FF53" s="17">
        <f>FE53*VLOOKUP('Données projet'!$B$16,Paramètres!$A$1:$I$89,3,0)*VLOOKUP('Données projet'!$B$16,Paramètres!$A$1:$I$89,5,0)</f>
        <v>202.8</v>
      </c>
      <c r="FG53" s="13">
        <f t="shared" si="47"/>
        <v>50.359024179354016</v>
      </c>
      <c r="FH53" s="20">
        <f t="shared" si="22"/>
        <v>440.91863377904156</v>
      </c>
      <c r="FI53" s="59">
        <f t="shared" si="23"/>
        <v>734.25196711237481</v>
      </c>
      <c r="FJ53" s="59">
        <f ca="1">AVERAGE(OFFSET($FI$3,0,0,'Données projet'!$E$16+1,1))-AVERAGE(OFFSET($H$3,0,0,'Données projet'!$E$16+1,1))</f>
        <v>346.38839381795231</v>
      </c>
      <c r="FK53" s="59">
        <f t="shared" si="48"/>
        <v>337.8934585835961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260</v>
      </c>
      <c r="FX53" s="12">
        <f>VLOOKUP(A53,'Données projet'!$A$243:$I$263,9,0)</f>
        <v>8.4</v>
      </c>
      <c r="FY53" s="12">
        <f t="array" ref="FY53">INDEX(FX:FX,MIN(IF(ISNUMBER(FX53:FX249),ROW(FX53:FX249),"")))</f>
        <v>8.4</v>
      </c>
      <c r="FZ53" s="12">
        <f>IF('Données projet'!$A$244&gt;35,FZ52+FY53-GH52,IF(A53&lt;'Données projet'!$A$244,$FW$205^A53,IF(A53='Données projet'!$A$244,'Données projet'!$B$244,FZ52+FY53-GH52)))</f>
        <v>260</v>
      </c>
      <c r="GA53" s="17">
        <f>FZ53*VLOOKUP('Données projet'!$B$17,Paramètres!$A$1:$I$89,3,0)*VLOOKUP('Données projet'!$B$17,Paramètres!$A$1:$I$89,5,0)</f>
        <v>227.13600000000005</v>
      </c>
      <c r="GB53" s="13">
        <f t="shared" si="49"/>
        <v>55.662966886685133</v>
      </c>
      <c r="GC53" s="20">
        <f t="shared" si="25"/>
        <v>492.54153399430999</v>
      </c>
      <c r="GD53" s="59">
        <f t="shared" si="26"/>
        <v>785.8748673276433</v>
      </c>
      <c r="GE53" s="59">
        <f ca="1">AVERAGE(OFFSET($GD$3,0,0,'Données projet'!$E$17+1,1))-AVERAGE(OFFSET($H$3,0,0,'Données projet'!$E$17+1,1))</f>
        <v>383.46266660377637</v>
      </c>
      <c r="GF53" s="59">
        <f t="shared" si="50"/>
        <v>373.1287543230714</v>
      </c>
      <c r="GG53" s="15">
        <f>IF(ISNA(VLOOKUP(A53,'Données projet'!$A$243:$I$263,3,0)),0,VLOOKUP(A53,'Données projet'!$A$243:$I$263,3,0))</f>
        <v>9</v>
      </c>
      <c r="GH53" s="15">
        <f>IF(ISNA(VLOOKUP(A53,'Données projet'!$A$243:$I$263,4,0)),0,VLOOKUP(A53,'Données projet'!$A$243:$I$263,4,0))</f>
        <v>19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259</v>
      </c>
      <c r="GS53" s="12">
        <f>VLOOKUP(A53,'Données projet'!$A$269:$I$289,9,0)</f>
        <v>11.2</v>
      </c>
      <c r="GT53" s="12">
        <f t="array" ref="GT53">INDEX(GS:GS,MIN(IF(ISNUMBER(GS53:GS249),ROW(GS53:GS249),"")))</f>
        <v>11.2</v>
      </c>
      <c r="GU53" s="12">
        <f>IF('Données projet'!$A$270&gt;35,GU52+GT53-HC52,IF(A53&lt;'Données projet'!$A$270,$GR$205^A53,IF(A53='Données projet'!$A$270,'Données projet'!$B$270,GU52+GT53-HC52)))</f>
        <v>258.99999999999989</v>
      </c>
      <c r="GV53" s="17">
        <f>GU53*VLOOKUP('Données projet'!$B$18,Paramètres!$A$1:$I$89,3,0)*VLOOKUP('Données projet'!$B$18,Paramètres!$A$1:$I$89,5,0)</f>
        <v>262.62599999999992</v>
      </c>
      <c r="GW53" s="13">
        <f t="shared" si="51"/>
        <v>63.281807230823397</v>
      </c>
      <c r="GX53" s="20">
        <f t="shared" si="28"/>
        <v>567.62276426035055</v>
      </c>
      <c r="GY53" s="59">
        <f t="shared" si="29"/>
        <v>860.95609759368381</v>
      </c>
      <c r="GZ53" s="59">
        <f ca="1">AVERAGE(OFFSET($GY$3,0,0,'Données projet'!$E$18+1,1))-AVERAGE(OFFSET($H$3,0,0,'Données projet'!$E$18+1,1))</f>
        <v>564.80210708868663</v>
      </c>
      <c r="HA53" s="59">
        <f t="shared" si="52"/>
        <v>367.42881145517066</v>
      </c>
      <c r="HB53" s="15">
        <f>IF(ISNA(VLOOKUP(A53,'Données projet'!$A$269:$I$289,3,0)),0,VLOOKUP(A53,'Données projet'!$A$269:$I$289,3,0))</f>
        <v>4</v>
      </c>
      <c r="HC53" s="15">
        <f>IF(ISNA(VLOOKUP(A53,'Données projet'!$A$269:$I$289,4,0)),0,VLOOKUP(A53,'Données projet'!$A$269:$I$289,4,0))</f>
        <v>56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0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17.625</v>
      </c>
      <c r="N54" s="13">
        <f>IF('Données projet'!$A$36&gt;35,N53+M54-V53,IF(A54&lt;'Données projet'!$A$36,$K$205^A54,IF(A54='Données projet'!$A$36,'Données projet'!$B$36,N53+M54-V53)))</f>
        <v>304.62500000000006</v>
      </c>
      <c r="O54" s="13">
        <f>N54*VLOOKUP('Données projet'!$B$9,Paramètres!$A$1:$I$89,3,0)*VLOOKUP('Données projet'!$B$9,Paramètres!$A$1:$I$89,5,0)</f>
        <v>182.16575000000003</v>
      </c>
      <c r="P54" s="13">
        <f t="shared" si="33"/>
        <v>45.803689728693968</v>
      </c>
      <c r="Q54" s="20">
        <f t="shared" si="53"/>
        <v>397.04677419414202</v>
      </c>
      <c r="R54" s="59">
        <f t="shared" si="0"/>
        <v>690.38010752747527</v>
      </c>
      <c r="S54" s="59">
        <f ca="1">AVERAGE(OFFSET($R$3,0,0,'Données projet'!$E$9+1,1))-AVERAGE(OFFSET($H$3,0,0,'Données projet'!$E$9+1,1))</f>
        <v>362.81292020448933</v>
      </c>
      <c r="T54" s="59">
        <f t="shared" si="34"/>
        <v>292.26503163353146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26.98785280144001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12.241653854683454</v>
      </c>
      <c r="AC54" s="22">
        <f t="shared" si="3"/>
        <v>39.229506656123462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179.26271999999992</v>
      </c>
      <c r="AK54" s="13">
        <f t="shared" si="35"/>
        <v>45.158115787467111</v>
      </c>
      <c r="AL54" s="20">
        <f t="shared" si="4"/>
        <v>390.86628899650503</v>
      </c>
      <c r="AM54" s="59">
        <f t="shared" si="5"/>
        <v>684.19962232983835</v>
      </c>
      <c r="AN54" s="59">
        <f ca="1">AVERAGE(OFFSET($AM$3,0,0,'Données projet'!$E$10+1,1))-AVERAGE(OFFSET($H$3,0,0,'Données projet'!$E$10+1,1))</f>
        <v>476.64466005965136</v>
      </c>
      <c r="AO54" s="59">
        <f t="shared" si="36"/>
        <v>312.67921212138998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212.7999999999999</v>
      </c>
      <c r="BE54" s="13">
        <f>BD54*VLOOKUP('Données projet'!$B$11,Paramètres!$A$1:$I$89,3,0)*VLOOKUP('Données projet'!$B$11,Paramètres!$A$1:$I$89,5,0)</f>
        <v>192.54143999999991</v>
      </c>
      <c r="BF54" s="13">
        <f t="shared" si="37"/>
        <v>48.101393902059698</v>
      </c>
      <c r="BG54" s="20">
        <f t="shared" si="7"/>
        <v>419.11960237942048</v>
      </c>
      <c r="BH54" s="59">
        <f t="shared" si="8"/>
        <v>712.45293571275374</v>
      </c>
      <c r="BI54" s="59">
        <f ca="1">AVERAGE(OFFSET($BH$3,0,0,'Données projet'!$E$11+1,1))-AVERAGE(OFFSET($H$3,0,0,'Données projet'!$E$11+1,1))</f>
        <v>508.74087353289082</v>
      </c>
      <c r="BJ54" s="59">
        <f t="shared" si="38"/>
        <v>332.61387922152159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17.079999999999973</v>
      </c>
      <c r="BY54" s="12">
        <f>IF('Données projet'!$A$114&gt;35,BY53+BX54-CG53,IF(A54&lt;'Données projet'!$A$114,$BV$205^A54,IF(A54='Données projet'!$A$114,'Données projet'!$B$114,BY53+BX54-CG53)))</f>
        <v>607.58000000000015</v>
      </c>
      <c r="BZ54" s="13">
        <f>BY54*VLOOKUP('Données projet'!$B$12,Paramètres!$A$1:$I$89,3,0)*VLOOKUP('Données projet'!$B$12,Paramètres!$A$1:$I$89,5,0)</f>
        <v>268.55036000000007</v>
      </c>
      <c r="CA54" s="13">
        <f t="shared" si="39"/>
        <v>64.541522766853632</v>
      </c>
      <c r="CB54" s="20">
        <f t="shared" si="10"/>
        <v>580.13502915227014</v>
      </c>
      <c r="CC54" s="59">
        <f t="shared" si="11"/>
        <v>873.46836248560339</v>
      </c>
      <c r="CD54" s="59">
        <f ca="1">AVERAGE(OFFSET($CC$3,0,0,'Données projet'!$E$12+1,1))-AVERAGE(OFFSET($H$3,0,0,'Données projet'!$E$12+1,1))</f>
        <v>413.19017646954478</v>
      </c>
      <c r="CE54" s="59">
        <f t="shared" si="40"/>
        <v>501.86214945100159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112.59999999999997</v>
      </c>
      <c r="CU54" s="17">
        <f>CT54*VLOOKUP('Données projet'!$B$13,Paramètres!$A$1:$I$89,3,0)*VLOOKUP('Données projet'!$B$13,Paramètres!$A$1:$I$89,5,0)</f>
        <v>122.95919999999995</v>
      </c>
      <c r="CV54" s="13">
        <f t="shared" si="41"/>
        <v>32.364202510408994</v>
      </c>
      <c r="CW54" s="20">
        <f t="shared" si="13"/>
        <v>270.5215927056289</v>
      </c>
      <c r="CX54" s="59">
        <f t="shared" si="14"/>
        <v>563.85492603896228</v>
      </c>
      <c r="CY54" s="59">
        <f ca="1">AVERAGE(OFFSET($CX$3,0,0,'Données projet'!$E$13+1,1))-AVERAGE(OFFSET($H$3,0,0,'Données projet'!$E$13+1,1))</f>
        <v>384.27390696549998</v>
      </c>
      <c r="CZ54" s="59">
        <f t="shared" si="42"/>
        <v>168.81577156642464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209.40000000000009</v>
      </c>
      <c r="DP54" s="17">
        <f>DO54*VLOOKUP('Données projet'!$B$14,Paramètres!$A$1:$I$89,3,0)*VLOOKUP('Données projet'!$B$14,Paramètres!$A$1:$I$89,5,0)</f>
        <v>218.86488000000011</v>
      </c>
      <c r="DQ54" s="13">
        <f t="shared" si="43"/>
        <v>53.868098768794148</v>
      </c>
      <c r="DR54" s="20">
        <f t="shared" si="16"/>
        <v>475.00993802231665</v>
      </c>
      <c r="DS54" s="59">
        <f t="shared" si="17"/>
        <v>768.3432713556499</v>
      </c>
      <c r="DT54" s="59">
        <f ca="1">AVERAGE(OFFSET($DS$3,0,0,'Données projet'!$E$14+1,1))-AVERAGE(OFFSET($H$3,0,0,'Données projet'!$E$14+1,1))</f>
        <v>448.86709550306159</v>
      </c>
      <c r="DU54" s="59">
        <f t="shared" si="44"/>
        <v>421.94486500709155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248.39999999999998</v>
      </c>
      <c r="EK54" s="17">
        <f>EJ54*VLOOKUP('Données projet'!$B$15,Paramètres!$A$1:$I$89,3,0)*VLOOKUP('Données projet'!$B$15,Paramètres!$A$1:$I$89,5,0)</f>
        <v>182.12687999999997</v>
      </c>
      <c r="EL54" s="13">
        <f t="shared" si="45"/>
        <v>45.795053793403618</v>
      </c>
      <c r="EM54" s="20">
        <f t="shared" si="19"/>
        <v>396.96403469017787</v>
      </c>
      <c r="EN54" s="59">
        <f t="shared" si="20"/>
        <v>690.29736802351113</v>
      </c>
      <c r="EO54" s="59">
        <f ca="1">AVERAGE(OFFSET($EN$3,0,0,'Données projet'!$E$15+1,1))-AVERAGE(OFFSET($H$3,0,0,'Données projet'!$E$15+1,1))</f>
        <v>327.81662150328646</v>
      </c>
      <c r="EP54" s="59">
        <f t="shared" si="46"/>
        <v>320.24200483294322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248.39999999999998</v>
      </c>
      <c r="FF54" s="17">
        <f>FE54*VLOOKUP('Données projet'!$B$16,Paramètres!$A$1:$I$89,3,0)*VLOOKUP('Données projet'!$B$16,Paramètres!$A$1:$I$89,5,0)</f>
        <v>193.75199999999998</v>
      </c>
      <c r="FG54" s="13">
        <f t="shared" si="47"/>
        <v>48.36852035537607</v>
      </c>
      <c r="FH54" s="20">
        <f t="shared" si="22"/>
        <v>421.69323961894656</v>
      </c>
      <c r="FI54" s="59">
        <f t="shared" si="23"/>
        <v>715.02657295227982</v>
      </c>
      <c r="FJ54" s="59">
        <f ca="1">AVERAGE(OFFSET($FI$3,0,0,'Données projet'!$E$16+1,1))-AVERAGE(OFFSET($H$3,0,0,'Données projet'!$E$16+1,1))</f>
        <v>346.38839381795231</v>
      </c>
      <c r="FK54" s="59">
        <f t="shared" si="48"/>
        <v>337.8934585835961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7.4</v>
      </c>
      <c r="FZ54" s="12">
        <f>IF('Données projet'!$A$244&gt;35,FZ53+FY54-GH53,IF(A54&lt;'Données projet'!$A$244,$FW$205^A54,IF(A54='Données projet'!$A$244,'Données projet'!$B$244,FZ53+FY54-GH53)))</f>
        <v>248.39999999999998</v>
      </c>
      <c r="GA54" s="17">
        <f>FZ54*VLOOKUP('Données projet'!$B$17,Paramètres!$A$1:$I$89,3,0)*VLOOKUP('Données projet'!$B$17,Paramètres!$A$1:$I$89,5,0)</f>
        <v>217.00224000000003</v>
      </c>
      <c r="GB54" s="13">
        <f t="shared" si="49"/>
        <v>53.462818050454821</v>
      </c>
      <c r="GC54" s="20">
        <f t="shared" si="25"/>
        <v>471.05997610454216</v>
      </c>
      <c r="GD54" s="59">
        <f t="shared" si="26"/>
        <v>764.39330943787547</v>
      </c>
      <c r="GE54" s="59">
        <f ca="1">AVERAGE(OFFSET($GD$3,0,0,'Données projet'!$E$17+1,1))-AVERAGE(OFFSET($H$3,0,0,'Données projet'!$E$17+1,1))</f>
        <v>383.46266660377637</v>
      </c>
      <c r="GF54" s="59">
        <f t="shared" si="50"/>
        <v>373.1287543230714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9.8000000000000007</v>
      </c>
      <c r="GU54" s="12">
        <f>IF('Données projet'!$A$270&gt;35,GU53+GT54-HC53,IF(A54&lt;'Données projet'!$A$270,$GR$205^A54,IF(A54='Données projet'!$A$270,'Données projet'!$B$270,GU53+GT54-HC53)))</f>
        <v>212.7999999999999</v>
      </c>
      <c r="GV54" s="17">
        <f>GU54*VLOOKUP('Données projet'!$B$18,Paramètres!$A$1:$I$89,3,0)*VLOOKUP('Données projet'!$B$18,Paramètres!$A$1:$I$89,5,0)</f>
        <v>215.77919999999992</v>
      </c>
      <c r="GW54" s="13">
        <f t="shared" si="51"/>
        <v>53.196483976998607</v>
      </c>
      <c r="GX54" s="20">
        <f t="shared" si="28"/>
        <v>468.4659829266057</v>
      </c>
      <c r="GY54" s="59">
        <f t="shared" si="29"/>
        <v>761.79931625993902</v>
      </c>
      <c r="GZ54" s="59">
        <f ca="1">AVERAGE(OFFSET($GY$3,0,0,'Données projet'!$E$18+1,1))-AVERAGE(OFFSET($H$3,0,0,'Données projet'!$E$18+1,1))</f>
        <v>564.80210708868663</v>
      </c>
      <c r="HA54" s="59">
        <f t="shared" si="52"/>
        <v>367.42881145517066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0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17.625</v>
      </c>
      <c r="N55" s="13">
        <f>IF('Données projet'!$A$36&gt;35,N54+M55-V54,IF(A55&lt;'Données projet'!$A$36,$K$205^A55,IF(A55='Données projet'!$A$36,'Données projet'!$B$36,N54+M55-V54)))</f>
        <v>322.25000000000006</v>
      </c>
      <c r="O55" s="13">
        <f>N55*VLOOKUP('Données projet'!$B$9,Paramètres!$A$1:$I$89,3,0)*VLOOKUP('Données projet'!$B$9,Paramètres!$A$1:$I$89,5,0)</f>
        <v>192.70550000000006</v>
      </c>
      <c r="P55" s="13">
        <f t="shared" si="33"/>
        <v>48.137607387789963</v>
      </c>
      <c r="Q55" s="20">
        <f t="shared" si="53"/>
        <v>419.46841203373424</v>
      </c>
      <c r="R55" s="59">
        <f t="shared" si="0"/>
        <v>712.8017453670675</v>
      </c>
      <c r="S55" s="59">
        <f ca="1">AVERAGE(OFFSET($R$3,0,0,'Données projet'!$E$9+1,1))-AVERAGE(OFFSET($H$3,0,0,'Données projet'!$E$9+1,1))</f>
        <v>362.81292020448933</v>
      </c>
      <c r="T55" s="59">
        <f t="shared" si="34"/>
        <v>292.26503163353146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26.458637468968593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8.6561564535851101</v>
      </c>
      <c r="AC55" s="22">
        <f t="shared" si="3"/>
        <v>35.114793922553702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187.51823999999996</v>
      </c>
      <c r="AK55" s="13">
        <f t="shared" si="35"/>
        <v>46.990851800962481</v>
      </c>
      <c r="AL55" s="20">
        <f t="shared" si="4"/>
        <v>408.43666822000955</v>
      </c>
      <c r="AM55" s="59">
        <f t="shared" si="5"/>
        <v>701.77000155334281</v>
      </c>
      <c r="AN55" s="59">
        <f ca="1">AVERAGE(OFFSET($AM$3,0,0,'Données projet'!$E$10+1,1))-AVERAGE(OFFSET($H$3,0,0,'Données projet'!$E$10+1,1))</f>
        <v>476.64466005965136</v>
      </c>
      <c r="AO55" s="59">
        <f t="shared" si="36"/>
        <v>312.67921212138998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222.59999999999991</v>
      </c>
      <c r="BE55" s="13">
        <f>BD55*VLOOKUP('Données projet'!$B$11,Paramètres!$A$1:$I$89,3,0)*VLOOKUP('Données projet'!$B$11,Paramètres!$A$1:$I$89,5,0)</f>
        <v>201.40847999999991</v>
      </c>
      <c r="BF55" s="13">
        <f t="shared" si="37"/>
        <v>50.053582459229212</v>
      </c>
      <c r="BG55" s="20">
        <f t="shared" si="7"/>
        <v>437.96309211649071</v>
      </c>
      <c r="BH55" s="59">
        <f t="shared" si="8"/>
        <v>731.29642544982403</v>
      </c>
      <c r="BI55" s="59">
        <f ca="1">AVERAGE(OFFSET($BH$3,0,0,'Données projet'!$E$11+1,1))-AVERAGE(OFFSET($H$3,0,0,'Données projet'!$E$11+1,1))</f>
        <v>508.74087353289082</v>
      </c>
      <c r="BJ55" s="59">
        <f t="shared" si="38"/>
        <v>332.61387922152159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17.079999999999973</v>
      </c>
      <c r="BY55" s="12">
        <f>IF('Données projet'!$A$114&gt;35,BY54+BX55-CG54,IF(A55&lt;'Données projet'!$A$114,$BV$205^A55,IF(A55='Données projet'!$A$114,'Données projet'!$B$114,BY54+BX55-CG54)))</f>
        <v>624.66000000000008</v>
      </c>
      <c r="BZ55" s="13">
        <f>BY55*VLOOKUP('Données projet'!$B$12,Paramètres!$A$1:$I$89,3,0)*VLOOKUP('Données projet'!$B$12,Paramètres!$A$1:$I$89,5,0)</f>
        <v>276.0997200000001</v>
      </c>
      <c r="CA55" s="13">
        <f t="shared" si="39"/>
        <v>66.142095894506582</v>
      </c>
      <c r="CB55" s="20">
        <f t="shared" si="10"/>
        <v>596.07116268293237</v>
      </c>
      <c r="CC55" s="59">
        <f t="shared" si="11"/>
        <v>889.40449601626574</v>
      </c>
      <c r="CD55" s="59">
        <f ca="1">AVERAGE(OFFSET($CC$3,0,0,'Données projet'!$E$12+1,1))-AVERAGE(OFFSET($H$3,0,0,'Données projet'!$E$12+1,1))</f>
        <v>413.19017646954478</v>
      </c>
      <c r="CE55" s="59">
        <f t="shared" si="40"/>
        <v>501.86214945100159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118.19999999999996</v>
      </c>
      <c r="CU55" s="17">
        <f>CT55*VLOOKUP('Données projet'!$B$13,Paramètres!$A$1:$I$89,3,0)*VLOOKUP('Données projet'!$B$13,Paramètres!$A$1:$I$89,5,0)</f>
        <v>129.07439999999994</v>
      </c>
      <c r="CV55" s="13">
        <f t="shared" si="41"/>
        <v>33.782391484889324</v>
      </c>
      <c r="CW55" s="20">
        <f t="shared" si="13"/>
        <v>283.64224516951543</v>
      </c>
      <c r="CX55" s="59">
        <f t="shared" si="14"/>
        <v>576.97557850284875</v>
      </c>
      <c r="CY55" s="59">
        <f ca="1">AVERAGE(OFFSET($CX$3,0,0,'Données projet'!$E$13+1,1))-AVERAGE(OFFSET($H$3,0,0,'Données projet'!$E$13+1,1))</f>
        <v>384.27390696549998</v>
      </c>
      <c r="CZ55" s="59">
        <f t="shared" si="42"/>
        <v>168.81577156642464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216.8000000000001</v>
      </c>
      <c r="DP55" s="17">
        <f>DO55*VLOOKUP('Données projet'!$B$14,Paramètres!$A$1:$I$89,3,0)*VLOOKUP('Données projet'!$B$14,Paramètres!$A$1:$I$89,5,0)</f>
        <v>226.59936000000013</v>
      </c>
      <c r="DQ55" s="13">
        <f t="shared" si="43"/>
        <v>55.546747416295311</v>
      </c>
      <c r="DR55" s="20">
        <f t="shared" si="16"/>
        <v>491.4044704167145</v>
      </c>
      <c r="DS55" s="59">
        <f t="shared" si="17"/>
        <v>784.73780375004776</v>
      </c>
      <c r="DT55" s="59">
        <f ca="1">AVERAGE(OFFSET($DS$3,0,0,'Données projet'!$E$14+1,1))-AVERAGE(OFFSET($H$3,0,0,'Données projet'!$E$14+1,1))</f>
        <v>448.86709550306159</v>
      </c>
      <c r="DU55" s="59">
        <f t="shared" si="44"/>
        <v>421.94486500709155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255.79999999999998</v>
      </c>
      <c r="EK55" s="17">
        <f>EJ55*VLOOKUP('Données projet'!$B$15,Paramètres!$A$1:$I$89,3,0)*VLOOKUP('Données projet'!$B$15,Paramètres!$A$1:$I$89,5,0)</f>
        <v>187.55255999999997</v>
      </c>
      <c r="EL55" s="13">
        <f t="shared" si="45"/>
        <v>46.998451005954564</v>
      </c>
      <c r="EM55" s="20">
        <f t="shared" si="19"/>
        <v>408.50967750203745</v>
      </c>
      <c r="EN55" s="59">
        <f t="shared" si="20"/>
        <v>701.84301083537071</v>
      </c>
      <c r="EO55" s="59">
        <f ca="1">AVERAGE(OFFSET($EN$3,0,0,'Données projet'!$E$15+1,1))-AVERAGE(OFFSET($H$3,0,0,'Données projet'!$E$15+1,1))</f>
        <v>327.81662150328646</v>
      </c>
      <c r="EP55" s="59">
        <f t="shared" si="46"/>
        <v>320.24200483294322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255.79999999999998</v>
      </c>
      <c r="FF55" s="17">
        <f>FE55*VLOOKUP('Données projet'!$B$16,Paramètres!$A$1:$I$89,3,0)*VLOOKUP('Données projet'!$B$16,Paramètres!$A$1:$I$89,5,0)</f>
        <v>199.524</v>
      </c>
      <c r="FG55" s="13">
        <f t="shared" si="47"/>
        <v>49.639542829407041</v>
      </c>
      <c r="FH55" s="20">
        <f t="shared" si="22"/>
        <v>433.95983709455055</v>
      </c>
      <c r="FI55" s="59">
        <f t="shared" si="23"/>
        <v>727.29317042788387</v>
      </c>
      <c r="FJ55" s="59">
        <f ca="1">AVERAGE(OFFSET($FI$3,0,0,'Données projet'!$E$16+1,1))-AVERAGE(OFFSET($H$3,0,0,'Données projet'!$E$16+1,1))</f>
        <v>346.38839381795231</v>
      </c>
      <c r="FK55" s="59">
        <f t="shared" si="48"/>
        <v>337.8934585835961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7.4</v>
      </c>
      <c r="FZ55" s="12">
        <f>IF('Données projet'!$A$244&gt;35,FZ54+FY55-GH54,IF(A55&lt;'Données projet'!$A$244,$FW$205^A55,IF(A55='Données projet'!$A$244,'Données projet'!$B$244,FZ54+FY55-GH54)))</f>
        <v>255.79999999999998</v>
      </c>
      <c r="GA55" s="17">
        <f>FZ55*VLOOKUP('Données projet'!$B$17,Paramètres!$A$1:$I$89,3,0)*VLOOKUP('Données projet'!$B$17,Paramètres!$A$1:$I$89,5,0)</f>
        <v>223.46688</v>
      </c>
      <c r="GB55" s="13">
        <f t="shared" si="49"/>
        <v>54.867707899635406</v>
      </c>
      <c r="GC55" s="20">
        <f t="shared" si="25"/>
        <v>484.76607392519827</v>
      </c>
      <c r="GD55" s="59">
        <f t="shared" si="26"/>
        <v>778.09940725853153</v>
      </c>
      <c r="GE55" s="59">
        <f ca="1">AVERAGE(OFFSET($GD$3,0,0,'Données projet'!$E$17+1,1))-AVERAGE(OFFSET($H$3,0,0,'Données projet'!$E$17+1,1))</f>
        <v>383.46266660377637</v>
      </c>
      <c r="GF55" s="59">
        <f t="shared" si="50"/>
        <v>373.1287543230714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9.8000000000000007</v>
      </c>
      <c r="GU55" s="12">
        <f>IF('Données projet'!$A$270&gt;35,GU54+GT55-HC54,IF(A55&lt;'Données projet'!$A$270,$GR$205^A55,IF(A55='Données projet'!$A$270,'Données projet'!$B$270,GU54+GT55-HC54)))</f>
        <v>222.59999999999991</v>
      </c>
      <c r="GV55" s="17">
        <f>GU55*VLOOKUP('Données projet'!$B$18,Paramètres!$A$1:$I$89,3,0)*VLOOKUP('Données projet'!$B$18,Paramètres!$A$1:$I$89,5,0)</f>
        <v>225.71639999999991</v>
      </c>
      <c r="GW55" s="13">
        <f t="shared" si="51"/>
        <v>55.355456074834237</v>
      </c>
      <c r="GX55" s="20">
        <f t="shared" si="28"/>
        <v>489.53348266366947</v>
      </c>
      <c r="GY55" s="59">
        <f t="shared" si="29"/>
        <v>782.86681599700273</v>
      </c>
      <c r="GZ55" s="59">
        <f ca="1">AVERAGE(OFFSET($GY$3,0,0,'Données projet'!$E$18+1,1))-AVERAGE(OFFSET($H$3,0,0,'Données projet'!$E$18+1,1))</f>
        <v>564.80210708868663</v>
      </c>
      <c r="HA55" s="59">
        <f t="shared" si="52"/>
        <v>367.42881145517066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0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17.625</v>
      </c>
      <c r="N56" s="13">
        <f>IF('Données projet'!$A$36&gt;35,N55+M56-V55,IF(A56&lt;'Données projet'!$A$36,$K$205^A56,IF(A56='Données projet'!$A$36,'Données projet'!$B$36,N55+M56-V55)))</f>
        <v>339.87500000000006</v>
      </c>
      <c r="O56" s="13">
        <f>N56*VLOOKUP('Données projet'!$B$9,Paramètres!$A$1:$I$89,3,0)*VLOOKUP('Données projet'!$B$9,Paramètres!$A$1:$I$89,5,0)</f>
        <v>203.24525000000006</v>
      </c>
      <c r="P56" s="13">
        <f t="shared" si="33"/>
        <v>50.45670595349123</v>
      </c>
      <c r="Q56" s="20">
        <f t="shared" si="53"/>
        <v>441.86423995233059</v>
      </c>
      <c r="R56" s="59">
        <f t="shared" si="0"/>
        <v>735.19757328566391</v>
      </c>
      <c r="S56" s="59">
        <f ca="1">AVERAGE(OFFSET($R$3,0,0,'Données projet'!$E$9+1,1))-AVERAGE(OFFSET($H$3,0,0,'Données projet'!$E$9+1,1))</f>
        <v>362.81292020448933</v>
      </c>
      <c r="T56" s="59">
        <f t="shared" si="34"/>
        <v>292.26503163353146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25.939799726377462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6.120826927341728</v>
      </c>
      <c r="AC56" s="22">
        <f t="shared" si="3"/>
        <v>32.06062665371919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195.77375999999995</v>
      </c>
      <c r="AK56" s="13">
        <f t="shared" si="35"/>
        <v>48.814216733702644</v>
      </c>
      <c r="AL56" s="20">
        <f t="shared" si="4"/>
        <v>425.99072614453195</v>
      </c>
      <c r="AM56" s="59">
        <f t="shared" si="5"/>
        <v>719.32405947786526</v>
      </c>
      <c r="AN56" s="59">
        <f ca="1">AVERAGE(OFFSET($AM$3,0,0,'Données projet'!$E$10+1,1))-AVERAGE(OFFSET($H$3,0,0,'Données projet'!$E$10+1,1))</f>
        <v>476.64466005965136</v>
      </c>
      <c r="AO56" s="59">
        <f t="shared" si="36"/>
        <v>312.67921212138998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232.39999999999992</v>
      </c>
      <c r="BE56" s="13">
        <f>BD56*VLOOKUP('Données projet'!$B$11,Paramètres!$A$1:$I$89,3,0)*VLOOKUP('Données projet'!$B$11,Paramètres!$A$1:$I$89,5,0)</f>
        <v>210.27551999999991</v>
      </c>
      <c r="BF56" s="13">
        <f t="shared" si="37"/>
        <v>51.995789155135654</v>
      </c>
      <c r="BG56" s="20">
        <f t="shared" si="7"/>
        <v>456.78919677852781</v>
      </c>
      <c r="BH56" s="59">
        <f t="shared" si="8"/>
        <v>750.12253011186112</v>
      </c>
      <c r="BI56" s="59">
        <f ca="1">AVERAGE(OFFSET($BH$3,0,0,'Données projet'!$E$11+1,1))-AVERAGE(OFFSET($H$3,0,0,'Données projet'!$E$11+1,1))</f>
        <v>508.74087353289082</v>
      </c>
      <c r="BJ56" s="59">
        <f t="shared" si="38"/>
        <v>332.61387922152159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17.079999999999973</v>
      </c>
      <c r="BY56" s="12">
        <f>IF('Données projet'!$A$114&gt;35,BY55+BX56-CG55,IF(A56&lt;'Données projet'!$A$114,$BV$205^A56,IF(A56='Données projet'!$A$114,'Données projet'!$B$114,BY55+BX56-CG55)))</f>
        <v>641.74</v>
      </c>
      <c r="BZ56" s="13">
        <f>BY56*VLOOKUP('Données projet'!$B$12,Paramètres!$A$1:$I$89,3,0)*VLOOKUP('Données projet'!$B$12,Paramètres!$A$1:$I$89,5,0)</f>
        <v>283.64908000000003</v>
      </c>
      <c r="CA56" s="13">
        <f t="shared" si="39"/>
        <v>67.737582289356908</v>
      </c>
      <c r="CB56" s="20">
        <f t="shared" si="10"/>
        <v>611.99843682062999</v>
      </c>
      <c r="CC56" s="59">
        <f t="shared" si="11"/>
        <v>905.33177015396336</v>
      </c>
      <c r="CD56" s="59">
        <f ca="1">AVERAGE(OFFSET($CC$3,0,0,'Données projet'!$E$12+1,1))-AVERAGE(OFFSET($H$3,0,0,'Données projet'!$E$12+1,1))</f>
        <v>413.19017646954478</v>
      </c>
      <c r="CE56" s="59">
        <f t="shared" si="40"/>
        <v>501.86214945100159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123.79999999999995</v>
      </c>
      <c r="CU56" s="17">
        <f>CT56*VLOOKUP('Données projet'!$B$13,Paramètres!$A$1:$I$89,3,0)*VLOOKUP('Données projet'!$B$13,Paramètres!$A$1:$I$89,5,0)</f>
        <v>135.18959999999996</v>
      </c>
      <c r="CV56" s="13">
        <f t="shared" si="41"/>
        <v>35.192777986644984</v>
      </c>
      <c r="CW56" s="20">
        <f t="shared" si="13"/>
        <v>296.74930832673994</v>
      </c>
      <c r="CX56" s="59">
        <f t="shared" si="14"/>
        <v>590.08264166007325</v>
      </c>
      <c r="CY56" s="59">
        <f ca="1">AVERAGE(OFFSET($CX$3,0,0,'Données projet'!$E$13+1,1))-AVERAGE(OFFSET($H$3,0,0,'Données projet'!$E$13+1,1))</f>
        <v>384.27390696549998</v>
      </c>
      <c r="CZ56" s="59">
        <f t="shared" si="42"/>
        <v>168.81577156642464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224.2000000000001</v>
      </c>
      <c r="DP56" s="17">
        <f>DO56*VLOOKUP('Données projet'!$B$14,Paramètres!$A$1:$I$89,3,0)*VLOOKUP('Données projet'!$B$14,Paramètres!$A$1:$I$89,5,0)</f>
        <v>234.33384000000015</v>
      </c>
      <c r="DQ56" s="13">
        <f t="shared" si="43"/>
        <v>57.21873855318416</v>
      </c>
      <c r="DR56" s="20">
        <f t="shared" si="16"/>
        <v>507.787407646796</v>
      </c>
      <c r="DS56" s="59">
        <f t="shared" si="17"/>
        <v>801.12074098012931</v>
      </c>
      <c r="DT56" s="59">
        <f ca="1">AVERAGE(OFFSET($DS$3,0,0,'Données projet'!$E$14+1,1))-AVERAGE(OFFSET($H$3,0,0,'Données projet'!$E$14+1,1))</f>
        <v>448.86709550306159</v>
      </c>
      <c r="DU56" s="59">
        <f t="shared" si="44"/>
        <v>421.94486500709155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263.2</v>
      </c>
      <c r="EK56" s="17">
        <f>EJ56*VLOOKUP('Données projet'!$B$15,Paramètres!$A$1:$I$89,3,0)*VLOOKUP('Données projet'!$B$15,Paramètres!$A$1:$I$89,5,0)</f>
        <v>192.97824</v>
      </c>
      <c r="EL56" s="13">
        <f t="shared" si="45"/>
        <v>48.197802215761044</v>
      </c>
      <c r="EM56" s="20">
        <f t="shared" si="19"/>
        <v>420.04827352578377</v>
      </c>
      <c r="EN56" s="59">
        <f t="shared" si="20"/>
        <v>713.38160685911703</v>
      </c>
      <c r="EO56" s="59">
        <f ca="1">AVERAGE(OFFSET($EN$3,0,0,'Données projet'!$E$15+1,1))-AVERAGE(OFFSET($H$3,0,0,'Données projet'!$E$15+1,1))</f>
        <v>327.81662150328646</v>
      </c>
      <c r="EP56" s="59">
        <f t="shared" si="46"/>
        <v>320.24200483294322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263.2</v>
      </c>
      <c r="FF56" s="17">
        <f>FE56*VLOOKUP('Données projet'!$B$16,Paramètres!$A$1:$I$89,3,0)*VLOOKUP('Données projet'!$B$16,Paramètres!$A$1:$I$89,5,0)</f>
        <v>205.29599999999999</v>
      </c>
      <c r="FG56" s="13">
        <f t="shared" si="47"/>
        <v>50.906291934375353</v>
      </c>
      <c r="FH56" s="20">
        <f t="shared" si="22"/>
        <v>446.21899178570374</v>
      </c>
      <c r="FI56" s="59">
        <f t="shared" si="23"/>
        <v>739.55232511903705</v>
      </c>
      <c r="FJ56" s="59">
        <f ca="1">AVERAGE(OFFSET($FI$3,0,0,'Données projet'!$E$16+1,1))-AVERAGE(OFFSET($H$3,0,0,'Données projet'!$E$16+1,1))</f>
        <v>346.38839381795231</v>
      </c>
      <c r="FK56" s="59">
        <f t="shared" si="48"/>
        <v>337.8934585835961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7.4</v>
      </c>
      <c r="FZ56" s="12">
        <f>IF('Données projet'!$A$244&gt;35,FZ55+FY56-GH55,IF(A56&lt;'Données projet'!$A$244,$FW$205^A56,IF(A56='Données projet'!$A$244,'Données projet'!$B$244,FZ55+FY56-GH55)))</f>
        <v>263.2</v>
      </c>
      <c r="GA56" s="17">
        <f>FZ56*VLOOKUP('Données projet'!$B$17,Paramètres!$A$1:$I$89,3,0)*VLOOKUP('Données projet'!$B$17,Paramètres!$A$1:$I$89,5,0)</f>
        <v>229.93152000000001</v>
      </c>
      <c r="GB56" s="13">
        <f t="shared" si="49"/>
        <v>56.26787429746841</v>
      </c>
      <c r="GC56" s="20">
        <f t="shared" si="25"/>
        <v>498.46394506809082</v>
      </c>
      <c r="GD56" s="59">
        <f t="shared" si="26"/>
        <v>791.79727840142414</v>
      </c>
      <c r="GE56" s="59">
        <f ca="1">AVERAGE(OFFSET($GD$3,0,0,'Données projet'!$E$17+1,1))-AVERAGE(OFFSET($H$3,0,0,'Données projet'!$E$17+1,1))</f>
        <v>383.46266660377637</v>
      </c>
      <c r="GF56" s="59">
        <f t="shared" si="50"/>
        <v>373.1287543230714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9.8000000000000007</v>
      </c>
      <c r="GU56" s="12">
        <f>IF('Données projet'!$A$270&gt;35,GU55+GT56-HC55,IF(A56&lt;'Données projet'!$A$270,$GR$205^A56,IF(A56='Données projet'!$A$270,'Données projet'!$B$270,GU55+GT56-HC55)))</f>
        <v>232.39999999999992</v>
      </c>
      <c r="GV56" s="17">
        <f>GU56*VLOOKUP('Données projet'!$B$18,Paramètres!$A$1:$I$89,3,0)*VLOOKUP('Données projet'!$B$18,Paramètres!$A$1:$I$89,5,0)</f>
        <v>235.65359999999993</v>
      </c>
      <c r="GW56" s="13">
        <f t="shared" si="51"/>
        <v>57.503388993143759</v>
      </c>
      <c r="GX56" s="20">
        <f t="shared" si="28"/>
        <v>510.58175582972518</v>
      </c>
      <c r="GY56" s="59">
        <f t="shared" si="29"/>
        <v>803.9150891630585</v>
      </c>
      <c r="GZ56" s="59">
        <f ca="1">AVERAGE(OFFSET($GY$3,0,0,'Données projet'!$E$18+1,1))-AVERAGE(OFFSET($H$3,0,0,'Données projet'!$E$18+1,1))</f>
        <v>564.80210708868663</v>
      </c>
      <c r="HA56" s="59">
        <f t="shared" si="52"/>
        <v>367.42881145517066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0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17.625</v>
      </c>
      <c r="N57" s="13">
        <f>IF('Données projet'!$A$36&gt;35,N56+M57-V56,IF(A57&lt;'Données projet'!$A$36,$K$205^A57,IF(A57='Données projet'!$A$36,'Données projet'!$B$36,N56+M57-V56)))</f>
        <v>357.50000000000006</v>
      </c>
      <c r="O57" s="13">
        <f>N57*VLOOKUP('Données projet'!$B$9,Paramètres!$A$1:$I$89,3,0)*VLOOKUP('Données projet'!$B$9,Paramètres!$A$1:$I$89,5,0)</f>
        <v>213.78500000000005</v>
      </c>
      <c r="P57" s="13">
        <f t="shared" si="33"/>
        <v>52.761841557402377</v>
      </c>
      <c r="Q57" s="20">
        <f t="shared" si="53"/>
        <v>464.2357490458092</v>
      </c>
      <c r="R57" s="59">
        <f t="shared" si="0"/>
        <v>757.56908237914251</v>
      </c>
      <c r="S57" s="59">
        <f ca="1">AVERAGE(OFFSET($R$3,0,0,'Données projet'!$E$9+1,1))-AVERAGE(OFFSET($H$3,0,0,'Données projet'!$E$9+1,1))</f>
        <v>362.81292020448933</v>
      </c>
      <c r="T57" s="59">
        <f t="shared" si="34"/>
        <v>292.26503163353146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25.431136075458767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4.3280782267925559</v>
      </c>
      <c r="AC57" s="22">
        <f t="shared" si="3"/>
        <v>29.759214302251323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204.02927999999997</v>
      </c>
      <c r="AK57" s="13">
        <f t="shared" si="35"/>
        <v>50.628650934368238</v>
      </c>
      <c r="AL57" s="20">
        <f t="shared" si="4"/>
        <v>443.52922971069125</v>
      </c>
      <c r="AM57" s="59">
        <f t="shared" si="5"/>
        <v>736.86256304402457</v>
      </c>
      <c r="AN57" s="59">
        <f ca="1">AVERAGE(OFFSET($AM$3,0,0,'Données projet'!$E$10+1,1))-AVERAGE(OFFSET($H$3,0,0,'Données projet'!$E$10+1,1))</f>
        <v>476.64466005965136</v>
      </c>
      <c r="AO57" s="59">
        <f t="shared" si="36"/>
        <v>312.67921212138998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242.19999999999993</v>
      </c>
      <c r="BE57" s="13">
        <f>BD57*VLOOKUP('Données projet'!$B$11,Paramètres!$A$1:$I$89,3,0)*VLOOKUP('Données projet'!$B$11,Paramètres!$A$1:$I$89,5,0)</f>
        <v>219.14255999999992</v>
      </c>
      <c r="BF57" s="13">
        <f t="shared" si="37"/>
        <v>53.928483039139707</v>
      </c>
      <c r="BG57" s="20">
        <f t="shared" si="7"/>
        <v>475.59873329316815</v>
      </c>
      <c r="BH57" s="59">
        <f t="shared" si="8"/>
        <v>768.93206662650141</v>
      </c>
      <c r="BI57" s="59">
        <f ca="1">AVERAGE(OFFSET($BH$3,0,0,'Données projet'!$E$11+1,1))-AVERAGE(OFFSET($H$3,0,0,'Données projet'!$E$11+1,1))</f>
        <v>508.74087353289082</v>
      </c>
      <c r="BJ57" s="59">
        <f t="shared" si="38"/>
        <v>332.61387922152159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17.079999999999973</v>
      </c>
      <c r="BY57" s="12">
        <f>IF('Données projet'!$A$114&gt;35,BY56+BX57-CG56,IF(A57&lt;'Données projet'!$A$114,$BV$205^A57,IF(A57='Données projet'!$A$114,'Données projet'!$B$114,BY56+BX57-CG56)))</f>
        <v>658.81999999999994</v>
      </c>
      <c r="BZ57" s="13">
        <f>BY57*VLOOKUP('Données projet'!$B$12,Paramètres!$A$1:$I$89,3,0)*VLOOKUP('Données projet'!$B$12,Paramètres!$A$1:$I$89,5,0)</f>
        <v>291.19844000000001</v>
      </c>
      <c r="CA57" s="13">
        <f t="shared" si="39"/>
        <v>69.328132896421394</v>
      </c>
      <c r="CB57" s="20">
        <f t="shared" si="10"/>
        <v>627.91711446126726</v>
      </c>
      <c r="CC57" s="59">
        <f t="shared" si="11"/>
        <v>921.25044779460063</v>
      </c>
      <c r="CD57" s="59">
        <f ca="1">AVERAGE(OFFSET($CC$3,0,0,'Données projet'!$E$12+1,1))-AVERAGE(OFFSET($H$3,0,0,'Données projet'!$E$12+1,1))</f>
        <v>413.19017646954478</v>
      </c>
      <c r="CE57" s="59">
        <f t="shared" si="40"/>
        <v>501.86214945100159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129.39999999999995</v>
      </c>
      <c r="CU57" s="17">
        <f>CT57*VLOOKUP('Données projet'!$B$13,Paramètres!$A$1:$I$89,3,0)*VLOOKUP('Données projet'!$B$13,Paramètres!$A$1:$I$89,5,0)</f>
        <v>141.30479999999994</v>
      </c>
      <c r="CV57" s="13">
        <f t="shared" si="41"/>
        <v>36.595755275288994</v>
      </c>
      <c r="CW57" s="20">
        <f t="shared" si="13"/>
        <v>309.84346710446152</v>
      </c>
      <c r="CX57" s="59">
        <f t="shared" si="14"/>
        <v>603.17680043779478</v>
      </c>
      <c r="CY57" s="59">
        <f ca="1">AVERAGE(OFFSET($CX$3,0,0,'Données projet'!$E$13+1,1))-AVERAGE(OFFSET($H$3,0,0,'Données projet'!$E$13+1,1))</f>
        <v>384.27390696549998</v>
      </c>
      <c r="CZ57" s="59">
        <f t="shared" si="42"/>
        <v>168.81577156642464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231.60000000000011</v>
      </c>
      <c r="DP57" s="17">
        <f>DO57*VLOOKUP('Données projet'!$B$14,Paramètres!$A$1:$I$89,3,0)*VLOOKUP('Données projet'!$B$14,Paramètres!$A$1:$I$89,5,0)</f>
        <v>242.06832000000014</v>
      </c>
      <c r="DQ57" s="13">
        <f t="shared" si="43"/>
        <v>58.884317116226825</v>
      </c>
      <c r="DR57" s="20">
        <f t="shared" si="16"/>
        <v>524.15917631076206</v>
      </c>
      <c r="DS57" s="59">
        <f t="shared" si="17"/>
        <v>817.49250964409543</v>
      </c>
      <c r="DT57" s="59">
        <f ca="1">AVERAGE(OFFSET($DS$3,0,0,'Données projet'!$E$14+1,1))-AVERAGE(OFFSET($H$3,0,0,'Données projet'!$E$14+1,1))</f>
        <v>448.86709550306159</v>
      </c>
      <c r="DU57" s="59">
        <f t="shared" si="44"/>
        <v>421.94486500709155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270.59999999999997</v>
      </c>
      <c r="EK57" s="17">
        <f>EJ57*VLOOKUP('Données projet'!$B$15,Paramètres!$A$1:$I$89,3,0)*VLOOKUP('Données projet'!$B$15,Paramètres!$A$1:$I$89,5,0)</f>
        <v>198.40391999999997</v>
      </c>
      <c r="EL57" s="13">
        <f t="shared" si="45"/>
        <v>49.393234245618814</v>
      </c>
      <c r="EM57" s="20">
        <f t="shared" si="19"/>
        <v>431.5800436444527</v>
      </c>
      <c r="EN57" s="59">
        <f t="shared" si="20"/>
        <v>724.91337697778602</v>
      </c>
      <c r="EO57" s="59">
        <f ca="1">AVERAGE(OFFSET($EN$3,0,0,'Données projet'!$E$15+1,1))-AVERAGE(OFFSET($H$3,0,0,'Données projet'!$E$15+1,1))</f>
        <v>327.81662150328646</v>
      </c>
      <c r="EP57" s="59">
        <f t="shared" si="46"/>
        <v>320.24200483294322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270.59999999999997</v>
      </c>
      <c r="FF57" s="17">
        <f>FE57*VLOOKUP('Données projet'!$B$16,Paramètres!$A$1:$I$89,3,0)*VLOOKUP('Données projet'!$B$16,Paramètres!$A$1:$I$89,5,0)</f>
        <v>211.06799999999998</v>
      </c>
      <c r="FG57" s="13">
        <f t="shared" si="47"/>
        <v>52.168901619921236</v>
      </c>
      <c r="FH57" s="20">
        <f t="shared" si="22"/>
        <v>458.47093698802951</v>
      </c>
      <c r="FI57" s="59">
        <f t="shared" si="23"/>
        <v>751.80427032136276</v>
      </c>
      <c r="FJ57" s="59">
        <f ca="1">AVERAGE(OFFSET($FI$3,0,0,'Données projet'!$E$16+1,1))-AVERAGE(OFFSET($H$3,0,0,'Données projet'!$E$16+1,1))</f>
        <v>346.38839381795231</v>
      </c>
      <c r="FK57" s="59">
        <f t="shared" si="48"/>
        <v>337.8934585835961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7.4</v>
      </c>
      <c r="FZ57" s="12">
        <f>IF('Données projet'!$A$244&gt;35,FZ56+FY57-GH56,IF(A57&lt;'Données projet'!$A$244,$FW$205^A57,IF(A57='Données projet'!$A$244,'Données projet'!$B$244,FZ56+FY57-GH56)))</f>
        <v>270.59999999999997</v>
      </c>
      <c r="GA57" s="17">
        <f>FZ57*VLOOKUP('Données projet'!$B$17,Paramètres!$A$1:$I$89,3,0)*VLOOKUP('Données projet'!$B$17,Paramètres!$A$1:$I$89,5,0)</f>
        <v>236.39616000000001</v>
      </c>
      <c r="GB57" s="13">
        <f t="shared" si="49"/>
        <v>57.663465301516538</v>
      </c>
      <c r="GC57" s="20">
        <f t="shared" si="25"/>
        <v>512.15384740014133</v>
      </c>
      <c r="GD57" s="59">
        <f t="shared" si="26"/>
        <v>805.48718073347459</v>
      </c>
      <c r="GE57" s="59">
        <f ca="1">AVERAGE(OFFSET($GD$3,0,0,'Données projet'!$E$17+1,1))-AVERAGE(OFFSET($H$3,0,0,'Données projet'!$E$17+1,1))</f>
        <v>383.46266660377637</v>
      </c>
      <c r="GF57" s="59">
        <f t="shared" si="50"/>
        <v>373.1287543230714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9.8000000000000007</v>
      </c>
      <c r="GU57" s="12">
        <f>IF('Données projet'!$A$270&gt;35,GU56+GT57-HC56,IF(A57&lt;'Données projet'!$A$270,$GR$205^A57,IF(A57='Données projet'!$A$270,'Données projet'!$B$270,GU56+GT57-HC56)))</f>
        <v>242.19999999999993</v>
      </c>
      <c r="GV57" s="17">
        <f>GU57*VLOOKUP('Données projet'!$B$18,Paramètres!$A$1:$I$89,3,0)*VLOOKUP('Données projet'!$B$18,Paramètres!$A$1:$I$89,5,0)</f>
        <v>245.59079999999992</v>
      </c>
      <c r="GW57" s="13">
        <f t="shared" si="51"/>
        <v>59.64080146485307</v>
      </c>
      <c r="GX57" s="20">
        <f t="shared" si="28"/>
        <v>531.61170588461891</v>
      </c>
      <c r="GY57" s="59">
        <f t="shared" si="29"/>
        <v>824.94503921795217</v>
      </c>
      <c r="GZ57" s="59">
        <f ca="1">AVERAGE(OFFSET($GY$3,0,0,'Données projet'!$E$18+1,1))-AVERAGE(OFFSET($H$3,0,0,'Données projet'!$E$18+1,1))</f>
        <v>564.80210708868663</v>
      </c>
      <c r="HA57" s="59">
        <f t="shared" si="52"/>
        <v>367.42881145517066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0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17.625</v>
      </c>
      <c r="N58" s="13">
        <f>IF('Données projet'!$A$36&gt;35,N57+M58-V57,IF(A58&lt;'Données projet'!$A$36,$K$205^A58,IF(A58='Données projet'!$A$36,'Données projet'!$B$36,N57+M58-V57)))</f>
        <v>375.12500000000006</v>
      </c>
      <c r="O58" s="13">
        <f>N58*VLOOKUP('Données projet'!$B$9,Paramètres!$A$1:$I$89,3,0)*VLOOKUP('Données projet'!$B$9,Paramètres!$A$1:$I$89,5,0)</f>
        <v>224.32475000000005</v>
      </c>
      <c r="P58" s="13">
        <f t="shared" si="33"/>
        <v>55.053781146410472</v>
      </c>
      <c r="Q58" s="20">
        <f t="shared" si="53"/>
        <v>486.58427507999835</v>
      </c>
      <c r="R58" s="59">
        <f t="shared" si="0"/>
        <v>779.91760841333166</v>
      </c>
      <c r="S58" s="59">
        <f ca="1">AVERAGE(OFFSET($R$3,0,0,'Données projet'!$E$9+1,1))-AVERAGE(OFFSET($H$3,0,0,'Données projet'!$E$9+1,1))</f>
        <v>362.81292020448933</v>
      </c>
      <c r="T58" s="59">
        <f t="shared" si="34"/>
        <v>292.26503163353146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24.932447008480398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3.0604134636708649</v>
      </c>
      <c r="AC58" s="22">
        <f t="shared" si="3"/>
        <v>27.992860472151264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212.28479999999999</v>
      </c>
      <c r="AK58" s="13">
        <f t="shared" si="35"/>
        <v>52.434557099704193</v>
      </c>
      <c r="AL58" s="20">
        <f t="shared" si="4"/>
        <v>461.05288028198476</v>
      </c>
      <c r="AM58" s="59">
        <f t="shared" si="5"/>
        <v>754.38621361531807</v>
      </c>
      <c r="AN58" s="59">
        <f ca="1">AVERAGE(OFFSET($AM$3,0,0,'Données projet'!$E$10+1,1))-AVERAGE(OFFSET($H$3,0,0,'Données projet'!$E$10+1,1))</f>
        <v>476.64466005965136</v>
      </c>
      <c r="AO58" s="59">
        <f t="shared" si="36"/>
        <v>312.67921212138998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251.99999999999994</v>
      </c>
      <c r="BE58" s="13">
        <f>BD58*VLOOKUP('Données projet'!$B$11,Paramètres!$A$1:$I$89,3,0)*VLOOKUP('Données projet'!$B$11,Paramètres!$A$1:$I$89,5,0)</f>
        <v>228.00959999999995</v>
      </c>
      <c r="BF58" s="13">
        <f t="shared" si="37"/>
        <v>55.852093054619829</v>
      </c>
      <c r="BG58" s="20">
        <f t="shared" si="7"/>
        <v>494.3924487367961</v>
      </c>
      <c r="BH58" s="59">
        <f t="shared" si="8"/>
        <v>787.72578207012941</v>
      </c>
      <c r="BI58" s="59">
        <f ca="1">AVERAGE(OFFSET($BH$3,0,0,'Données projet'!$E$11+1,1))-AVERAGE(OFFSET($H$3,0,0,'Données projet'!$E$11+1,1))</f>
        <v>508.74087353289082</v>
      </c>
      <c r="BJ58" s="59">
        <f t="shared" si="38"/>
        <v>332.61387922152159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675.9</v>
      </c>
      <c r="BW58" s="12">
        <f>VLOOKUP(A58,'Données projet'!$A$113:$I$133,9,0)</f>
        <v>17.079999999999973</v>
      </c>
      <c r="BX58" s="12">
        <f t="array" ref="BX58">INDEX(BW:BW,MIN(IF(ISNUMBER(BW58:BW254),ROW(BW58:BW254),"")))</f>
        <v>17.079999999999973</v>
      </c>
      <c r="BY58" s="12">
        <f>IF('Données projet'!$A$114&gt;35,BY57+BX58-CG57,IF(A58&lt;'Données projet'!$A$114,$BV$205^A58,IF(A58='Données projet'!$A$114,'Données projet'!$B$114,BY57+BX58-CG57)))</f>
        <v>675.89999999999986</v>
      </c>
      <c r="BZ58" s="13">
        <f>BY58*VLOOKUP('Données projet'!$B$12,Paramètres!$A$1:$I$89,3,0)*VLOOKUP('Données projet'!$B$12,Paramètres!$A$1:$I$89,5,0)</f>
        <v>298.74779999999998</v>
      </c>
      <c r="CA58" s="13">
        <f t="shared" si="39"/>
        <v>70.913890388358396</v>
      </c>
      <c r="CB58" s="20">
        <f t="shared" si="10"/>
        <v>643.82744409305735</v>
      </c>
      <c r="CC58" s="59">
        <f t="shared" si="11"/>
        <v>937.16077742639072</v>
      </c>
      <c r="CD58" s="59">
        <f ca="1">AVERAGE(OFFSET($CC$3,0,0,'Données projet'!$E$12+1,1))-AVERAGE(OFFSET($H$3,0,0,'Données projet'!$E$12+1,1))</f>
        <v>413.19017646954478</v>
      </c>
      <c r="CE58" s="59">
        <f t="shared" si="40"/>
        <v>501.86214945100159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67.400000000000006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134.99999999999994</v>
      </c>
      <c r="CU58" s="17">
        <f>CT58*VLOOKUP('Données projet'!$B$13,Paramètres!$A$1:$I$89,3,0)*VLOOKUP('Données projet'!$B$13,Paramètres!$A$1:$I$89,5,0)</f>
        <v>147.41999999999993</v>
      </c>
      <c r="CV58" s="13">
        <f t="shared" si="41"/>
        <v>37.991680647570291</v>
      </c>
      <c r="CW58" s="20">
        <f t="shared" si="13"/>
        <v>322.92534379451814</v>
      </c>
      <c r="CX58" s="59">
        <f t="shared" si="14"/>
        <v>616.25867712785146</v>
      </c>
      <c r="CY58" s="59">
        <f ca="1">AVERAGE(OFFSET($CX$3,0,0,'Données projet'!$E$13+1,1))-AVERAGE(OFFSET($H$3,0,0,'Données projet'!$E$13+1,1))</f>
        <v>384.27390696549998</v>
      </c>
      <c r="CZ58" s="59">
        <f t="shared" si="42"/>
        <v>168.81577156642464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239.00000000000011</v>
      </c>
      <c r="DP58" s="17">
        <f>DO58*VLOOKUP('Données projet'!$B$14,Paramètres!$A$1:$I$89,3,0)*VLOOKUP('Données projet'!$B$14,Paramètres!$A$1:$I$89,5,0)</f>
        <v>249.80280000000013</v>
      </c>
      <c r="DQ58" s="13">
        <f t="shared" si="43"/>
        <v>60.543711501181193</v>
      </c>
      <c r="DR58" s="20">
        <f t="shared" si="16"/>
        <v>540.52017419789081</v>
      </c>
      <c r="DS58" s="59">
        <f t="shared" si="17"/>
        <v>833.85350753122407</v>
      </c>
      <c r="DT58" s="59">
        <f ca="1">AVERAGE(OFFSET($DS$3,0,0,'Données projet'!$E$14+1,1))-AVERAGE(OFFSET($H$3,0,0,'Données projet'!$E$14+1,1))</f>
        <v>448.86709550306159</v>
      </c>
      <c r="DU58" s="59">
        <f t="shared" si="44"/>
        <v>421.94486500709155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26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278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277.99999999999994</v>
      </c>
      <c r="EK58" s="17">
        <f>EJ58*VLOOKUP('Données projet'!$B$15,Paramètres!$A$1:$I$89,3,0)*VLOOKUP('Données projet'!$B$15,Paramètres!$A$1:$I$89,5,0)</f>
        <v>203.82959999999997</v>
      </c>
      <c r="EL58" s="13">
        <f t="shared" si="45"/>
        <v>50.584866587182425</v>
      </c>
      <c r="EM58" s="20">
        <f t="shared" si="19"/>
        <v>443.10519597267603</v>
      </c>
      <c r="EN58" s="59">
        <f t="shared" si="20"/>
        <v>736.43852930600929</v>
      </c>
      <c r="EO58" s="59">
        <f ca="1">AVERAGE(OFFSET($EN$3,0,0,'Données projet'!$E$15+1,1))-AVERAGE(OFFSET($H$3,0,0,'Données projet'!$E$15+1,1))</f>
        <v>327.81662150328646</v>
      </c>
      <c r="EP58" s="59">
        <f t="shared" si="46"/>
        <v>320.24200483294322</v>
      </c>
      <c r="EQ58" s="15">
        <f>IF(ISNA(VLOOKUP(A58,'Données projet'!$A$191:$I$211,3,0)),0,VLOOKUP(A58,'Données projet'!$A$191:$I$211,3,0))</f>
        <v>10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278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277.99999999999994</v>
      </c>
      <c r="FF58" s="17">
        <f>FE58*VLOOKUP('Données projet'!$B$16,Paramètres!$A$1:$I$89,3,0)*VLOOKUP('Données projet'!$B$16,Paramètres!$A$1:$I$89,5,0)</f>
        <v>216.83999999999997</v>
      </c>
      <c r="FG58" s="13">
        <f t="shared" si="47"/>
        <v>53.427498092567944</v>
      </c>
      <c r="FH58" s="20">
        <f t="shared" si="22"/>
        <v>470.71589251122242</v>
      </c>
      <c r="FI58" s="59">
        <f t="shared" si="23"/>
        <v>764.04922584455574</v>
      </c>
      <c r="FJ58" s="59">
        <f ca="1">AVERAGE(OFFSET($FI$3,0,0,'Données projet'!$E$16+1,1))-AVERAGE(OFFSET($H$3,0,0,'Données projet'!$E$16+1,1))</f>
        <v>346.38839381795231</v>
      </c>
      <c r="FK58" s="59">
        <f t="shared" si="48"/>
        <v>337.8934585835961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278</v>
      </c>
      <c r="FX58" s="12">
        <f>VLOOKUP(A58,'Données projet'!$A$243:$I$263,9,0)</f>
        <v>7.4</v>
      </c>
      <c r="FY58" s="12">
        <f t="array" ref="FY58">INDEX(FX:FX,MIN(IF(ISNUMBER(FX58:FX254),ROW(FX58:FX254),"")))</f>
        <v>7.4</v>
      </c>
      <c r="FZ58" s="12">
        <f>IF('Données projet'!$A$244&gt;35,FZ57+FY58-GH57,IF(A58&lt;'Données projet'!$A$244,$FW$205^A58,IF(A58='Données projet'!$A$244,'Données projet'!$B$244,FZ57+FY58-GH57)))</f>
        <v>277.99999999999994</v>
      </c>
      <c r="GA58" s="17">
        <f>FZ58*VLOOKUP('Données projet'!$B$17,Paramètres!$A$1:$I$89,3,0)*VLOOKUP('Données projet'!$B$17,Paramètres!$A$1:$I$89,5,0)</f>
        <v>242.86079999999998</v>
      </c>
      <c r="GB58" s="13">
        <f t="shared" si="49"/>
        <v>59.054620410700608</v>
      </c>
      <c r="GC58" s="20">
        <f t="shared" si="25"/>
        <v>525.83602388197016</v>
      </c>
      <c r="GD58" s="59">
        <f t="shared" si="26"/>
        <v>819.16935721530353</v>
      </c>
      <c r="GE58" s="59">
        <f ca="1">AVERAGE(OFFSET($GD$3,0,0,'Données projet'!$E$17+1,1))-AVERAGE(OFFSET($H$3,0,0,'Données projet'!$E$17+1,1))</f>
        <v>383.46266660377637</v>
      </c>
      <c r="GF58" s="59">
        <f t="shared" si="50"/>
        <v>373.1287543230714</v>
      </c>
      <c r="GG58" s="15">
        <f>IF(ISNA(VLOOKUP(A58,'Données projet'!$A$243:$I$263,3,0)),0,VLOOKUP(A58,'Données projet'!$A$243:$I$263,3,0))</f>
        <v>10</v>
      </c>
      <c r="GH58" s="15">
        <f>IF(ISNA(VLOOKUP(A58,'Données projet'!$A$243:$I$263,4,0)),0,VLOOKUP(A58,'Données projet'!$A$243:$I$263,4,0))</f>
        <v>16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9.8000000000000007</v>
      </c>
      <c r="GU58" s="12">
        <f>IF('Données projet'!$A$270&gt;35,GU57+GT58-HC57,IF(A58&lt;'Données projet'!$A$270,$GR$205^A58,IF(A58='Données projet'!$A$270,'Données projet'!$B$270,GU57+GT58-HC57)))</f>
        <v>251.99999999999994</v>
      </c>
      <c r="GV58" s="17">
        <f>GU58*VLOOKUP('Données projet'!$B$18,Paramètres!$A$1:$I$89,3,0)*VLOOKUP('Données projet'!$B$18,Paramètres!$A$1:$I$89,5,0)</f>
        <v>255.52799999999993</v>
      </c>
      <c r="GW58" s="13">
        <f t="shared" si="51"/>
        <v>61.768167868721477</v>
      </c>
      <c r="GX58" s="20">
        <f t="shared" si="28"/>
        <v>552.62415903802309</v>
      </c>
      <c r="GY58" s="59">
        <f t="shared" si="29"/>
        <v>845.95749237135647</v>
      </c>
      <c r="GZ58" s="59">
        <f ca="1">AVERAGE(OFFSET($GY$3,0,0,'Données projet'!$E$18+1,1))-AVERAGE(OFFSET($H$3,0,0,'Données projet'!$E$18+1,1))</f>
        <v>564.80210708868663</v>
      </c>
      <c r="HA58" s="59">
        <f t="shared" si="52"/>
        <v>367.42881145517066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0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17.625</v>
      </c>
      <c r="N59" s="13">
        <f>IF('Données projet'!$A$36&gt;35,N58+M59-V58,IF(A59&lt;'Données projet'!$A$36,$K$205^A59,IF(A59='Données projet'!$A$36,'Données projet'!$B$36,N58+M59-V58)))</f>
        <v>392.75000000000006</v>
      </c>
      <c r="O59" s="13">
        <f>N59*VLOOKUP('Données projet'!$B$9,Paramètres!$A$1:$I$89,3,0)*VLOOKUP('Données projet'!$B$9,Paramètres!$A$1:$I$89,5,0)</f>
        <v>234.86450000000002</v>
      </c>
      <c r="P59" s="13">
        <f t="shared" si="33"/>
        <v>57.33321552572081</v>
      </c>
      <c r="Q59" s="20">
        <f t="shared" si="53"/>
        <v>508.9110212072971</v>
      </c>
      <c r="R59" s="59">
        <f t="shared" si="0"/>
        <v>802.24435454063041</v>
      </c>
      <c r="S59" s="59">
        <f ca="1">AVERAGE(OFFSET($R$3,0,0,'Données projet'!$E$9+1,1))-AVERAGE(OFFSET($H$3,0,0,'Données projet'!$E$9+1,1))</f>
        <v>362.81292020448933</v>
      </c>
      <c r="T59" s="59">
        <f t="shared" si="34"/>
        <v>292.26503163353146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24.443536929935178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2.1640391133962784</v>
      </c>
      <c r="AC59" s="22">
        <f t="shared" si="3"/>
        <v>26.607576043331456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220.54031999999998</v>
      </c>
      <c r="AK59" s="13">
        <f t="shared" si="35"/>
        <v>54.232304832110685</v>
      </c>
      <c r="AL59" s="20">
        <f t="shared" si="4"/>
        <v>478.56232158259263</v>
      </c>
      <c r="AM59" s="59">
        <f t="shared" si="5"/>
        <v>771.89565491592589</v>
      </c>
      <c r="AN59" s="59">
        <f ca="1">AVERAGE(OFFSET($AM$3,0,0,'Données projet'!$E$10+1,1))-AVERAGE(OFFSET($H$3,0,0,'Données projet'!$E$10+1,1))</f>
        <v>476.64466005965136</v>
      </c>
      <c r="AO59" s="59">
        <f t="shared" si="36"/>
        <v>312.67921212138998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261.79999999999995</v>
      </c>
      <c r="BE59" s="13">
        <f>BD59*VLOOKUP('Données projet'!$B$11,Paramètres!$A$1:$I$89,3,0)*VLOOKUP('Données projet'!$B$11,Paramètres!$A$1:$I$89,5,0)</f>
        <v>236.87663999999995</v>
      </c>
      <c r="BF59" s="13">
        <f t="shared" si="37"/>
        <v>57.767012893614115</v>
      </c>
      <c r="BG59" s="20">
        <f t="shared" si="7"/>
        <v>513.17102878971104</v>
      </c>
      <c r="BH59" s="59">
        <f t="shared" si="8"/>
        <v>806.5043621230443</v>
      </c>
      <c r="BI59" s="59">
        <f ca="1">AVERAGE(OFFSET($BH$3,0,0,'Données projet'!$E$11+1,1))-AVERAGE(OFFSET($H$3,0,0,'Données projet'!$E$11+1,1))</f>
        <v>508.74087353289082</v>
      </c>
      <c r="BJ59" s="59">
        <f t="shared" si="38"/>
        <v>332.61387922152159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15.940000000000008</v>
      </c>
      <c r="BY59" s="12">
        <f>IF('Données projet'!$A$114&gt;35,BY58+BX59-CG58,IF(A59&lt;'Données projet'!$A$114,$BV$205^A59,IF(A59='Données projet'!$A$114,'Données projet'!$B$114,BY58+BX59-CG58)))</f>
        <v>624.43999999999994</v>
      </c>
      <c r="BZ59" s="13">
        <f>BY59*VLOOKUP('Données projet'!$B$12,Paramètres!$A$1:$I$89,3,0)*VLOOKUP('Données projet'!$B$12,Paramètres!$A$1:$I$89,5,0)</f>
        <v>276.00247999999999</v>
      </c>
      <c r="CA59" s="13">
        <f t="shared" si="39"/>
        <v>66.121512284403778</v>
      </c>
      <c r="CB59" s="20">
        <f t="shared" si="10"/>
        <v>595.86595322866981</v>
      </c>
      <c r="CC59" s="59">
        <f t="shared" si="11"/>
        <v>889.19928656200318</v>
      </c>
      <c r="CD59" s="59">
        <f ca="1">AVERAGE(OFFSET($CC$3,0,0,'Données projet'!$E$12+1,1))-AVERAGE(OFFSET($H$3,0,0,'Données projet'!$E$12+1,1))</f>
        <v>413.19017646954478</v>
      </c>
      <c r="CE59" s="59">
        <f t="shared" si="40"/>
        <v>501.86214945100159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5.6</v>
      </c>
      <c r="CT59" s="12">
        <f>IF('Données projet'!$A$140&gt;35,CT58+CS59-DB58,IF(A59&lt;'Données projet'!$A$140,$CQ$205^A59,IF(A59='Données projet'!$A$140,'Données projet'!$B$140,CT58+CS59-DB58)))</f>
        <v>140.59999999999994</v>
      </c>
      <c r="CU59" s="17">
        <f>CT59*VLOOKUP('Données projet'!$B$13,Paramètres!$A$1:$I$89,3,0)*VLOOKUP('Données projet'!$B$13,Paramètres!$A$1:$I$89,5,0)</f>
        <v>153.53519999999992</v>
      </c>
      <c r="CV59" s="13">
        <f t="shared" si="41"/>
        <v>39.380880080709673</v>
      </c>
      <c r="CW59" s="20">
        <f t="shared" si="13"/>
        <v>335.9955061405692</v>
      </c>
      <c r="CX59" s="59">
        <f t="shared" si="14"/>
        <v>629.32883947390246</v>
      </c>
      <c r="CY59" s="59">
        <f ca="1">AVERAGE(OFFSET($CX$3,0,0,'Données projet'!$E$13+1,1))-AVERAGE(OFFSET($H$3,0,0,'Données projet'!$E$13+1,1))</f>
        <v>384.27390696549998</v>
      </c>
      <c r="CZ59" s="59">
        <f t="shared" si="42"/>
        <v>168.81577156642464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6.6</v>
      </c>
      <c r="DO59" s="12">
        <f>IF('Données projet'!$A$166&gt;35,DO58+DN59-DW58,IF(A59&lt;'Données projet'!$A$166,$DL$205^A59,IF(A59='Données projet'!$A$166,'Données projet'!$B$166,DO58+DN59-DW58)))</f>
        <v>219.60000000000011</v>
      </c>
      <c r="DP59" s="17">
        <f>DO59*VLOOKUP('Données projet'!$B$14,Paramètres!$A$1:$I$89,3,0)*VLOOKUP('Données projet'!$B$14,Paramètres!$A$1:$I$89,5,0)</f>
        <v>229.52592000000016</v>
      </c>
      <c r="DQ59" s="13">
        <f t="shared" si="43"/>
        <v>56.180162044652334</v>
      </c>
      <c r="DR59" s="20">
        <f t="shared" si="16"/>
        <v>497.60475956110304</v>
      </c>
      <c r="DS59" s="59">
        <f t="shared" si="17"/>
        <v>790.93809289443629</v>
      </c>
      <c r="DT59" s="59">
        <f ca="1">AVERAGE(OFFSET($DS$3,0,0,'Données projet'!$E$14+1,1))-AVERAGE(OFFSET($H$3,0,0,'Données projet'!$E$14+1,1))</f>
        <v>448.86709550306159</v>
      </c>
      <c r="DU59" s="59">
        <f t="shared" si="44"/>
        <v>421.94486500709155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6.4</v>
      </c>
      <c r="EJ59" s="12">
        <f>IF('Données projet'!$A$192&gt;35,EJ58+EI59-ER58,IF(A59&lt;'Données projet'!$A$192,$EG$205^A59,IF(A59='Données projet'!$A$192,'Données projet'!$B$192,EJ58+EI59-ER58)))</f>
        <v>268.39999999999992</v>
      </c>
      <c r="EK59" s="17">
        <f>EJ59*VLOOKUP('Données projet'!$B$15,Paramètres!$A$1:$I$89,3,0)*VLOOKUP('Données projet'!$B$15,Paramètres!$A$1:$I$89,5,0)</f>
        <v>196.79087999999993</v>
      </c>
      <c r="EL59" s="13">
        <f t="shared" si="45"/>
        <v>49.038237696621778</v>
      </c>
      <c r="EM59" s="20">
        <f t="shared" si="19"/>
        <v>428.1523799882828</v>
      </c>
      <c r="EN59" s="59">
        <f t="shared" si="20"/>
        <v>721.48571332161612</v>
      </c>
      <c r="EO59" s="59">
        <f ca="1">AVERAGE(OFFSET($EN$3,0,0,'Données projet'!$E$15+1,1))-AVERAGE(OFFSET($H$3,0,0,'Données projet'!$E$15+1,1))</f>
        <v>327.81662150328646</v>
      </c>
      <c r="EP59" s="59">
        <f t="shared" si="46"/>
        <v>320.24200483294322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6.4</v>
      </c>
      <c r="FE59" s="12">
        <f>IF('Données projet'!$A$218&gt;35,FE58+FD59-FM58,IF(A59&lt;'Données projet'!$A$218,$FB$205^A59,IF(A59='Données projet'!$A$218,'Données projet'!$B$218,FE58+FD59-FM58)))</f>
        <v>268.39999999999992</v>
      </c>
      <c r="FF59" s="17">
        <f>FE59*VLOOKUP('Données projet'!$B$16,Paramètres!$A$1:$I$89,3,0)*VLOOKUP('Données projet'!$B$16,Paramètres!$A$1:$I$89,5,0)</f>
        <v>209.35199999999995</v>
      </c>
      <c r="FG59" s="13">
        <f t="shared" si="47"/>
        <v>51.79395593509436</v>
      </c>
      <c r="FH59" s="20">
        <f t="shared" si="22"/>
        <v>454.82920658695593</v>
      </c>
      <c r="FI59" s="59">
        <f t="shared" si="23"/>
        <v>748.16253992028919</v>
      </c>
      <c r="FJ59" s="59">
        <f ca="1">AVERAGE(OFFSET($FI$3,0,0,'Données projet'!$E$16+1,1))-AVERAGE(OFFSET($H$3,0,0,'Données projet'!$E$16+1,1))</f>
        <v>346.38839381795231</v>
      </c>
      <c r="FK59" s="59">
        <f t="shared" si="48"/>
        <v>337.8934585835961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6.4</v>
      </c>
      <c r="FZ59" s="12">
        <f>IF('Données projet'!$A$244&gt;35,FZ58+FY59-GH58,IF(A59&lt;'Données projet'!$A$244,$FW$205^A59,IF(A59='Données projet'!$A$244,'Données projet'!$B$244,FZ58+FY59-GH58)))</f>
        <v>268.39999999999992</v>
      </c>
      <c r="GA59" s="17">
        <f>FZ59*VLOOKUP('Données projet'!$B$17,Paramètres!$A$1:$I$89,3,0)*VLOOKUP('Données projet'!$B$17,Paramètres!$A$1:$I$89,5,0)</f>
        <v>234.47423999999998</v>
      </c>
      <c r="GB59" s="13">
        <f t="shared" si="49"/>
        <v>57.249029367164567</v>
      </c>
      <c r="GC59" s="20">
        <f t="shared" si="25"/>
        <v>508.08469414781166</v>
      </c>
      <c r="GD59" s="59">
        <f t="shared" si="26"/>
        <v>801.41802748114492</v>
      </c>
      <c r="GE59" s="59">
        <f ca="1">AVERAGE(OFFSET($GD$3,0,0,'Données projet'!$E$17+1,1))-AVERAGE(OFFSET($H$3,0,0,'Données projet'!$E$17+1,1))</f>
        <v>383.46266660377637</v>
      </c>
      <c r="GF59" s="59">
        <f t="shared" si="50"/>
        <v>373.1287543230714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9.8000000000000007</v>
      </c>
      <c r="GU59" s="12">
        <f>IF('Données projet'!$A$270&gt;35,GU58+GT59-HC58,IF(A59&lt;'Données projet'!$A$270,$GR$205^A59,IF(A59='Données projet'!$A$270,'Données projet'!$B$270,GU58+GT59-HC58)))</f>
        <v>261.79999999999995</v>
      </c>
      <c r="GV59" s="17">
        <f>GU59*VLOOKUP('Données projet'!$B$18,Paramètres!$A$1:$I$89,3,0)*VLOOKUP('Données projet'!$B$18,Paramètres!$A$1:$I$89,5,0)</f>
        <v>265.46519999999998</v>
      </c>
      <c r="GW59" s="13">
        <f t="shared" si="51"/>
        <v>63.885923598206354</v>
      </c>
      <c r="GX59" s="20">
        <f t="shared" si="28"/>
        <v>573.61987360020942</v>
      </c>
      <c r="GY59" s="59">
        <f t="shared" si="29"/>
        <v>866.95320693354279</v>
      </c>
      <c r="GZ59" s="59">
        <f ca="1">AVERAGE(OFFSET($GY$3,0,0,'Données projet'!$E$18+1,1))-AVERAGE(OFFSET($H$3,0,0,'Données projet'!$E$18+1,1))</f>
        <v>564.80210708868663</v>
      </c>
      <c r="HA59" s="59">
        <f t="shared" si="52"/>
        <v>367.42881145517066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0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17.625</v>
      </c>
      <c r="N60" s="13">
        <f>IF('Données projet'!$A$36&gt;35,N59+M60-V59,IF(A60&lt;'Données projet'!$A$36,$K$205^A60,IF(A60='Données projet'!$A$36,'Données projet'!$B$36,N59+M60-V59)))</f>
        <v>410.37500000000006</v>
      </c>
      <c r="O60" s="13">
        <f>N60*VLOOKUP('Données projet'!$B$9,Paramètres!$A$1:$I$89,3,0)*VLOOKUP('Données projet'!$B$9,Paramètres!$A$1:$I$89,5,0)</f>
        <v>245.40425000000005</v>
      </c>
      <c r="P60" s="13">
        <f t="shared" si="33"/>
        <v>59.60076999447687</v>
      </c>
      <c r="Q60" s="20">
        <f t="shared" si="53"/>
        <v>531.21707649038069</v>
      </c>
      <c r="R60" s="59">
        <f t="shared" si="0"/>
        <v>824.55040982371406</v>
      </c>
      <c r="S60" s="59">
        <f ca="1">AVERAGE(OFFSET($R$3,0,0,'Données projet'!$E$9+1,1))-AVERAGE(OFFSET($H$3,0,0,'Données projet'!$E$9+1,1))</f>
        <v>362.81292020448933</v>
      </c>
      <c r="T60" s="59">
        <f t="shared" si="34"/>
        <v>292.26503163353146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23.964214079824526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1.5302067318354327</v>
      </c>
      <c r="AC60" s="22">
        <f t="shared" si="3"/>
        <v>25.494420811659957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228.79584</v>
      </c>
      <c r="AK60" s="13">
        <f t="shared" si="35"/>
        <v>56.022234495627458</v>
      </c>
      <c r="AL60" s="20">
        <f t="shared" si="4"/>
        <v>496.0581464132178</v>
      </c>
      <c r="AM60" s="59">
        <f t="shared" si="5"/>
        <v>789.39147974655111</v>
      </c>
      <c r="AN60" s="59">
        <f ca="1">AVERAGE(OFFSET($AM$3,0,0,'Données projet'!$E$10+1,1))-AVERAGE(OFFSET($H$3,0,0,'Données projet'!$E$10+1,1))</f>
        <v>476.64466005965136</v>
      </c>
      <c r="AO60" s="59">
        <f t="shared" si="36"/>
        <v>312.67921212138998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271.59999999999997</v>
      </c>
      <c r="BE60" s="13">
        <f>BD60*VLOOKUP('Données projet'!$B$11,Paramètres!$A$1:$I$89,3,0)*VLOOKUP('Données projet'!$B$11,Paramètres!$A$1:$I$89,5,0)</f>
        <v>245.74367999999996</v>
      </c>
      <c r="BF60" s="13">
        <f t="shared" si="37"/>
        <v>59.673605104126452</v>
      </c>
      <c r="BG60" s="20">
        <f t="shared" si="7"/>
        <v>531.93510488968684</v>
      </c>
      <c r="BH60" s="59">
        <f t="shared" si="8"/>
        <v>825.26843822302021</v>
      </c>
      <c r="BI60" s="59">
        <f ca="1">AVERAGE(OFFSET($BH$3,0,0,'Données projet'!$E$11+1,1))-AVERAGE(OFFSET($H$3,0,0,'Données projet'!$E$11+1,1))</f>
        <v>508.74087353289082</v>
      </c>
      <c r="BJ60" s="59">
        <f t="shared" si="38"/>
        <v>332.61387922152159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15.940000000000008</v>
      </c>
      <c r="BY60" s="12">
        <f>IF('Données projet'!$A$114&gt;35,BY59+BX60-CG59,IF(A60&lt;'Données projet'!$A$114,$BV$205^A60,IF(A60='Données projet'!$A$114,'Données projet'!$B$114,BY59+BX60-CG59)))</f>
        <v>640.38</v>
      </c>
      <c r="BZ60" s="13">
        <f>BY60*VLOOKUP('Données projet'!$B$12,Paramètres!$A$1:$I$89,3,0)*VLOOKUP('Données projet'!$B$12,Paramètres!$A$1:$I$89,5,0)</f>
        <v>283.04796000000005</v>
      </c>
      <c r="CA60" s="13">
        <f t="shared" si="39"/>
        <v>67.61072401426047</v>
      </c>
      <c r="CB60" s="20">
        <f t="shared" si="10"/>
        <v>610.73054132483708</v>
      </c>
      <c r="CC60" s="59">
        <f t="shared" si="11"/>
        <v>904.06387465817033</v>
      </c>
      <c r="CD60" s="59">
        <f ca="1">AVERAGE(OFFSET($CC$3,0,0,'Données projet'!$E$12+1,1))-AVERAGE(OFFSET($H$3,0,0,'Données projet'!$E$12+1,1))</f>
        <v>413.19017646954478</v>
      </c>
      <c r="CE60" s="59">
        <f t="shared" si="40"/>
        <v>501.86214945100159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5.6</v>
      </c>
      <c r="CT60" s="12">
        <f>IF('Données projet'!$A$140&gt;35,CT59+CS60-DB59,IF(A60&lt;'Données projet'!$A$140,$CQ$205^A60,IF(A60='Données projet'!$A$140,'Données projet'!$B$140,CT59+CS60-DB59)))</f>
        <v>146.19999999999993</v>
      </c>
      <c r="CU60" s="17">
        <f>CT60*VLOOKUP('Données projet'!$B$13,Paramètres!$A$1:$I$89,3,0)*VLOOKUP('Données projet'!$B$13,Paramètres!$A$1:$I$89,5,0)</f>
        <v>159.65039999999993</v>
      </c>
      <c r="CV60" s="13">
        <f t="shared" si="41"/>
        <v>40.763652115150705</v>
      </c>
      <c r="CW60" s="20">
        <f t="shared" si="13"/>
        <v>349.05447410055399</v>
      </c>
      <c r="CX60" s="59">
        <f t="shared" si="14"/>
        <v>642.38780743388725</v>
      </c>
      <c r="CY60" s="59">
        <f ca="1">AVERAGE(OFFSET($CX$3,0,0,'Données projet'!$E$13+1,1))-AVERAGE(OFFSET($H$3,0,0,'Données projet'!$E$13+1,1))</f>
        <v>384.27390696549998</v>
      </c>
      <c r="CZ60" s="59">
        <f t="shared" si="42"/>
        <v>168.81577156642464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6.6</v>
      </c>
      <c r="DO60" s="12">
        <f>IF('Données projet'!$A$166&gt;35,DO59+DN60-DW59,IF(A60&lt;'Données projet'!$A$166,$DL$205^A60,IF(A60='Données projet'!$A$166,'Données projet'!$B$166,DO59+DN60-DW59)))</f>
        <v>226.2000000000001</v>
      </c>
      <c r="DP60" s="17">
        <f>DO60*VLOOKUP('Données projet'!$B$14,Paramètres!$A$1:$I$89,3,0)*VLOOKUP('Données projet'!$B$14,Paramètres!$A$1:$I$89,5,0)</f>
        <v>236.42424000000014</v>
      </c>
      <c r="DQ60" s="13">
        <f t="shared" si="43"/>
        <v>57.669517457723209</v>
      </c>
      <c r="DR60" s="20">
        <f t="shared" si="16"/>
        <v>512.21329423886823</v>
      </c>
      <c r="DS60" s="59">
        <f t="shared" si="17"/>
        <v>805.54662757220149</v>
      </c>
      <c r="DT60" s="59">
        <f ca="1">AVERAGE(OFFSET($DS$3,0,0,'Données projet'!$E$14+1,1))-AVERAGE(OFFSET($H$3,0,0,'Données projet'!$E$14+1,1))</f>
        <v>448.86709550306159</v>
      </c>
      <c r="DU60" s="59">
        <f t="shared" si="44"/>
        <v>421.94486500709155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6.4</v>
      </c>
      <c r="EJ60" s="12">
        <f>IF('Données projet'!$A$192&gt;35,EJ59+EI60-ER59,IF(A60&lt;'Données projet'!$A$192,$EG$205^A60,IF(A60='Données projet'!$A$192,'Données projet'!$B$192,EJ59+EI60-ER59)))</f>
        <v>274.7999999999999</v>
      </c>
      <c r="EK60" s="17">
        <f>EJ60*VLOOKUP('Données projet'!$B$15,Paramètres!$A$1:$I$89,3,0)*VLOOKUP('Données projet'!$B$15,Paramètres!$A$1:$I$89,5,0)</f>
        <v>201.48335999999992</v>
      </c>
      <c r="EL60" s="13">
        <f t="shared" si="45"/>
        <v>50.070025024008594</v>
      </c>
      <c r="EM60" s="20">
        <f t="shared" si="19"/>
        <v>438.12214558348154</v>
      </c>
      <c r="EN60" s="59">
        <f t="shared" si="20"/>
        <v>731.45547891681485</v>
      </c>
      <c r="EO60" s="59">
        <f ca="1">AVERAGE(OFFSET($EN$3,0,0,'Données projet'!$E$15+1,1))-AVERAGE(OFFSET($H$3,0,0,'Données projet'!$E$15+1,1))</f>
        <v>327.81662150328646</v>
      </c>
      <c r="EP60" s="59">
        <f t="shared" si="46"/>
        <v>320.24200483294322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6.4</v>
      </c>
      <c r="FE60" s="12">
        <f>IF('Données projet'!$A$218&gt;35,FE59+FD60-FM59,IF(A60&lt;'Données projet'!$A$218,$FB$205^A60,IF(A60='Données projet'!$A$218,'Données projet'!$B$218,FE59+FD60-FM59)))</f>
        <v>274.7999999999999</v>
      </c>
      <c r="FF60" s="17">
        <f>FE60*VLOOKUP('Données projet'!$B$16,Paramètres!$A$1:$I$89,3,0)*VLOOKUP('Données projet'!$B$16,Paramètres!$A$1:$I$89,5,0)</f>
        <v>214.34399999999994</v>
      </c>
      <c r="FG60" s="13">
        <f t="shared" si="47"/>
        <v>52.883724855822585</v>
      </c>
      <c r="FH60" s="20">
        <f t="shared" si="22"/>
        <v>465.4216207905576</v>
      </c>
      <c r="FI60" s="59">
        <f t="shared" si="23"/>
        <v>758.75495412389091</v>
      </c>
      <c r="FJ60" s="59">
        <f ca="1">AVERAGE(OFFSET($FI$3,0,0,'Données projet'!$E$16+1,1))-AVERAGE(OFFSET($H$3,0,0,'Données projet'!$E$16+1,1))</f>
        <v>346.38839381795231</v>
      </c>
      <c r="FK60" s="59">
        <f t="shared" si="48"/>
        <v>337.8934585835961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6.4</v>
      </c>
      <c r="FZ60" s="12">
        <f>IF('Données projet'!$A$244&gt;35,FZ59+FY60-GH59,IF(A60&lt;'Données projet'!$A$244,$FW$205^A60,IF(A60='Données projet'!$A$244,'Données projet'!$B$244,FZ59+FY60-GH59)))</f>
        <v>274.7999999999999</v>
      </c>
      <c r="GA60" s="17">
        <f>FZ60*VLOOKUP('Données projet'!$B$17,Paramètres!$A$1:$I$89,3,0)*VLOOKUP('Données projet'!$B$17,Paramètres!$A$1:$I$89,5,0)</f>
        <v>240.06527999999992</v>
      </c>
      <c r="GB60" s="13">
        <f t="shared" si="49"/>
        <v>58.453575569898582</v>
      </c>
      <c r="GC60" s="20">
        <f t="shared" si="25"/>
        <v>519.92034011757323</v>
      </c>
      <c r="GD60" s="59">
        <f t="shared" si="26"/>
        <v>813.25367345090649</v>
      </c>
      <c r="GE60" s="59">
        <f ca="1">AVERAGE(OFFSET($GD$3,0,0,'Données projet'!$E$17+1,1))-AVERAGE(OFFSET($H$3,0,0,'Données projet'!$E$17+1,1))</f>
        <v>383.46266660377637</v>
      </c>
      <c r="GF60" s="59">
        <f t="shared" si="50"/>
        <v>373.1287543230714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0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9.8000000000000007</v>
      </c>
      <c r="GU60" s="12">
        <f>IF('Données projet'!$A$270&gt;35,GU59+GT60-HC59,IF(A60&lt;'Données projet'!$A$270,$GR$205^A60,IF(A60='Données projet'!$A$270,'Données projet'!$B$270,GU59+GT60-HC59)))</f>
        <v>271.59999999999997</v>
      </c>
      <c r="GV60" s="17">
        <f>GU60*VLOOKUP('Données projet'!$B$18,Paramètres!$A$1:$I$89,3,0)*VLOOKUP('Données projet'!$B$18,Paramètres!$A$1:$I$89,5,0)</f>
        <v>275.4024</v>
      </c>
      <c r="GW60" s="13">
        <f t="shared" si="51"/>
        <v>65.994469603831504</v>
      </c>
      <c r="GX60" s="20">
        <f t="shared" si="28"/>
        <v>594.59954789333995</v>
      </c>
      <c r="GY60" s="59">
        <f t="shared" si="29"/>
        <v>887.93288122667332</v>
      </c>
      <c r="GZ60" s="59">
        <f ca="1">AVERAGE(OFFSET($GY$3,0,0,'Données projet'!$E$18+1,1))-AVERAGE(OFFSET($H$3,0,0,'Données projet'!$E$18+1,1))</f>
        <v>564.80210708868663</v>
      </c>
      <c r="HA60" s="59">
        <f t="shared" si="52"/>
        <v>367.42881145517066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0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428</v>
      </c>
      <c r="L61" s="12">
        <f>VLOOKUP(A61,'Données projet'!$A$35:$I$55,9,0)</f>
        <v>17.625</v>
      </c>
      <c r="M61" s="12">
        <f t="array" ref="M61">INDEX(L:L,MIN(IF(ISNUMBER(L61:L257),ROW(L61:L257),"")))</f>
        <v>17.625</v>
      </c>
      <c r="N61" s="13">
        <f>IF('Données projet'!$A$36&gt;35,N60+M61-V60,IF(A61&lt;'Données projet'!$A$36,$K$205^A61,IF(A61='Données projet'!$A$36,'Données projet'!$B$36,N60+M61-V60)))</f>
        <v>428.00000000000006</v>
      </c>
      <c r="O61" s="13">
        <f>N61*VLOOKUP('Données projet'!$B$9,Paramètres!$A$1:$I$89,3,0)*VLOOKUP('Données projet'!$B$9,Paramètres!$A$1:$I$89,5,0)</f>
        <v>255.94400000000005</v>
      </c>
      <c r="P61" s="13">
        <f t="shared" si="33"/>
        <v>61.857013102708898</v>
      </c>
      <c r="Q61" s="20">
        <f t="shared" si="53"/>
        <v>553.50343115388478</v>
      </c>
      <c r="R61" s="59">
        <f t="shared" si="0"/>
        <v>846.83676448721803</v>
      </c>
      <c r="S61" s="59">
        <f ca="1">AVERAGE(OFFSET($R$3,0,0,'Données projet'!$E$9+1,1))-AVERAGE(OFFSET($H$3,0,0,'Données projet'!$E$9+1,1))</f>
        <v>362.81292020448933</v>
      </c>
      <c r="T61" s="59">
        <f t="shared" si="34"/>
        <v>292.26503163353146</v>
      </c>
      <c r="U61" s="15">
        <f>IF(ISNA(VLOOKUP(A61,'Données projet'!$A$35:$I$55,3,0)),0,VLOOKUP(A61,'Données projet'!$A$35:$I$55,3,0))</f>
        <v>8</v>
      </c>
      <c r="V61" s="15">
        <f>IF(ISNA(VLOOKUP(A61,'Données projet'!$A$35:$I$55,4,0)),0,VLOOKUP(A61,'Données projet'!$A$35:$I$55,4,0))</f>
        <v>78</v>
      </c>
      <c r="W61" s="16">
        <f>IF(ISNA(VLOOKUP(A61,'Données projet'!$A$35:$I$55,5,0)),0%,VLOOKUP(A61,'Données projet'!$A$35:$I$55,5,0)*VLOOKUP('Données projet'!$B$9,Paramètres!$A$1:$I$89,7,0))</f>
        <v>0.22500000000000001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0.4</v>
      </c>
      <c r="Z61" s="21">
        <f>EXP(-LN(2)/35)*Z60+(1-EXP(-LN(2)/35))/(LN(2)/35)*V61*W61*VLOOKUP('Données projet'!$B$9,Paramètres!$A$1:$I$89,3,0)*0.475*44/12</f>
        <v>37.416451761838907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22.206756871027931</v>
      </c>
      <c r="AC61" s="22">
        <f t="shared" si="3"/>
        <v>59.623208632866834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237.05135999999999</v>
      </c>
      <c r="AK61" s="13">
        <f t="shared" si="35"/>
        <v>57.804660499743029</v>
      </c>
      <c r="AL61" s="20">
        <f t="shared" si="4"/>
        <v>513.54090237038565</v>
      </c>
      <c r="AM61" s="59">
        <f t="shared" si="5"/>
        <v>806.87423570371902</v>
      </c>
      <c r="AN61" s="59">
        <f ca="1">AVERAGE(OFFSET($AM$3,0,0,'Données projet'!$E$10+1,1))-AVERAGE(OFFSET($H$3,0,0,'Données projet'!$E$10+1,1))</f>
        <v>476.64466005965136</v>
      </c>
      <c r="AO61" s="59">
        <f t="shared" si="36"/>
        <v>312.67921212138998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281.39999999999998</v>
      </c>
      <c r="BE61" s="13">
        <f>BD61*VLOOKUP('Données projet'!$B$11,Paramètres!$A$1:$I$89,3,0)*VLOOKUP('Données projet'!$B$11,Paramètres!$A$1:$I$89,5,0)</f>
        <v>254.61071999999999</v>
      </c>
      <c r="BF61" s="13">
        <f t="shared" si="37"/>
        <v>61.572204587965679</v>
      </c>
      <c r="BG61" s="20">
        <f t="shared" si="7"/>
        <v>550.68526032404009</v>
      </c>
      <c r="BH61" s="59">
        <f t="shared" si="8"/>
        <v>844.01859365737346</v>
      </c>
      <c r="BI61" s="59">
        <f ca="1">AVERAGE(OFFSET($BH$3,0,0,'Données projet'!$E$11+1,1))-AVERAGE(OFFSET($H$3,0,0,'Données projet'!$E$11+1,1))</f>
        <v>508.74087353289082</v>
      </c>
      <c r="BJ61" s="59">
        <f t="shared" si="38"/>
        <v>332.61387922152159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15.940000000000008</v>
      </c>
      <c r="BY61" s="12">
        <f>IF('Données projet'!$A$114&gt;35,BY60+BX61-CG60,IF(A61&lt;'Données projet'!$A$114,$BV$205^A61,IF(A61='Données projet'!$A$114,'Données projet'!$B$114,BY60+BX61-CG60)))</f>
        <v>656.32</v>
      </c>
      <c r="BZ61" s="13">
        <f>BY61*VLOOKUP('Données projet'!$B$12,Paramètres!$A$1:$I$89,3,0)*VLOOKUP('Données projet'!$B$12,Paramètres!$A$1:$I$89,5,0)</f>
        <v>290.09344000000004</v>
      </c>
      <c r="CA61" s="13">
        <f t="shared" si="39"/>
        <v>69.095626725399001</v>
      </c>
      <c r="CB61" s="20">
        <f t="shared" si="10"/>
        <v>625.58762454673661</v>
      </c>
      <c r="CC61" s="59">
        <f t="shared" si="11"/>
        <v>918.92095788006986</v>
      </c>
      <c r="CD61" s="59">
        <f ca="1">AVERAGE(OFFSET($CC$3,0,0,'Données projet'!$E$12+1,1))-AVERAGE(OFFSET($H$3,0,0,'Données projet'!$E$12+1,1))</f>
        <v>413.19017646954478</v>
      </c>
      <c r="CE61" s="59">
        <f t="shared" si="40"/>
        <v>501.86214945100159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5.6</v>
      </c>
      <c r="CT61" s="12">
        <f>IF('Données projet'!$A$140&gt;35,CT60+CS61-DB60,IF(A61&lt;'Données projet'!$A$140,$CQ$205^A61,IF(A61='Données projet'!$A$140,'Données projet'!$B$140,CT60+CS61-DB60)))</f>
        <v>151.79999999999993</v>
      </c>
      <c r="CU61" s="17">
        <f>CT61*VLOOKUP('Données projet'!$B$13,Paramètres!$A$1:$I$89,3,0)*VLOOKUP('Données projet'!$B$13,Paramètres!$A$1:$I$89,5,0)</f>
        <v>165.76559999999992</v>
      </c>
      <c r="CV61" s="13">
        <f t="shared" si="41"/>
        <v>42.140271125684265</v>
      </c>
      <c r="CW61" s="20">
        <f t="shared" si="13"/>
        <v>362.10272554389991</v>
      </c>
      <c r="CX61" s="59">
        <f t="shared" si="14"/>
        <v>655.43605887723322</v>
      </c>
      <c r="CY61" s="59">
        <f ca="1">AVERAGE(OFFSET($CX$3,0,0,'Données projet'!$E$13+1,1))-AVERAGE(OFFSET($H$3,0,0,'Données projet'!$E$13+1,1))</f>
        <v>384.27390696549998</v>
      </c>
      <c r="CZ61" s="59">
        <f t="shared" si="42"/>
        <v>168.81577156642464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6.6</v>
      </c>
      <c r="DO61" s="12">
        <f>IF('Données projet'!$A$166&gt;35,DO60+DN61-DW60,IF(A61&lt;'Données projet'!$A$166,$DL$205^A61,IF(A61='Données projet'!$A$166,'Données projet'!$B$166,DO60+DN61-DW60)))</f>
        <v>232.8000000000001</v>
      </c>
      <c r="DP61" s="17">
        <f>DO61*VLOOKUP('Données projet'!$B$14,Paramètres!$A$1:$I$89,3,0)*VLOOKUP('Données projet'!$B$14,Paramètres!$A$1:$I$89,5,0)</f>
        <v>243.32256000000015</v>
      </c>
      <c r="DQ61" s="13">
        <f t="shared" si="43"/>
        <v>59.153822415931941</v>
      </c>
      <c r="DR61" s="20">
        <f t="shared" si="16"/>
        <v>526.81303270774845</v>
      </c>
      <c r="DS61" s="59">
        <f t="shared" si="17"/>
        <v>820.14636604108182</v>
      </c>
      <c r="DT61" s="59">
        <f ca="1">AVERAGE(OFFSET($DS$3,0,0,'Données projet'!$E$14+1,1))-AVERAGE(OFFSET($H$3,0,0,'Données projet'!$E$14+1,1))</f>
        <v>448.86709550306159</v>
      </c>
      <c r="DU61" s="59">
        <f t="shared" si="44"/>
        <v>421.94486500709155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6.4</v>
      </c>
      <c r="EJ61" s="12">
        <f>IF('Données projet'!$A$192&gt;35,EJ60+EI61-ER60,IF(A61&lt;'Données projet'!$A$192,$EG$205^A61,IF(A61='Données projet'!$A$192,'Données projet'!$B$192,EJ60+EI61-ER60)))</f>
        <v>281.19999999999987</v>
      </c>
      <c r="EK61" s="17">
        <f>EJ61*VLOOKUP('Données projet'!$B$15,Paramètres!$A$1:$I$89,3,0)*VLOOKUP('Données projet'!$B$15,Paramètres!$A$1:$I$89,5,0)</f>
        <v>206.17583999999991</v>
      </c>
      <c r="EL61" s="13">
        <f t="shared" si="45"/>
        <v>51.099018782559604</v>
      </c>
      <c r="EM61" s="20">
        <f t="shared" si="19"/>
        <v>448.08704571295783</v>
      </c>
      <c r="EN61" s="59">
        <f t="shared" si="20"/>
        <v>741.42037904629115</v>
      </c>
      <c r="EO61" s="59">
        <f ca="1">AVERAGE(OFFSET($EN$3,0,0,'Données projet'!$E$15+1,1))-AVERAGE(OFFSET($H$3,0,0,'Données projet'!$E$15+1,1))</f>
        <v>327.81662150328646</v>
      </c>
      <c r="EP61" s="59">
        <f t="shared" si="46"/>
        <v>320.24200483294322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6.4</v>
      </c>
      <c r="FE61" s="12">
        <f>IF('Données projet'!$A$218&gt;35,FE60+FD61-FM60,IF(A61&lt;'Données projet'!$A$218,$FB$205^A61,IF(A61='Données projet'!$A$218,'Données projet'!$B$218,FE60+FD61-FM60)))</f>
        <v>281.19999999999987</v>
      </c>
      <c r="FF61" s="17">
        <f>FE61*VLOOKUP('Données projet'!$B$16,Paramètres!$A$1:$I$89,3,0)*VLOOKUP('Données projet'!$B$16,Paramètres!$A$1:$I$89,5,0)</f>
        <v>219.3359999999999</v>
      </c>
      <c r="FG61" s="13">
        <f t="shared" si="47"/>
        <v>53.970543222289891</v>
      </c>
      <c r="FH61" s="20">
        <f t="shared" si="22"/>
        <v>476.00889611215479</v>
      </c>
      <c r="FI61" s="59">
        <f t="shared" si="23"/>
        <v>769.3422294454881</v>
      </c>
      <c r="FJ61" s="59">
        <f ca="1">AVERAGE(OFFSET($FI$3,0,0,'Données projet'!$E$16+1,1))-AVERAGE(OFFSET($H$3,0,0,'Données projet'!$E$16+1,1))</f>
        <v>346.38839381795231</v>
      </c>
      <c r="FK61" s="59">
        <f t="shared" si="48"/>
        <v>337.8934585835961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6.4</v>
      </c>
      <c r="FZ61" s="12">
        <f>IF('Données projet'!$A$244&gt;35,FZ60+FY61-GH60,IF(A61&lt;'Données projet'!$A$244,$FW$205^A61,IF(A61='Données projet'!$A$244,'Données projet'!$B$244,FZ60+FY61-GH60)))</f>
        <v>281.19999999999987</v>
      </c>
      <c r="GA61" s="17">
        <f>FZ61*VLOOKUP('Données projet'!$B$17,Paramètres!$A$1:$I$89,3,0)*VLOOKUP('Données projet'!$B$17,Paramètres!$A$1:$I$89,5,0)</f>
        <v>245.65631999999994</v>
      </c>
      <c r="GB61" s="13">
        <f t="shared" si="49"/>
        <v>59.654860458363828</v>
      </c>
      <c r="GC61" s="20">
        <f t="shared" si="25"/>
        <v>531.75030596498357</v>
      </c>
      <c r="GD61" s="59">
        <f t="shared" si="26"/>
        <v>825.08363929831694</v>
      </c>
      <c r="GE61" s="59">
        <f ca="1">AVERAGE(OFFSET($GD$3,0,0,'Données projet'!$E$17+1,1))-AVERAGE(OFFSET($H$3,0,0,'Données projet'!$E$17+1,1))</f>
        <v>383.46266660377637</v>
      </c>
      <c r="GF61" s="59">
        <f t="shared" si="50"/>
        <v>373.1287543230714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0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9.8000000000000007</v>
      </c>
      <c r="GU61" s="12">
        <f>IF('Données projet'!$A$270&gt;35,GU60+GT61-HC60,IF(A61&lt;'Données projet'!$A$270,$GR$205^A61,IF(A61='Données projet'!$A$270,'Données projet'!$B$270,GU60+GT61-HC60)))</f>
        <v>281.39999999999998</v>
      </c>
      <c r="GV61" s="17">
        <f>GU61*VLOOKUP('Données projet'!$B$18,Paramètres!$A$1:$I$89,3,0)*VLOOKUP('Données projet'!$B$18,Paramètres!$A$1:$I$89,5,0)</f>
        <v>285.33960000000002</v>
      </c>
      <c r="GW61" s="13">
        <f t="shared" si="51"/>
        <v>68.094176261531288</v>
      </c>
      <c r="GX61" s="20">
        <f t="shared" si="28"/>
        <v>615.56382698883374</v>
      </c>
      <c r="GY61" s="59">
        <f t="shared" si="29"/>
        <v>908.89716032216711</v>
      </c>
      <c r="GZ61" s="59">
        <f ca="1">AVERAGE(OFFSET($GY$3,0,0,'Données projet'!$E$18+1,1))-AVERAGE(OFFSET($H$3,0,0,'Données projet'!$E$18+1,1))</f>
        <v>564.80210708868663</v>
      </c>
      <c r="HA61" s="59">
        <f t="shared" si="52"/>
        <v>367.42881145517066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0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16.625</v>
      </c>
      <c r="N62" s="13">
        <f>IF('Données projet'!$A$36&gt;35,N61+M62-V61,IF(A62&lt;'Données projet'!$A$36,$K$205^A62,IF(A62='Données projet'!$A$36,'Données projet'!$B$36,N61+M62-V61)))</f>
        <v>366.62500000000006</v>
      </c>
      <c r="O62" s="13">
        <f>N62*VLOOKUP('Données projet'!$B$9,Paramètres!$A$1:$I$89,3,0)*VLOOKUP('Données projet'!$B$9,Paramètres!$A$1:$I$89,5,0)</f>
        <v>219.24175000000005</v>
      </c>
      <c r="P62" s="13">
        <f t="shared" si="33"/>
        <v>53.950050729111297</v>
      </c>
      <c r="Q62" s="20">
        <f t="shared" si="53"/>
        <v>475.80905293653558</v>
      </c>
      <c r="R62" s="59">
        <f t="shared" si="0"/>
        <v>769.14238626986889</v>
      </c>
      <c r="S62" s="59">
        <f ca="1">AVERAGE(OFFSET($R$3,0,0,'Données projet'!$E$9+1,1))-AVERAGE(OFFSET($H$3,0,0,'Données projet'!$E$9+1,1))</f>
        <v>362.81292020448933</v>
      </c>
      <c r="T62" s="59">
        <f t="shared" si="34"/>
        <v>292.26503163353146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36.682737964571359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15.702548371664809</v>
      </c>
      <c r="AC62" s="22">
        <f t="shared" si="3"/>
        <v>52.38528633623617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245.30688000000001</v>
      </c>
      <c r="AK62" s="13">
        <f t="shared" si="35"/>
        <v>59.579874112906374</v>
      </c>
      <c r="AL62" s="20">
        <f t="shared" si="4"/>
        <v>531.01109674664531</v>
      </c>
      <c r="AM62" s="59">
        <f t="shared" si="5"/>
        <v>824.34443007997857</v>
      </c>
      <c r="AN62" s="59">
        <f ca="1">AVERAGE(OFFSET($AM$3,0,0,'Données projet'!$E$10+1,1))-AVERAGE(OFFSET($H$3,0,0,'Données projet'!$E$10+1,1))</f>
        <v>476.64466005965136</v>
      </c>
      <c r="AO62" s="59">
        <f t="shared" si="36"/>
        <v>312.67921212138998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291.2</v>
      </c>
      <c r="BE62" s="13">
        <f>BD62*VLOOKUP('Données projet'!$B$11,Paramètres!$A$1:$I$89,3,0)*VLOOKUP('Données projet'!$B$11,Paramètres!$A$1:$I$89,5,0)</f>
        <v>263.47775999999999</v>
      </c>
      <c r="BF62" s="13">
        <f t="shared" si="37"/>
        <v>63.46312159763346</v>
      </c>
      <c r="BG62" s="20">
        <f t="shared" si="7"/>
        <v>569.42203544921153</v>
      </c>
      <c r="BH62" s="59">
        <f t="shared" si="8"/>
        <v>862.75536878254479</v>
      </c>
      <c r="BI62" s="59">
        <f ca="1">AVERAGE(OFFSET($BH$3,0,0,'Données projet'!$E$11+1,1))-AVERAGE(OFFSET($H$3,0,0,'Données projet'!$E$11+1,1))</f>
        <v>508.74087353289082</v>
      </c>
      <c r="BJ62" s="59">
        <f t="shared" si="38"/>
        <v>332.61387922152159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15.940000000000008</v>
      </c>
      <c r="BY62" s="12">
        <f>IF('Données projet'!$A$114&gt;35,BY61+BX62-CG61,IF(A62&lt;'Données projet'!$A$114,$BV$205^A62,IF(A62='Données projet'!$A$114,'Données projet'!$B$114,BY61+BX62-CG61)))</f>
        <v>672.2600000000001</v>
      </c>
      <c r="BZ62" s="13">
        <f>BY62*VLOOKUP('Données projet'!$B$12,Paramètres!$A$1:$I$89,3,0)*VLOOKUP('Données projet'!$B$12,Paramètres!$A$1:$I$89,5,0)</f>
        <v>297.1389200000001</v>
      </c>
      <c r="CA62" s="13">
        <f t="shared" si="39"/>
        <v>70.576337110470917</v>
      </c>
      <c r="CB62" s="20">
        <f t="shared" si="10"/>
        <v>640.43740613407033</v>
      </c>
      <c r="CC62" s="59">
        <f t="shared" si="11"/>
        <v>933.7707394674037</v>
      </c>
      <c r="CD62" s="59">
        <f ca="1">AVERAGE(OFFSET($CC$3,0,0,'Données projet'!$E$12+1,1))-AVERAGE(OFFSET($H$3,0,0,'Données projet'!$E$12+1,1))</f>
        <v>413.19017646954478</v>
      </c>
      <c r="CE62" s="59">
        <f t="shared" si="40"/>
        <v>501.86214945100159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5.6</v>
      </c>
      <c r="CT62" s="12">
        <f>IF('Données projet'!$A$140&gt;35,CT61+CS62-DB61,IF(A62&lt;'Données projet'!$A$140,$CQ$205^A62,IF(A62='Données projet'!$A$140,'Données projet'!$B$140,CT61+CS62-DB61)))</f>
        <v>157.39999999999992</v>
      </c>
      <c r="CU62" s="17">
        <f>CT62*VLOOKUP('Données projet'!$B$13,Paramètres!$A$1:$I$89,3,0)*VLOOKUP('Données projet'!$B$13,Paramètres!$A$1:$I$89,5,0)</f>
        <v>171.88079999999991</v>
      </c>
      <c r="CV62" s="13">
        <f t="shared" si="41"/>
        <v>43.510990096308781</v>
      </c>
      <c r="CW62" s="20">
        <f t="shared" si="13"/>
        <v>375.14070108440427</v>
      </c>
      <c r="CX62" s="59">
        <f t="shared" si="14"/>
        <v>668.47403441773758</v>
      </c>
      <c r="CY62" s="59">
        <f ca="1">AVERAGE(OFFSET($CX$3,0,0,'Données projet'!$E$13+1,1))-AVERAGE(OFFSET($H$3,0,0,'Données projet'!$E$13+1,1))</f>
        <v>384.27390696549998</v>
      </c>
      <c r="CZ62" s="59">
        <f t="shared" si="42"/>
        <v>168.81577156642464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6.6</v>
      </c>
      <c r="DO62" s="12">
        <f>IF('Données projet'!$A$166&gt;35,DO61+DN62-DW61,IF(A62&lt;'Données projet'!$A$166,$DL$205^A62,IF(A62='Données projet'!$A$166,'Données projet'!$B$166,DO61+DN62-DW61)))</f>
        <v>239.40000000000009</v>
      </c>
      <c r="DP62" s="17">
        <f>DO62*VLOOKUP('Données projet'!$B$14,Paramètres!$A$1:$I$89,3,0)*VLOOKUP('Données projet'!$B$14,Paramètres!$A$1:$I$89,5,0)</f>
        <v>250.22088000000014</v>
      </c>
      <c r="DQ62" s="13">
        <f t="shared" si="43"/>
        <v>60.633236548645542</v>
      </c>
      <c r="DR62" s="20">
        <f t="shared" si="16"/>
        <v>541.40425298889113</v>
      </c>
      <c r="DS62" s="59">
        <f t="shared" si="17"/>
        <v>834.73758632222439</v>
      </c>
      <c r="DT62" s="59">
        <f ca="1">AVERAGE(OFFSET($DS$3,0,0,'Données projet'!$E$14+1,1))-AVERAGE(OFFSET($H$3,0,0,'Données projet'!$E$14+1,1))</f>
        <v>448.86709550306159</v>
      </c>
      <c r="DU62" s="59">
        <f t="shared" si="44"/>
        <v>421.94486500709155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6.4</v>
      </c>
      <c r="EJ62" s="12">
        <f>IF('Données projet'!$A$192&gt;35,EJ61+EI62-ER61,IF(A62&lt;'Données projet'!$A$192,$EG$205^A62,IF(A62='Données projet'!$A$192,'Données projet'!$B$192,EJ61+EI62-ER61)))</f>
        <v>287.59999999999985</v>
      </c>
      <c r="EK62" s="17">
        <f>EJ62*VLOOKUP('Données projet'!$B$15,Paramètres!$A$1:$I$89,3,0)*VLOOKUP('Données projet'!$B$15,Paramètres!$A$1:$I$89,5,0)</f>
        <v>210.86831999999987</v>
      </c>
      <c r="EL62" s="13">
        <f t="shared" si="45"/>
        <v>52.125289871991086</v>
      </c>
      <c r="EM62" s="20">
        <f t="shared" si="19"/>
        <v>458.04720386038417</v>
      </c>
      <c r="EN62" s="59">
        <f t="shared" si="20"/>
        <v>751.38053719371749</v>
      </c>
      <c r="EO62" s="59">
        <f ca="1">AVERAGE(OFFSET($EN$3,0,0,'Données projet'!$E$15+1,1))-AVERAGE(OFFSET($H$3,0,0,'Données projet'!$E$15+1,1))</f>
        <v>327.81662150328646</v>
      </c>
      <c r="EP62" s="59">
        <f t="shared" si="46"/>
        <v>320.24200483294322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6.4</v>
      </c>
      <c r="FE62" s="12">
        <f>IF('Données projet'!$A$218&gt;35,FE61+FD62-FM61,IF(A62&lt;'Données projet'!$A$218,$FB$205^A62,IF(A62='Données projet'!$A$218,'Données projet'!$B$218,FE61+FD62-FM61)))</f>
        <v>287.59999999999985</v>
      </c>
      <c r="FF62" s="17">
        <f>FE62*VLOOKUP('Données projet'!$B$16,Paramètres!$A$1:$I$89,3,0)*VLOOKUP('Données projet'!$B$16,Paramètres!$A$1:$I$89,5,0)</f>
        <v>224.32799999999989</v>
      </c>
      <c r="FG62" s="13">
        <f t="shared" si="47"/>
        <v>55.054485918443042</v>
      </c>
      <c r="FH62" s="20">
        <f t="shared" si="22"/>
        <v>486.59116297462145</v>
      </c>
      <c r="FI62" s="59">
        <f t="shared" si="23"/>
        <v>779.92449630795477</v>
      </c>
      <c r="FJ62" s="59">
        <f ca="1">AVERAGE(OFFSET($FI$3,0,0,'Données projet'!$E$16+1,1))-AVERAGE(OFFSET($H$3,0,0,'Données projet'!$E$16+1,1))</f>
        <v>346.38839381795231</v>
      </c>
      <c r="FK62" s="59">
        <f t="shared" si="48"/>
        <v>337.8934585835961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6.4</v>
      </c>
      <c r="FZ62" s="12">
        <f>IF('Données projet'!$A$244&gt;35,FZ61+FY62-GH61,IF(A62&lt;'Données projet'!$A$244,$FW$205^A62,IF(A62='Données projet'!$A$244,'Données projet'!$B$244,FZ61+FY62-GH61)))</f>
        <v>287.59999999999985</v>
      </c>
      <c r="GA62" s="17">
        <f>FZ62*VLOOKUP('Données projet'!$B$17,Paramètres!$A$1:$I$89,3,0)*VLOOKUP('Données projet'!$B$17,Paramètres!$A$1:$I$89,5,0)</f>
        <v>251.2473599999999</v>
      </c>
      <c r="GB62" s="13">
        <f t="shared" si="49"/>
        <v>60.852966803477898</v>
      </c>
      <c r="GC62" s="20">
        <f t="shared" si="25"/>
        <v>543.57473584939044</v>
      </c>
      <c r="GD62" s="59">
        <f t="shared" si="26"/>
        <v>836.90806918272369</v>
      </c>
      <c r="GE62" s="59">
        <f ca="1">AVERAGE(OFFSET($GD$3,0,0,'Données projet'!$E$17+1,1))-AVERAGE(OFFSET($H$3,0,0,'Données projet'!$E$17+1,1))</f>
        <v>383.46266660377637</v>
      </c>
      <c r="GF62" s="59">
        <f t="shared" si="50"/>
        <v>373.1287543230714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0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9.8000000000000007</v>
      </c>
      <c r="GU62" s="12">
        <f>IF('Données projet'!$A$270&gt;35,GU61+GT62-HC61,IF(A62&lt;'Données projet'!$A$270,$GR$205^A62,IF(A62='Données projet'!$A$270,'Données projet'!$B$270,GU61+GT62-HC61)))</f>
        <v>291.2</v>
      </c>
      <c r="GV62" s="17">
        <f>GU62*VLOOKUP('Données projet'!$B$18,Paramètres!$A$1:$I$89,3,0)*VLOOKUP('Données projet'!$B$18,Paramètres!$A$1:$I$89,5,0)</f>
        <v>295.27680000000004</v>
      </c>
      <c r="GW62" s="13">
        <f t="shared" si="51"/>
        <v>70.185386686980493</v>
      </c>
      <c r="GX62" s="20">
        <f t="shared" si="28"/>
        <v>636.51330847982445</v>
      </c>
      <c r="GY62" s="59">
        <f t="shared" si="29"/>
        <v>929.8466418131577</v>
      </c>
      <c r="GZ62" s="59">
        <f ca="1">AVERAGE(OFFSET($GY$3,0,0,'Données projet'!$E$18+1,1))-AVERAGE(OFFSET($H$3,0,0,'Données projet'!$E$18+1,1))</f>
        <v>564.80210708868663</v>
      </c>
      <c r="HA62" s="59">
        <f t="shared" si="52"/>
        <v>367.42881145517066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0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16.625</v>
      </c>
      <c r="N63" s="13">
        <f>IF('Données projet'!$A$36&gt;35,N62+M63-V62,IF(A63&lt;'Données projet'!$A$36,$K$205^A63,IF(A63='Données projet'!$A$36,'Données projet'!$B$36,N62+M63-V62)))</f>
        <v>383.25000000000006</v>
      </c>
      <c r="O63" s="13">
        <f>N63*VLOOKUP('Données projet'!$B$9,Paramètres!$A$1:$I$89,3,0)*VLOOKUP('Données projet'!$B$9,Paramètres!$A$1:$I$89,5,0)</f>
        <v>229.18350000000007</v>
      </c>
      <c r="P63" s="13">
        <f t="shared" si="33"/>
        <v>56.106098616839645</v>
      </c>
      <c r="Q63" s="20">
        <f t="shared" si="53"/>
        <v>496.87938425766248</v>
      </c>
      <c r="R63" s="59">
        <f t="shared" si="0"/>
        <v>790.21271759099579</v>
      </c>
      <c r="S63" s="59">
        <f ca="1">AVERAGE(OFFSET($R$3,0,0,'Données projet'!$E$9+1,1))-AVERAGE(OFFSET($H$3,0,0,'Données projet'!$E$9+1,1))</f>
        <v>362.81292020448933</v>
      </c>
      <c r="T63" s="59">
        <f t="shared" si="34"/>
        <v>292.26503163353146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35.963411847346997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11.103378435513967</v>
      </c>
      <c r="AC63" s="22">
        <f t="shared" si="3"/>
        <v>47.066790282860964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253.56240000000005</v>
      </c>
      <c r="AK63" s="13">
        <f t="shared" si="35"/>
        <v>61.348145886656177</v>
      </c>
      <c r="AL63" s="20">
        <f t="shared" si="4"/>
        <v>548.46920075259288</v>
      </c>
      <c r="AM63" s="59">
        <f t="shared" si="5"/>
        <v>841.80253408592625</v>
      </c>
      <c r="AN63" s="59">
        <f ca="1">AVERAGE(OFFSET($AM$3,0,0,'Données projet'!$E$10+1,1))-AVERAGE(OFFSET($H$3,0,0,'Données projet'!$E$10+1,1))</f>
        <v>476.64466005965136</v>
      </c>
      <c r="AO63" s="59">
        <f t="shared" si="36"/>
        <v>312.67921212138998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301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301</v>
      </c>
      <c r="BE63" s="13">
        <f>BD63*VLOOKUP('Données projet'!$B$11,Paramètres!$A$1:$I$89,3,0)*VLOOKUP('Données projet'!$B$11,Paramètres!$A$1:$I$89,5,0)</f>
        <v>272.34479999999996</v>
      </c>
      <c r="BF63" s="13">
        <f t="shared" si="37"/>
        <v>65.346644318451652</v>
      </c>
      <c r="BG63" s="20">
        <f t="shared" si="7"/>
        <v>588.14593218796983</v>
      </c>
      <c r="BH63" s="59">
        <f t="shared" si="8"/>
        <v>881.4792655213032</v>
      </c>
      <c r="BI63" s="59">
        <f ca="1">AVERAGE(OFFSET($BH$3,0,0,'Données projet'!$E$11+1,1))-AVERAGE(OFFSET($H$3,0,0,'Données projet'!$E$11+1,1))</f>
        <v>508.74087353289082</v>
      </c>
      <c r="BJ63" s="59">
        <f t="shared" si="38"/>
        <v>332.61387922152159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688.2</v>
      </c>
      <c r="BW63" s="12">
        <f>VLOOKUP(A63,'Données projet'!$A$113:$I$133,9,0)</f>
        <v>15.940000000000008</v>
      </c>
      <c r="BX63" s="12">
        <f t="array" ref="BX63">INDEX(BW:BW,MIN(IF(ISNUMBER(BW63:BW259),ROW(BW63:BW259),"")))</f>
        <v>15.940000000000008</v>
      </c>
      <c r="BY63" s="12">
        <f>IF('Données projet'!$A$114&gt;35,BY62+BX63-CG62,IF(A63&lt;'Données projet'!$A$114,$BV$205^A63,IF(A63='Données projet'!$A$114,'Données projet'!$B$114,BY62+BX63-CG62)))</f>
        <v>688.20000000000016</v>
      </c>
      <c r="BZ63" s="13">
        <f>BY63*VLOOKUP('Données projet'!$B$12,Paramètres!$A$1:$I$89,3,0)*VLOOKUP('Données projet'!$B$12,Paramètres!$A$1:$I$89,5,0)</f>
        <v>304.1844000000001</v>
      </c>
      <c r="CA63" s="13">
        <f t="shared" si="39"/>
        <v>72.052966012669543</v>
      </c>
      <c r="CB63" s="20">
        <f t="shared" si="10"/>
        <v>655.28007913873296</v>
      </c>
      <c r="CC63" s="59">
        <f t="shared" si="11"/>
        <v>948.61341247206633</v>
      </c>
      <c r="CD63" s="59">
        <f ca="1">AVERAGE(OFFSET($CC$3,0,0,'Données projet'!$E$12+1,1))-AVERAGE(OFFSET($H$3,0,0,'Données projet'!$E$12+1,1))</f>
        <v>413.19017646954478</v>
      </c>
      <c r="CE63" s="59">
        <f t="shared" si="40"/>
        <v>501.86214945100159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61.4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163</v>
      </c>
      <c r="CR63" s="12">
        <f>VLOOKUP(A63,'Données projet'!$A$139:$I$159,9,0)</f>
        <v>5.6</v>
      </c>
      <c r="CS63" s="12">
        <f t="array" ref="CS63">INDEX(CR:CR,MIN(IF(ISNUMBER(CR63:CR259),ROW(CR63:CR259),"")))</f>
        <v>5.6</v>
      </c>
      <c r="CT63" s="12">
        <f>IF('Données projet'!$A$140&gt;35,CT62+CS63-DB62,IF(A63&lt;'Données projet'!$A$140,$CQ$205^A63,IF(A63='Données projet'!$A$140,'Données projet'!$B$140,CT62+CS63-DB62)))</f>
        <v>162.99999999999991</v>
      </c>
      <c r="CU63" s="17">
        <f>CT63*VLOOKUP('Données projet'!$B$13,Paramètres!$A$1:$I$89,3,0)*VLOOKUP('Données projet'!$B$13,Paramètres!$A$1:$I$89,5,0)</f>
        <v>177.9959999999999</v>
      </c>
      <c r="CV63" s="13">
        <f t="shared" si="41"/>
        <v>44.876042989096355</v>
      </c>
      <c r="CW63" s="20">
        <f t="shared" si="13"/>
        <v>388.16880820600926</v>
      </c>
      <c r="CX63" s="59">
        <f t="shared" si="14"/>
        <v>681.50214153934257</v>
      </c>
      <c r="CY63" s="59">
        <f ca="1">AVERAGE(OFFSET($CX$3,0,0,'Données projet'!$E$13+1,1))-AVERAGE(OFFSET($H$3,0,0,'Données projet'!$E$13+1,1))</f>
        <v>384.27390696549998</v>
      </c>
      <c r="CZ63" s="59">
        <f t="shared" si="42"/>
        <v>168.81577156642464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246</v>
      </c>
      <c r="DM63" s="12">
        <f>VLOOKUP(A63,'Données projet'!$A$165:$I$185,9,0)</f>
        <v>6.6</v>
      </c>
      <c r="DN63" s="12">
        <f t="array" ref="DN63">INDEX(DM:DM,MIN(IF(ISNUMBER(DM63:DM259),ROW(DM63:DM259),"")))</f>
        <v>6.6</v>
      </c>
      <c r="DO63" s="12">
        <f>IF('Données projet'!$A$166&gt;35,DO62+DN63-DW62,IF(A63&lt;'Données projet'!$A$166,$DL$205^A63,IF(A63='Données projet'!$A$166,'Données projet'!$B$166,DO62+DN63-DW62)))</f>
        <v>246.00000000000009</v>
      </c>
      <c r="DP63" s="17">
        <f>DO63*VLOOKUP('Données projet'!$B$14,Paramètres!$A$1:$I$89,3,0)*VLOOKUP('Données projet'!$B$14,Paramètres!$A$1:$I$89,5,0)</f>
        <v>257.11920000000015</v>
      </c>
      <c r="DQ63" s="13">
        <f t="shared" si="43"/>
        <v>62.107910182723955</v>
      </c>
      <c r="DR63" s="20">
        <f t="shared" si="16"/>
        <v>555.98721690157777</v>
      </c>
      <c r="DS63" s="59">
        <f t="shared" si="17"/>
        <v>849.32055023491102</v>
      </c>
      <c r="DT63" s="59">
        <f ca="1">AVERAGE(OFFSET($DS$3,0,0,'Données projet'!$E$14+1,1))-AVERAGE(OFFSET($H$3,0,0,'Données projet'!$E$14+1,1))</f>
        <v>448.86709550306159</v>
      </c>
      <c r="DU63" s="59">
        <f t="shared" si="44"/>
        <v>421.94486500709155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24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6.4</v>
      </c>
      <c r="EI63" s="12">
        <f t="array" ref="EI63">INDEX(EH:EH,MIN(IF(ISNUMBER(EH63:EH259),ROW(EH63:EH259),"")))</f>
        <v>6.4</v>
      </c>
      <c r="EJ63" s="12">
        <f>IF('Données projet'!$A$192&gt;35,EJ62+EI63-ER62,IF(A63&lt;'Données projet'!$A$192,$EG$205^A63,IF(A63='Données projet'!$A$192,'Données projet'!$B$192,EJ62+EI63-ER62)))</f>
        <v>293.99999999999983</v>
      </c>
      <c r="EK63" s="17">
        <f>EJ63*VLOOKUP('Données projet'!$B$15,Paramètres!$A$1:$I$89,3,0)*VLOOKUP('Données projet'!$B$15,Paramètres!$A$1:$I$89,5,0)</f>
        <v>215.56079999999989</v>
      </c>
      <c r="EL63" s="13">
        <f t="shared" si="45"/>
        <v>53.14890585638225</v>
      </c>
      <c r="EM63" s="20">
        <f t="shared" si="19"/>
        <v>468.00273769986552</v>
      </c>
      <c r="EN63" s="59">
        <f t="shared" si="20"/>
        <v>761.33607103319878</v>
      </c>
      <c r="EO63" s="59">
        <f ca="1">AVERAGE(OFFSET($EN$3,0,0,'Données projet'!$E$15+1,1))-AVERAGE(OFFSET($H$3,0,0,'Données projet'!$E$15+1,1))</f>
        <v>327.81662150328646</v>
      </c>
      <c r="EP63" s="59">
        <f t="shared" si="46"/>
        <v>320.24200483294322</v>
      </c>
      <c r="EQ63" s="15">
        <f>IF(ISNA(VLOOKUP(A63,'Données projet'!$A$191:$I$211,3,0)),0,VLOOKUP(A63,'Données projet'!$A$191:$I$211,3,0))</f>
        <v>11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6.4</v>
      </c>
      <c r="FD63" s="12">
        <f t="array" ref="FD63">INDEX(FC:FC,MIN(IF(ISNUMBER(FC63:FC259),ROW(FC63:FC259),"")))</f>
        <v>6.4</v>
      </c>
      <c r="FE63" s="12">
        <f>IF('Données projet'!$A$218&gt;35,FE62+FD63-FM62,IF(A63&lt;'Données projet'!$A$218,$FB$205^A63,IF(A63='Données projet'!$A$218,'Données projet'!$B$218,FE62+FD63-FM62)))</f>
        <v>293.99999999999983</v>
      </c>
      <c r="FF63" s="17">
        <f>FE63*VLOOKUP('Données projet'!$B$16,Paramètres!$A$1:$I$89,3,0)*VLOOKUP('Données projet'!$B$16,Paramètres!$A$1:$I$89,5,0)</f>
        <v>229.31999999999988</v>
      </c>
      <c r="FG63" s="13">
        <f t="shared" si="47"/>
        <v>56.135624305144574</v>
      </c>
      <c r="FH63" s="20">
        <f t="shared" si="22"/>
        <v>497.16854566479327</v>
      </c>
      <c r="FI63" s="59">
        <f t="shared" si="23"/>
        <v>790.50187899812659</v>
      </c>
      <c r="FJ63" s="59">
        <f ca="1">AVERAGE(OFFSET($FI$3,0,0,'Données projet'!$E$16+1,1))-AVERAGE(OFFSET($H$3,0,0,'Données projet'!$E$16+1,1))</f>
        <v>346.38839381795231</v>
      </c>
      <c r="FK63" s="59">
        <f t="shared" si="48"/>
        <v>337.8934585835961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294</v>
      </c>
      <c r="FX63" s="12">
        <f>VLOOKUP(A63,'Données projet'!$A$243:$I$263,9,0)</f>
        <v>6.4</v>
      </c>
      <c r="FY63" s="12">
        <f t="array" ref="FY63">INDEX(FX:FX,MIN(IF(ISNUMBER(FX63:FX259),ROW(FX63:FX259),"")))</f>
        <v>6.4</v>
      </c>
      <c r="FZ63" s="12">
        <f>IF('Données projet'!$A$244&gt;35,FZ62+FY63-GH62,IF(A63&lt;'Données projet'!$A$244,$FW$205^A63,IF(A63='Données projet'!$A$244,'Données projet'!$B$244,FZ62+FY63-GH62)))</f>
        <v>293.99999999999983</v>
      </c>
      <c r="GA63" s="17">
        <f>FZ63*VLOOKUP('Données projet'!$B$17,Paramètres!$A$1:$I$89,3,0)*VLOOKUP('Données projet'!$B$17,Paramètres!$A$1:$I$89,5,0)</f>
        <v>256.83839999999992</v>
      </c>
      <c r="GB63" s="13">
        <f t="shared" si="49"/>
        <v>62.047973482014044</v>
      </c>
      <c r="GC63" s="20">
        <f t="shared" si="25"/>
        <v>555.39376714784089</v>
      </c>
      <c r="GD63" s="59">
        <f t="shared" si="26"/>
        <v>848.72710048117415</v>
      </c>
      <c r="GE63" s="59">
        <f ca="1">AVERAGE(OFFSET($GD$3,0,0,'Données projet'!$E$17+1,1))-AVERAGE(OFFSET($H$3,0,0,'Données projet'!$E$17+1,1))</f>
        <v>383.46266660377637</v>
      </c>
      <c r="GF63" s="59">
        <f t="shared" si="50"/>
        <v>373.1287543230714</v>
      </c>
      <c r="GG63" s="15">
        <f>IF(ISNA(VLOOKUP(A63,'Données projet'!$A$243:$I$263,3,0)),0,VLOOKUP(A63,'Données projet'!$A$243:$I$263,3,0))</f>
        <v>11</v>
      </c>
      <c r="GH63" s="15">
        <f>IF(ISNA(VLOOKUP(A63,'Données projet'!$A$243:$I$263,4,0)),0,VLOOKUP(A63,'Données projet'!$A$243:$I$263,4,0))</f>
        <v>14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0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301</v>
      </c>
      <c r="GS63" s="12">
        <f>VLOOKUP(A63,'Données projet'!$A$269:$I$289,9,0)</f>
        <v>9.8000000000000007</v>
      </c>
      <c r="GT63" s="12">
        <f t="array" ref="GT63">INDEX(GS:GS,MIN(IF(ISNUMBER(GS63:GS259),ROW(GS63:GS259),"")))</f>
        <v>9.8000000000000007</v>
      </c>
      <c r="GU63" s="12">
        <f>IF('Données projet'!$A$270&gt;35,GU62+GT63-HC62,IF(A63&lt;'Données projet'!$A$270,$GR$205^A63,IF(A63='Données projet'!$A$270,'Données projet'!$B$270,GU62+GT63-HC62)))</f>
        <v>301</v>
      </c>
      <c r="GV63" s="17">
        <f>GU63*VLOOKUP('Données projet'!$B$18,Paramètres!$A$1:$I$89,3,0)*VLOOKUP('Données projet'!$B$18,Paramètres!$A$1:$I$89,5,0)</f>
        <v>305.214</v>
      </c>
      <c r="GW63" s="13">
        <f t="shared" si="51"/>
        <v>72.268419591231336</v>
      </c>
      <c r="GX63" s="20">
        <f t="shared" si="28"/>
        <v>657.44854745472787</v>
      </c>
      <c r="GY63" s="59">
        <f t="shared" si="29"/>
        <v>950.78188078806124</v>
      </c>
      <c r="GZ63" s="59">
        <f ca="1">AVERAGE(OFFSET($GY$3,0,0,'Données projet'!$E$18+1,1))-AVERAGE(OFFSET($H$3,0,0,'Données projet'!$E$18+1,1))</f>
        <v>564.80210708868663</v>
      </c>
      <c r="HA63" s="59">
        <f t="shared" si="52"/>
        <v>367.42881145517066</v>
      </c>
      <c r="HB63" s="15">
        <f>IF(ISNA(VLOOKUP(A63,'Données projet'!$A$269:$I$289,3,0)),0,VLOOKUP(A63,'Données projet'!$A$269:$I$289,3,0))</f>
        <v>5</v>
      </c>
      <c r="HC63" s="15">
        <f>IF(ISNA(VLOOKUP(A63,'Données projet'!$A$269:$I$289,4,0)),0,VLOOKUP(A63,'Données projet'!$A$269:$I$289,4,0))</f>
        <v>56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0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16.625</v>
      </c>
      <c r="N64" s="13">
        <f>IF('Données projet'!$A$36&gt;35,N63+M64-V63,IF(A64&lt;'Données projet'!$A$36,$K$205^A64,IF(A64='Données projet'!$A$36,'Données projet'!$B$36,N63+M64-V63)))</f>
        <v>399.87500000000006</v>
      </c>
      <c r="O64" s="13">
        <f>N64*VLOOKUP('Données projet'!$B$9,Paramètres!$A$1:$I$89,3,0)*VLOOKUP('Données projet'!$B$9,Paramètres!$A$1:$I$89,5,0)</f>
        <v>239.12525000000005</v>
      </c>
      <c r="P64" s="13">
        <f t="shared" si="33"/>
        <v>58.251283780505084</v>
      </c>
      <c r="Q64" s="20">
        <f t="shared" si="53"/>
        <v>517.93079633437981</v>
      </c>
      <c r="R64" s="59">
        <f t="shared" si="0"/>
        <v>811.26412966771318</v>
      </c>
      <c r="S64" s="59">
        <f ca="1">AVERAGE(OFFSET($R$3,0,0,'Données projet'!$E$9+1,1))-AVERAGE(OFFSET($H$3,0,0,'Données projet'!$E$9+1,1))</f>
        <v>362.81292020448933</v>
      </c>
      <c r="T64" s="59">
        <f t="shared" si="34"/>
        <v>292.26503163353146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35.258191276535797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7.8512741858324055</v>
      </c>
      <c r="AC64" s="22">
        <f t="shared" si="3"/>
        <v>43.109465462368206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213.54840000000004</v>
      </c>
      <c r="AK64" s="13">
        <f t="shared" si="35"/>
        <v>52.710242573823848</v>
      </c>
      <c r="AL64" s="20">
        <f t="shared" si="4"/>
        <v>463.73380248274316</v>
      </c>
      <c r="AM64" s="59">
        <f t="shared" si="5"/>
        <v>757.06713581607642</v>
      </c>
      <c r="AN64" s="59">
        <f ca="1">AVERAGE(OFFSET($AM$3,0,0,'Données projet'!$E$10+1,1))-AVERAGE(OFFSET($H$3,0,0,'Données projet'!$E$10+1,1))</f>
        <v>476.64466005965136</v>
      </c>
      <c r="AO64" s="59">
        <f t="shared" si="36"/>
        <v>312.67921212138998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253.5</v>
      </c>
      <c r="BE64" s="13">
        <f>BD64*VLOOKUP('Données projet'!$B$11,Paramètres!$A$1:$I$89,3,0)*VLOOKUP('Données projet'!$B$11,Paramètres!$A$1:$I$89,5,0)</f>
        <v>229.36680000000001</v>
      </c>
      <c r="BF64" s="13">
        <f t="shared" si="37"/>
        <v>56.14574692729505</v>
      </c>
      <c r="BG64" s="20">
        <f t="shared" si="7"/>
        <v>497.26768589837212</v>
      </c>
      <c r="BH64" s="59">
        <f t="shared" si="8"/>
        <v>790.60101923170544</v>
      </c>
      <c r="BI64" s="59">
        <f ca="1">AVERAGE(OFFSET($BH$3,0,0,'Données projet'!$E$11+1,1))-AVERAGE(OFFSET($H$3,0,0,'Données projet'!$E$11+1,1))</f>
        <v>508.74087353289082</v>
      </c>
      <c r="BJ64" s="59">
        <f t="shared" si="38"/>
        <v>332.61387922152159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14.740000000000009</v>
      </c>
      <c r="BY64" s="12">
        <f>IF('Données projet'!$A$114&gt;35,BY63+BX64-CG63,IF(A64&lt;'Données projet'!$A$114,$BV$205^A64,IF(A64='Données projet'!$A$114,'Données projet'!$B$114,BY63+BX64-CG63)))</f>
        <v>641.54000000000019</v>
      </c>
      <c r="BZ64" s="13">
        <f>BY64*VLOOKUP('Données projet'!$B$12,Paramètres!$A$1:$I$89,3,0)*VLOOKUP('Données projet'!$B$12,Paramètres!$A$1:$I$89,5,0)</f>
        <v>283.5606800000001</v>
      </c>
      <c r="CA64" s="13">
        <f t="shared" si="39"/>
        <v>67.718928624801123</v>
      </c>
      <c r="CB64" s="20">
        <f t="shared" si="10"/>
        <v>611.81198502152881</v>
      </c>
      <c r="CC64" s="59">
        <f t="shared" si="11"/>
        <v>905.14531835486218</v>
      </c>
      <c r="CD64" s="59">
        <f ca="1">AVERAGE(OFFSET($CC$3,0,0,'Données projet'!$E$12+1,1))-AVERAGE(OFFSET($H$3,0,0,'Données projet'!$E$12+1,1))</f>
        <v>413.19017646954478</v>
      </c>
      <c r="CE64" s="59">
        <f t="shared" si="40"/>
        <v>501.86214945100159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140.1999999999999</v>
      </c>
      <c r="CU64" s="17">
        <f>CT64*VLOOKUP('Données projet'!$B$13,Paramètres!$A$1:$I$89,3,0)*VLOOKUP('Données projet'!$B$13,Paramètres!$A$1:$I$89,5,0)</f>
        <v>153.09839999999988</v>
      </c>
      <c r="CV64" s="13">
        <f t="shared" si="41"/>
        <v>39.281868094106827</v>
      </c>
      <c r="CW64" s="20">
        <f t="shared" si="13"/>
        <v>335.0623002639025</v>
      </c>
      <c r="CX64" s="59">
        <f t="shared" si="14"/>
        <v>628.39563359723581</v>
      </c>
      <c r="CY64" s="59">
        <f ca="1">AVERAGE(OFFSET($CX$3,0,0,'Données projet'!$E$13+1,1))-AVERAGE(OFFSET($H$3,0,0,'Données projet'!$E$13+1,1))</f>
        <v>384.27390696549998</v>
      </c>
      <c r="CZ64" s="59">
        <f t="shared" si="42"/>
        <v>168.81577156642464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</v>
      </c>
      <c r="DO64" s="12">
        <f>IF('Données projet'!$A$166&gt;35,DO63+DN64-DW63,IF(A64&lt;'Données projet'!$A$166,$DL$205^A64,IF(A64='Données projet'!$A$166,'Données projet'!$B$166,DO63+DN64-DW63)))</f>
        <v>228.00000000000009</v>
      </c>
      <c r="DP64" s="17">
        <f>DO64*VLOOKUP('Données projet'!$B$14,Paramètres!$A$1:$I$89,3,0)*VLOOKUP('Données projet'!$B$14,Paramètres!$A$1:$I$89,5,0)</f>
        <v>238.30560000000014</v>
      </c>
      <c r="DQ64" s="13">
        <f t="shared" si="43"/>
        <v>58.07482187896715</v>
      </c>
      <c r="DR64" s="20">
        <f t="shared" si="16"/>
        <v>516.19590143920129</v>
      </c>
      <c r="DS64" s="59">
        <f t="shared" si="17"/>
        <v>809.52923477253466</v>
      </c>
      <c r="DT64" s="59">
        <f ca="1">AVERAGE(OFFSET($DS$3,0,0,'Données projet'!$E$14+1,1))-AVERAGE(OFFSET($H$3,0,0,'Données projet'!$E$14+1,1))</f>
        <v>448.86709550306159</v>
      </c>
      <c r="DU64" s="59">
        <f t="shared" si="44"/>
        <v>421.94486500709155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285.19999999999982</v>
      </c>
      <c r="EK64" s="17">
        <f>EJ64*VLOOKUP('Données projet'!$B$15,Paramètres!$A$1:$I$89,3,0)*VLOOKUP('Données projet'!$B$15,Paramètres!$A$1:$I$89,5,0)</f>
        <v>209.10863999999984</v>
      </c>
      <c r="EL64" s="13">
        <f t="shared" si="45"/>
        <v>51.740752917406994</v>
      </c>
      <c r="EM64" s="20">
        <f t="shared" si="19"/>
        <v>454.31269266448356</v>
      </c>
      <c r="EN64" s="59">
        <f t="shared" si="20"/>
        <v>747.64602599781688</v>
      </c>
      <c r="EO64" s="59">
        <f ca="1">AVERAGE(OFFSET($EN$3,0,0,'Données projet'!$E$15+1,1))-AVERAGE(OFFSET($H$3,0,0,'Données projet'!$E$15+1,1))</f>
        <v>327.81662150328646</v>
      </c>
      <c r="EP64" s="59">
        <f t="shared" si="46"/>
        <v>320.24200483294322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285.19999999999982</v>
      </c>
      <c r="FF64" s="17">
        <f>FE64*VLOOKUP('Données projet'!$B$16,Paramètres!$A$1:$I$89,3,0)*VLOOKUP('Données projet'!$B$16,Paramètres!$A$1:$I$89,5,0)</f>
        <v>222.45599999999988</v>
      </c>
      <c r="FG64" s="13">
        <f t="shared" si="47"/>
        <v>54.648339796219815</v>
      </c>
      <c r="FH64" s="20">
        <f t="shared" si="22"/>
        <v>482.62339181174929</v>
      </c>
      <c r="FI64" s="59">
        <f t="shared" si="23"/>
        <v>775.9567251450826</v>
      </c>
      <c r="FJ64" s="59">
        <f ca="1">AVERAGE(OFFSET($FI$3,0,0,'Données projet'!$E$16+1,1))-AVERAGE(OFFSET($H$3,0,0,'Données projet'!$E$16+1,1))</f>
        <v>346.38839381795231</v>
      </c>
      <c r="FK64" s="59">
        <f t="shared" si="48"/>
        <v>337.8934585835961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5.2</v>
      </c>
      <c r="FZ64" s="12">
        <f>IF('Données projet'!$A$244&gt;35,FZ63+FY64-GH63,IF(A64&lt;'Données projet'!$A$244,$FW$205^A64,IF(A64='Données projet'!$A$244,'Données projet'!$B$244,FZ63+FY64-GH63)))</f>
        <v>285.19999999999982</v>
      </c>
      <c r="GA64" s="17">
        <f>FZ64*VLOOKUP('Données projet'!$B$17,Paramètres!$A$1:$I$89,3,0)*VLOOKUP('Données projet'!$B$17,Paramètres!$A$1:$I$89,5,0)</f>
        <v>249.15071999999986</v>
      </c>
      <c r="GB64" s="13">
        <f t="shared" si="49"/>
        <v>60.404044320946248</v>
      </c>
      <c r="GC64" s="20">
        <f t="shared" si="25"/>
        <v>539.1412145256478</v>
      </c>
      <c r="GD64" s="59">
        <f t="shared" si="26"/>
        <v>832.47454785898117</v>
      </c>
      <c r="GE64" s="59">
        <f ca="1">AVERAGE(OFFSET($GD$3,0,0,'Données projet'!$E$17+1,1))-AVERAGE(OFFSET($H$3,0,0,'Données projet'!$E$17+1,1))</f>
        <v>383.46266660377637</v>
      </c>
      <c r="GF64" s="59">
        <f t="shared" si="50"/>
        <v>373.1287543230714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0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8.5</v>
      </c>
      <c r="GU64" s="12">
        <f>IF('Données projet'!$A$270&gt;35,GU63+GT64-HC63,IF(A64&lt;'Données projet'!$A$270,$GR$205^A64,IF(A64='Données projet'!$A$270,'Données projet'!$B$270,GU63+GT64-HC63)))</f>
        <v>253.5</v>
      </c>
      <c r="GV64" s="17">
        <f>GU64*VLOOKUP('Données projet'!$B$18,Paramètres!$A$1:$I$89,3,0)*VLOOKUP('Données projet'!$B$18,Paramètres!$A$1:$I$89,5,0)</f>
        <v>257.04900000000004</v>
      </c>
      <c r="GW64" s="13">
        <f t="shared" si="51"/>
        <v>62.092926722162559</v>
      </c>
      <c r="GX64" s="20">
        <f t="shared" si="28"/>
        <v>555.83885570776647</v>
      </c>
      <c r="GY64" s="59">
        <f t="shared" si="29"/>
        <v>849.17218904109973</v>
      </c>
      <c r="GZ64" s="59">
        <f ca="1">AVERAGE(OFFSET($GY$3,0,0,'Données projet'!$E$18+1,1))-AVERAGE(OFFSET($H$3,0,0,'Données projet'!$E$18+1,1))</f>
        <v>564.80210708868663</v>
      </c>
      <c r="HA64" s="59">
        <f t="shared" si="52"/>
        <v>367.42881145517066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0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16.625</v>
      </c>
      <c r="N65" s="13">
        <f>IF('Données projet'!$A$36&gt;35,N64+M65-V64,IF(A65&lt;'Données projet'!$A$36,$K$205^A65,IF(A65='Données projet'!$A$36,'Données projet'!$B$36,N64+M65-V64)))</f>
        <v>416.50000000000006</v>
      </c>
      <c r="O65" s="13">
        <f>N65*VLOOKUP('Données projet'!$B$9,Paramètres!$A$1:$I$89,3,0)*VLOOKUP('Données projet'!$B$9,Paramètres!$A$1:$I$89,5,0)</f>
        <v>249.06700000000004</v>
      </c>
      <c r="P65" s="13">
        <f t="shared" si="33"/>
        <v>60.386109489804014</v>
      </c>
      <c r="Q65" s="20">
        <f t="shared" si="53"/>
        <v>538.96416569474195</v>
      </c>
      <c r="R65" s="59">
        <f t="shared" si="0"/>
        <v>832.29749902807521</v>
      </c>
      <c r="S65" s="59">
        <f ca="1">AVERAGE(OFFSET($R$3,0,0,'Données projet'!$E$9+1,1))-AVERAGE(OFFSET($H$3,0,0,'Données projet'!$E$9+1,1))</f>
        <v>362.81292020448933</v>
      </c>
      <c r="T65" s="59">
        <f t="shared" si="34"/>
        <v>292.26503163353146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34.566799650976129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5.5516892177569845</v>
      </c>
      <c r="AC65" s="22">
        <f t="shared" si="3"/>
        <v>40.118488868733117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220.70880000000002</v>
      </c>
      <c r="AK65" s="13">
        <f t="shared" si="35"/>
        <v>54.268911046456566</v>
      </c>
      <c r="AL65" s="20">
        <f t="shared" si="4"/>
        <v>478.91951340591186</v>
      </c>
      <c r="AM65" s="59">
        <f t="shared" si="5"/>
        <v>772.25284673924511</v>
      </c>
      <c r="AN65" s="59">
        <f ca="1">AVERAGE(OFFSET($AM$3,0,0,'Données projet'!$E$10+1,1))-AVERAGE(OFFSET($H$3,0,0,'Données projet'!$E$10+1,1))</f>
        <v>476.64466005965136</v>
      </c>
      <c r="AO65" s="59">
        <f t="shared" si="36"/>
        <v>312.67921212138998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262</v>
      </c>
      <c r="BE65" s="13">
        <f>BD65*VLOOKUP('Données projet'!$B$11,Paramètres!$A$1:$I$89,3,0)*VLOOKUP('Données projet'!$B$11,Paramètres!$A$1:$I$89,5,0)</f>
        <v>237.05759999999998</v>
      </c>
      <c r="BF65" s="13">
        <f t="shared" si="37"/>
        <v>57.806004997354641</v>
      </c>
      <c r="BG65" s="20">
        <f t="shared" si="7"/>
        <v>513.55411203705933</v>
      </c>
      <c r="BH65" s="59">
        <f t="shared" si="8"/>
        <v>806.8874453703927</v>
      </c>
      <c r="BI65" s="59">
        <f ca="1">AVERAGE(OFFSET($BH$3,0,0,'Données projet'!$E$11+1,1))-AVERAGE(OFFSET($H$3,0,0,'Données projet'!$E$11+1,1))</f>
        <v>508.74087353289082</v>
      </c>
      <c r="BJ65" s="59">
        <f t="shared" si="38"/>
        <v>332.61387922152159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14.740000000000009</v>
      </c>
      <c r="BY65" s="12">
        <f>IF('Données projet'!$A$114&gt;35,BY64+BX65-CG64,IF(A65&lt;'Données projet'!$A$114,$BV$205^A65,IF(A65='Données projet'!$A$114,'Données projet'!$B$114,BY64+BX65-CG64)))</f>
        <v>656.2800000000002</v>
      </c>
      <c r="BZ65" s="13">
        <f>BY65*VLOOKUP('Données projet'!$B$12,Paramètres!$A$1:$I$89,3,0)*VLOOKUP('Données projet'!$B$12,Paramètres!$A$1:$I$89,5,0)</f>
        <v>290.07576000000012</v>
      </c>
      <c r="CA65" s="13">
        <f t="shared" si="39"/>
        <v>69.091905789737282</v>
      </c>
      <c r="CB65" s="20">
        <f t="shared" si="10"/>
        <v>625.55035125045924</v>
      </c>
      <c r="CC65" s="59">
        <f t="shared" si="11"/>
        <v>918.8836845837925</v>
      </c>
      <c r="CD65" s="59">
        <f ca="1">AVERAGE(OFFSET($CC$3,0,0,'Données projet'!$E$12+1,1))-AVERAGE(OFFSET($H$3,0,0,'Données projet'!$E$12+1,1))</f>
        <v>413.19017646954478</v>
      </c>
      <c r="CE65" s="59">
        <f t="shared" si="40"/>
        <v>501.86214945100159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145.39999999999989</v>
      </c>
      <c r="CU65" s="17">
        <f>CT65*VLOOKUP('Données projet'!$B$13,Paramètres!$A$1:$I$89,3,0)*VLOOKUP('Données projet'!$B$13,Paramètres!$A$1:$I$89,5,0)</f>
        <v>158.77679999999987</v>
      </c>
      <c r="CV65" s="13">
        <f t="shared" si="41"/>
        <v>40.566496124710753</v>
      </c>
      <c r="CW65" s="20">
        <f t="shared" si="13"/>
        <v>347.18957408387092</v>
      </c>
      <c r="CX65" s="59">
        <f t="shared" si="14"/>
        <v>640.52290741720424</v>
      </c>
      <c r="CY65" s="59">
        <f ca="1">AVERAGE(OFFSET($CX$3,0,0,'Données projet'!$E$13+1,1))-AVERAGE(OFFSET($H$3,0,0,'Données projet'!$E$13+1,1))</f>
        <v>384.27390696549998</v>
      </c>
      <c r="CZ65" s="59">
        <f t="shared" si="42"/>
        <v>168.81577156642464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</v>
      </c>
      <c r="DO65" s="12">
        <f>IF('Données projet'!$A$166&gt;35,DO64+DN65-DW64,IF(A65&lt;'Données projet'!$A$166,$DL$205^A65,IF(A65='Données projet'!$A$166,'Données projet'!$B$166,DO64+DN65-DW64)))</f>
        <v>234.00000000000009</v>
      </c>
      <c r="DP65" s="17">
        <f>DO65*VLOOKUP('Données projet'!$B$14,Paramètres!$A$1:$I$89,3,0)*VLOOKUP('Données projet'!$B$14,Paramètres!$A$1:$I$89,5,0)</f>
        <v>244.57680000000011</v>
      </c>
      <c r="DQ65" s="13">
        <f t="shared" si="43"/>
        <v>59.423166060201147</v>
      </c>
      <c r="DR65" s="20">
        <f t="shared" si="16"/>
        <v>529.46660755485038</v>
      </c>
      <c r="DS65" s="59">
        <f t="shared" si="17"/>
        <v>822.79994088818376</v>
      </c>
      <c r="DT65" s="59">
        <f ca="1">AVERAGE(OFFSET($DS$3,0,0,'Données projet'!$E$14+1,1))-AVERAGE(OFFSET($H$3,0,0,'Données projet'!$E$14+1,1))</f>
        <v>448.86709550306159</v>
      </c>
      <c r="DU65" s="59">
        <f t="shared" si="44"/>
        <v>421.94486500709155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290.39999999999981</v>
      </c>
      <c r="EK65" s="17">
        <f>EJ65*VLOOKUP('Données projet'!$B$15,Paramètres!$A$1:$I$89,3,0)*VLOOKUP('Données projet'!$B$15,Paramètres!$A$1:$I$89,5,0)</f>
        <v>212.92127999999988</v>
      </c>
      <c r="EL65" s="13">
        <f t="shared" si="45"/>
        <v>52.57344469809297</v>
      </c>
      <c r="EM65" s="20">
        <f t="shared" si="19"/>
        <v>462.40331218251168</v>
      </c>
      <c r="EN65" s="59">
        <f t="shared" si="20"/>
        <v>755.736645515845</v>
      </c>
      <c r="EO65" s="59">
        <f ca="1">AVERAGE(OFFSET($EN$3,0,0,'Données projet'!$E$15+1,1))-AVERAGE(OFFSET($H$3,0,0,'Données projet'!$E$15+1,1))</f>
        <v>327.81662150328646</v>
      </c>
      <c r="EP65" s="59">
        <f t="shared" si="46"/>
        <v>320.24200483294322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290.39999999999981</v>
      </c>
      <c r="FF65" s="17">
        <f>FE65*VLOOKUP('Données projet'!$B$16,Paramètres!$A$1:$I$89,3,0)*VLOOKUP('Données projet'!$B$16,Paramètres!$A$1:$I$89,5,0)</f>
        <v>226.51199999999986</v>
      </c>
      <c r="FG65" s="13">
        <f t="shared" si="47"/>
        <v>55.527824937247495</v>
      </c>
      <c r="FH65" s="20">
        <f t="shared" si="22"/>
        <v>491.2193617657058</v>
      </c>
      <c r="FI65" s="59">
        <f t="shared" si="23"/>
        <v>784.55269509903906</v>
      </c>
      <c r="FJ65" s="59">
        <f ca="1">AVERAGE(OFFSET($FI$3,0,0,'Données projet'!$E$16+1,1))-AVERAGE(OFFSET($H$3,0,0,'Données projet'!$E$16+1,1))</f>
        <v>346.38839381795231</v>
      </c>
      <c r="FK65" s="59">
        <f t="shared" si="48"/>
        <v>337.8934585835961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5.2</v>
      </c>
      <c r="FZ65" s="12">
        <f>IF('Données projet'!$A$244&gt;35,FZ64+FY65-GH64,IF(A65&lt;'Données projet'!$A$244,$FW$205^A65,IF(A65='Données projet'!$A$244,'Données projet'!$B$244,FZ64+FY65-GH64)))</f>
        <v>290.39999999999981</v>
      </c>
      <c r="GA65" s="17">
        <f>FZ65*VLOOKUP('Données projet'!$B$17,Paramètres!$A$1:$I$89,3,0)*VLOOKUP('Données projet'!$B$17,Paramètres!$A$1:$I$89,5,0)</f>
        <v>253.69343999999987</v>
      </c>
      <c r="GB65" s="13">
        <f t="shared" si="49"/>
        <v>61.376159112289358</v>
      </c>
      <c r="GC65" s="20">
        <f t="shared" si="25"/>
        <v>548.74621845390368</v>
      </c>
      <c r="GD65" s="59">
        <f t="shared" si="26"/>
        <v>842.07955178723705</v>
      </c>
      <c r="GE65" s="59">
        <f ca="1">AVERAGE(OFFSET($GD$3,0,0,'Données projet'!$E$17+1,1))-AVERAGE(OFFSET($H$3,0,0,'Données projet'!$E$17+1,1))</f>
        <v>383.46266660377637</v>
      </c>
      <c r="GF65" s="59">
        <f t="shared" si="50"/>
        <v>373.1287543230714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0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8.5</v>
      </c>
      <c r="GU65" s="12">
        <f>IF('Données projet'!$A$270&gt;35,GU64+GT65-HC64,IF(A65&lt;'Données projet'!$A$270,$GR$205^A65,IF(A65='Données projet'!$A$270,'Données projet'!$B$270,GU64+GT65-HC64)))</f>
        <v>262</v>
      </c>
      <c r="GV65" s="17">
        <f>GU65*VLOOKUP('Données projet'!$B$18,Paramètres!$A$1:$I$89,3,0)*VLOOKUP('Données projet'!$B$18,Paramètres!$A$1:$I$89,5,0)</f>
        <v>265.66800000000001</v>
      </c>
      <c r="GW65" s="13">
        <f t="shared" si="51"/>
        <v>63.929045899944406</v>
      </c>
      <c r="GX65" s="20">
        <f t="shared" si="28"/>
        <v>574.04818827573661</v>
      </c>
      <c r="GY65" s="59">
        <f t="shared" si="29"/>
        <v>867.38152160906998</v>
      </c>
      <c r="GZ65" s="59">
        <f ca="1">AVERAGE(OFFSET($GY$3,0,0,'Données projet'!$E$18+1,1))-AVERAGE(OFFSET($H$3,0,0,'Données projet'!$E$18+1,1))</f>
        <v>564.80210708868663</v>
      </c>
      <c r="HA65" s="59">
        <f t="shared" si="52"/>
        <v>367.42881145517066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0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16.625</v>
      </c>
      <c r="N66" s="13">
        <f>IF('Données projet'!$A$36&gt;35,N65+M66-V65,IF(A66&lt;'Données projet'!$A$36,$K$205^A66,IF(A66='Données projet'!$A$36,'Données projet'!$B$36,N65+M66-V65)))</f>
        <v>433.12500000000006</v>
      </c>
      <c r="O66" s="13">
        <f>N66*VLOOKUP('Données projet'!$B$9,Paramètres!$A$1:$I$89,3,0)*VLOOKUP('Données projet'!$B$9,Paramètres!$A$1:$I$89,5,0)</f>
        <v>259.00875000000008</v>
      </c>
      <c r="P66" s="13">
        <f t="shared" si="33"/>
        <v>62.511036563235727</v>
      </c>
      <c r="Q66" s="20">
        <f t="shared" si="53"/>
        <v>559.98029493096897</v>
      </c>
      <c r="R66" s="59">
        <f t="shared" si="0"/>
        <v>853.31362826430222</v>
      </c>
      <c r="S66" s="59">
        <f ca="1">AVERAGE(OFFSET($R$3,0,0,'Données projet'!$E$9+1,1))-AVERAGE(OFFSET($H$3,0,0,'Données projet'!$E$9+1,1))</f>
        <v>362.81292020448933</v>
      </c>
      <c r="T66" s="59">
        <f t="shared" si="34"/>
        <v>292.26503163353146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33.888965793486435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3.9256370929162037</v>
      </c>
      <c r="AC66" s="22">
        <f t="shared" si="3"/>
        <v>37.814602886402639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227.86920000000003</v>
      </c>
      <c r="AK66" s="13">
        <f t="shared" si="35"/>
        <v>55.82170347430052</v>
      </c>
      <c r="AL66" s="20">
        <f t="shared" si="4"/>
        <v>494.09499021774013</v>
      </c>
      <c r="AM66" s="59">
        <f t="shared" si="5"/>
        <v>787.42832355107339</v>
      </c>
      <c r="AN66" s="59">
        <f ca="1">AVERAGE(OFFSET($AM$3,0,0,'Données projet'!$E$10+1,1))-AVERAGE(OFFSET($H$3,0,0,'Données projet'!$E$10+1,1))</f>
        <v>476.64466005965136</v>
      </c>
      <c r="AO66" s="59">
        <f t="shared" si="36"/>
        <v>312.67921212138998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270.5</v>
      </c>
      <c r="BE66" s="13">
        <f>BD66*VLOOKUP('Données projet'!$B$11,Paramètres!$A$1:$I$89,3,0)*VLOOKUP('Données projet'!$B$11,Paramètres!$A$1:$I$89,5,0)</f>
        <v>244.74839999999998</v>
      </c>
      <c r="BF66" s="13">
        <f t="shared" si="37"/>
        <v>59.460004038665112</v>
      </c>
      <c r="BG66" s="20">
        <f t="shared" si="7"/>
        <v>529.82963703400833</v>
      </c>
      <c r="BH66" s="59">
        <f t="shared" si="8"/>
        <v>823.16297036734159</v>
      </c>
      <c r="BI66" s="59">
        <f ca="1">AVERAGE(OFFSET($BH$3,0,0,'Données projet'!$E$11+1,1))-AVERAGE(OFFSET($H$3,0,0,'Données projet'!$E$11+1,1))</f>
        <v>508.74087353289082</v>
      </c>
      <c r="BJ66" s="59">
        <f t="shared" si="38"/>
        <v>332.61387922152159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14.740000000000009</v>
      </c>
      <c r="BY66" s="12">
        <f>IF('Données projet'!$A$114&gt;35,BY65+BX66-CG65,IF(A66&lt;'Données projet'!$A$114,$BV$205^A66,IF(A66='Données projet'!$A$114,'Données projet'!$B$114,BY65+BX66-CG65)))</f>
        <v>671.02000000000021</v>
      </c>
      <c r="BZ66" s="13">
        <f>BY66*VLOOKUP('Données projet'!$B$12,Paramètres!$A$1:$I$89,3,0)*VLOOKUP('Données projet'!$B$12,Paramètres!$A$1:$I$89,5,0)</f>
        <v>296.59084000000013</v>
      </c>
      <c r="CA66" s="13">
        <f t="shared" si="39"/>
        <v>70.461297901258277</v>
      </c>
      <c r="CB66" s="20">
        <f t="shared" si="10"/>
        <v>639.28247351135826</v>
      </c>
      <c r="CC66" s="59">
        <f t="shared" si="11"/>
        <v>932.61580684469163</v>
      </c>
      <c r="CD66" s="59">
        <f ca="1">AVERAGE(OFFSET($CC$3,0,0,'Données projet'!$E$12+1,1))-AVERAGE(OFFSET($H$3,0,0,'Données projet'!$E$12+1,1))</f>
        <v>413.19017646954478</v>
      </c>
      <c r="CE66" s="59">
        <f t="shared" si="40"/>
        <v>501.86214945100159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150.59999999999988</v>
      </c>
      <c r="CU66" s="17">
        <f>CT66*VLOOKUP('Données projet'!$B$13,Paramètres!$A$1:$I$89,3,0)*VLOOKUP('Données projet'!$B$13,Paramètres!$A$1:$I$89,5,0)</f>
        <v>164.45519999999988</v>
      </c>
      <c r="CV66" s="13">
        <f t="shared" si="41"/>
        <v>41.845786340832682</v>
      </c>
      <c r="CW66" s="20">
        <f t="shared" si="13"/>
        <v>359.30755121028341</v>
      </c>
      <c r="CX66" s="59">
        <f t="shared" si="14"/>
        <v>652.64088454361672</v>
      </c>
      <c r="CY66" s="59">
        <f ca="1">AVERAGE(OFFSET($CX$3,0,0,'Données projet'!$E$13+1,1))-AVERAGE(OFFSET($H$3,0,0,'Données projet'!$E$13+1,1))</f>
        <v>384.27390696549998</v>
      </c>
      <c r="CZ66" s="59">
        <f t="shared" si="42"/>
        <v>168.81577156642464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</v>
      </c>
      <c r="DO66" s="12">
        <f>IF('Données projet'!$A$166&gt;35,DO65+DN66-DW65,IF(A66&lt;'Données projet'!$A$166,$DL$205^A66,IF(A66='Données projet'!$A$166,'Données projet'!$B$166,DO65+DN66-DW65)))</f>
        <v>240.00000000000009</v>
      </c>
      <c r="DP66" s="17">
        <f>DO66*VLOOKUP('Données projet'!$B$14,Paramètres!$A$1:$I$89,3,0)*VLOOKUP('Données projet'!$B$14,Paramètres!$A$1:$I$89,5,0)</f>
        <v>250.84800000000013</v>
      </c>
      <c r="DQ66" s="13">
        <f t="shared" si="43"/>
        <v>60.767491486783598</v>
      </c>
      <c r="DR66" s="20">
        <f t="shared" si="16"/>
        <v>542.73031433948165</v>
      </c>
      <c r="DS66" s="59">
        <f t="shared" si="17"/>
        <v>836.06364767281502</v>
      </c>
      <c r="DT66" s="59">
        <f ca="1">AVERAGE(OFFSET($DS$3,0,0,'Données projet'!$E$14+1,1))-AVERAGE(OFFSET($H$3,0,0,'Données projet'!$E$14+1,1))</f>
        <v>448.86709550306159</v>
      </c>
      <c r="DU66" s="59">
        <f t="shared" si="44"/>
        <v>421.94486500709155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</v>
      </c>
      <c r="EK66" s="17">
        <f>EJ66*VLOOKUP('Données projet'!$B$15,Paramètres!$A$1:$I$89,3,0)*VLOOKUP('Données projet'!$B$15,Paramètres!$A$1:$I$89,5,0)</f>
        <v>216.73391999999987</v>
      </c>
      <c r="EL66" s="13">
        <f t="shared" si="45"/>
        <v>53.404402610883679</v>
      </c>
      <c r="EM66" s="20">
        <f t="shared" si="19"/>
        <v>470.49091188062221</v>
      </c>
      <c r="EN66" s="59">
        <f t="shared" si="20"/>
        <v>763.82424521395546</v>
      </c>
      <c r="EO66" s="59">
        <f ca="1">AVERAGE(OFFSET($EN$3,0,0,'Données projet'!$E$15+1,1))-AVERAGE(OFFSET($H$3,0,0,'Données projet'!$E$15+1,1))</f>
        <v>327.81662150328646</v>
      </c>
      <c r="EP66" s="59">
        <f t="shared" si="46"/>
        <v>320.24200483294322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</v>
      </c>
      <c r="FF66" s="17">
        <f>FE66*VLOOKUP('Données projet'!$B$16,Paramètres!$A$1:$I$89,3,0)*VLOOKUP('Données projet'!$B$16,Paramètres!$A$1:$I$89,5,0)</f>
        <v>230.56799999999984</v>
      </c>
      <c r="FG66" s="13">
        <f t="shared" si="47"/>
        <v>56.405478775161924</v>
      </c>
      <c r="FH66" s="20">
        <f t="shared" si="22"/>
        <v>499.81214220007337</v>
      </c>
      <c r="FI66" s="59">
        <f t="shared" si="23"/>
        <v>793.14547553340662</v>
      </c>
      <c r="FJ66" s="59">
        <f ca="1">AVERAGE(OFFSET($FI$3,0,0,'Données projet'!$E$16+1,1))-AVERAGE(OFFSET($H$3,0,0,'Données projet'!$E$16+1,1))</f>
        <v>346.38839381795231</v>
      </c>
      <c r="FK66" s="59">
        <f t="shared" si="48"/>
        <v>337.8934585835961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5.2</v>
      </c>
      <c r="FZ66" s="12">
        <f>IF('Données projet'!$A$244&gt;35,FZ65+FY66-GH65,IF(A66&lt;'Données projet'!$A$244,$FW$205^A66,IF(A66='Données projet'!$A$244,'Données projet'!$B$244,FZ65+FY66-GH65)))</f>
        <v>295.5999999999998</v>
      </c>
      <c r="GA66" s="17">
        <f>FZ66*VLOOKUP('Données projet'!$B$17,Paramètres!$A$1:$I$89,3,0)*VLOOKUP('Données projet'!$B$17,Paramètres!$A$1:$I$89,5,0)</f>
        <v>258.23615999999981</v>
      </c>
      <c r="GB66" s="13">
        <f t="shared" si="49"/>
        <v>62.346249722937671</v>
      </c>
      <c r="GC66" s="20">
        <f t="shared" si="25"/>
        <v>558.34769693411602</v>
      </c>
      <c r="GD66" s="59">
        <f t="shared" si="26"/>
        <v>851.68103026744939</v>
      </c>
      <c r="GE66" s="59">
        <f ca="1">AVERAGE(OFFSET($GD$3,0,0,'Données projet'!$E$17+1,1))-AVERAGE(OFFSET($H$3,0,0,'Données projet'!$E$17+1,1))</f>
        <v>383.46266660377637</v>
      </c>
      <c r="GF66" s="59">
        <f t="shared" si="50"/>
        <v>373.1287543230714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0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8.5</v>
      </c>
      <c r="GU66" s="12">
        <f>IF('Données projet'!$A$270&gt;35,GU65+GT66-HC65,IF(A66&lt;'Données projet'!$A$270,$GR$205^A66,IF(A66='Données projet'!$A$270,'Données projet'!$B$270,GU65+GT66-HC65)))</f>
        <v>270.5</v>
      </c>
      <c r="GV66" s="17">
        <f>GU66*VLOOKUP('Données projet'!$B$18,Paramètres!$A$1:$I$89,3,0)*VLOOKUP('Données projet'!$B$18,Paramètres!$A$1:$I$89,5,0)</f>
        <v>274.28700000000003</v>
      </c>
      <c r="GW66" s="13">
        <f t="shared" si="51"/>
        <v>65.758243067872485</v>
      </c>
      <c r="GX66" s="20">
        <f t="shared" si="28"/>
        <v>592.24546500987799</v>
      </c>
      <c r="GY66" s="59">
        <f t="shared" si="29"/>
        <v>885.57879834321125</v>
      </c>
      <c r="GZ66" s="59">
        <f ca="1">AVERAGE(OFFSET($GY$3,0,0,'Données projet'!$E$18+1,1))-AVERAGE(OFFSET($H$3,0,0,'Données projet'!$E$18+1,1))</f>
        <v>564.80210708868663</v>
      </c>
      <c r="HA66" s="59">
        <f t="shared" si="52"/>
        <v>367.42881145517066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0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16.625</v>
      </c>
      <c r="N67" s="13">
        <f>IF('Données projet'!$A$36&gt;35,N66+M67-V66,IF(A67&lt;'Données projet'!$A$36,$K$205^A67,IF(A67='Données projet'!$A$36,'Données projet'!$B$36,N66+M67-V66)))</f>
        <v>449.75000000000006</v>
      </c>
      <c r="O67" s="13">
        <f>N67*VLOOKUP('Données projet'!$B$9,Paramètres!$A$1:$I$89,3,0)*VLOOKUP('Données projet'!$B$9,Paramètres!$A$1:$I$89,5,0)</f>
        <v>268.95050000000009</v>
      </c>
      <c r="P67" s="13">
        <f t="shared" si="33"/>
        <v>64.626488439895155</v>
      </c>
      <c r="Q67" s="20">
        <f t="shared" ref="Q67:Q98" si="54">(O67+P67)*0.475*44/12</f>
        <v>580.97992153281746</v>
      </c>
      <c r="R67" s="59">
        <f t="shared" ref="R67:R130" si="55">Q67+(I67+J67)*44/12</f>
        <v>874.31325486615083</v>
      </c>
      <c r="S67" s="59">
        <f ca="1">AVERAGE(OFFSET($R$3,0,0,'Données projet'!$E$9+1,1))-AVERAGE(OFFSET($H$3,0,0,'Données projet'!$E$9+1,1))</f>
        <v>362.81292020448933</v>
      </c>
      <c r="T67" s="59">
        <f t="shared" si="34"/>
        <v>292.26503163353146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33.224423844504287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2.7758446088784927</v>
      </c>
      <c r="AC67" s="22">
        <f t="shared" si="3"/>
        <v>36.00026845338278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235.02960000000002</v>
      </c>
      <c r="AK67" s="13">
        <f t="shared" si="35"/>
        <v>57.368825686861157</v>
      </c>
      <c r="AL67" s="20">
        <f t="shared" si="4"/>
        <v>509.26059140461649</v>
      </c>
      <c r="AM67" s="59">
        <f t="shared" si="5"/>
        <v>802.59392473794981</v>
      </c>
      <c r="AN67" s="59">
        <f ca="1">AVERAGE(OFFSET($AM$3,0,0,'Données projet'!$E$10+1,1))-AVERAGE(OFFSET($H$3,0,0,'Données projet'!$E$10+1,1))</f>
        <v>476.64466005965136</v>
      </c>
      <c r="AO67" s="59">
        <f t="shared" si="36"/>
        <v>312.67921212138998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279</v>
      </c>
      <c r="BE67" s="13">
        <f>BD67*VLOOKUP('Données projet'!$B$11,Paramètres!$A$1:$I$89,3,0)*VLOOKUP('Données projet'!$B$11,Paramètres!$A$1:$I$89,5,0)</f>
        <v>252.4392</v>
      </c>
      <c r="BF67" s="13">
        <f t="shared" si="37"/>
        <v>61.107963296116218</v>
      </c>
      <c r="BG67" s="20">
        <f t="shared" si="7"/>
        <v>546.09464274073571</v>
      </c>
      <c r="BH67" s="59">
        <f t="shared" si="8"/>
        <v>839.42797607406897</v>
      </c>
      <c r="BI67" s="59">
        <f ca="1">AVERAGE(OFFSET($BH$3,0,0,'Données projet'!$E$11+1,1))-AVERAGE(OFFSET($H$3,0,0,'Données projet'!$E$11+1,1))</f>
        <v>508.74087353289082</v>
      </c>
      <c r="BJ67" s="59">
        <f t="shared" si="38"/>
        <v>332.61387922152159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14.740000000000009</v>
      </c>
      <c r="BY67" s="12">
        <f>IF('Données projet'!$A$114&gt;35,BY66+BX67-CG66,IF(A67&lt;'Données projet'!$A$114,$BV$205^A67,IF(A67='Données projet'!$A$114,'Données projet'!$B$114,BY66+BX67-CG66)))</f>
        <v>685.76000000000022</v>
      </c>
      <c r="BZ67" s="13">
        <f>BY67*VLOOKUP('Données projet'!$B$12,Paramètres!$A$1:$I$89,3,0)*VLOOKUP('Données projet'!$B$12,Paramètres!$A$1:$I$89,5,0)</f>
        <v>303.10592000000014</v>
      </c>
      <c r="CA67" s="13">
        <f t="shared" si="39"/>
        <v>71.82719277926266</v>
      </c>
      <c r="CB67" s="20">
        <f t="shared" si="10"/>
        <v>653.00850475721597</v>
      </c>
      <c r="CC67" s="59">
        <f t="shared" si="11"/>
        <v>946.34183809054934</v>
      </c>
      <c r="CD67" s="59">
        <f ca="1">AVERAGE(OFFSET($CC$3,0,0,'Données projet'!$E$12+1,1))-AVERAGE(OFFSET($H$3,0,0,'Données projet'!$E$12+1,1))</f>
        <v>413.19017646954478</v>
      </c>
      <c r="CE67" s="59">
        <f t="shared" si="40"/>
        <v>501.86214945100159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155.79999999999987</v>
      </c>
      <c r="CU67" s="17">
        <f>CT67*VLOOKUP('Données projet'!$B$13,Paramètres!$A$1:$I$89,3,0)*VLOOKUP('Données projet'!$B$13,Paramètres!$A$1:$I$89,5,0)</f>
        <v>170.13359999999986</v>
      </c>
      <c r="CV67" s="13">
        <f t="shared" si="41"/>
        <v>43.119944172840754</v>
      </c>
      <c r="CW67" s="20">
        <f t="shared" si="13"/>
        <v>371.41658943436408</v>
      </c>
      <c r="CX67" s="59">
        <f t="shared" si="14"/>
        <v>664.7499227676974</v>
      </c>
      <c r="CY67" s="59">
        <f ca="1">AVERAGE(OFFSET($CX$3,0,0,'Données projet'!$E$13+1,1))-AVERAGE(OFFSET($H$3,0,0,'Données projet'!$E$13+1,1))</f>
        <v>384.27390696549998</v>
      </c>
      <c r="CZ67" s="59">
        <f t="shared" si="42"/>
        <v>168.81577156642464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</v>
      </c>
      <c r="DO67" s="12">
        <f>IF('Données projet'!$A$166&gt;35,DO66+DN67-DW66,IF(A67&lt;'Données projet'!$A$166,$DL$205^A67,IF(A67='Données projet'!$A$166,'Données projet'!$B$166,DO66+DN67-DW66)))</f>
        <v>246.00000000000009</v>
      </c>
      <c r="DP67" s="17">
        <f>DO67*VLOOKUP('Données projet'!$B$14,Paramètres!$A$1:$I$89,3,0)*VLOOKUP('Données projet'!$B$14,Paramètres!$A$1:$I$89,5,0)</f>
        <v>257.11920000000015</v>
      </c>
      <c r="DQ67" s="13">
        <f t="shared" si="43"/>
        <v>62.107910182723955</v>
      </c>
      <c r="DR67" s="20">
        <f t="shared" si="16"/>
        <v>555.98721690157777</v>
      </c>
      <c r="DS67" s="59">
        <f t="shared" si="17"/>
        <v>849.32055023491102</v>
      </c>
      <c r="DT67" s="59">
        <f ca="1">AVERAGE(OFFSET($DS$3,0,0,'Données projet'!$E$14+1,1))-AVERAGE(OFFSET($H$3,0,0,'Données projet'!$E$14+1,1))</f>
        <v>448.86709550306159</v>
      </c>
      <c r="DU67" s="59">
        <f t="shared" si="44"/>
        <v>421.94486500709155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300.79999999999978</v>
      </c>
      <c r="EK67" s="17">
        <f>EJ67*VLOOKUP('Données projet'!$B$15,Paramètres!$A$1:$I$89,3,0)*VLOOKUP('Données projet'!$B$15,Paramètres!$A$1:$I$89,5,0)</f>
        <v>220.54655999999983</v>
      </c>
      <c r="EL67" s="13">
        <f t="shared" si="45"/>
        <v>54.233660675860236</v>
      </c>
      <c r="EM67" s="20">
        <f t="shared" si="19"/>
        <v>478.57555101045619</v>
      </c>
      <c r="EN67" s="59">
        <f t="shared" si="20"/>
        <v>771.90888434378951</v>
      </c>
      <c r="EO67" s="59">
        <f ca="1">AVERAGE(OFFSET($EN$3,0,0,'Données projet'!$E$15+1,1))-AVERAGE(OFFSET($H$3,0,0,'Données projet'!$E$15+1,1))</f>
        <v>327.81662150328646</v>
      </c>
      <c r="EP67" s="59">
        <f t="shared" si="46"/>
        <v>320.24200483294322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300.79999999999978</v>
      </c>
      <c r="FF67" s="17">
        <f>FE67*VLOOKUP('Données projet'!$B$16,Paramètres!$A$1:$I$89,3,0)*VLOOKUP('Données projet'!$B$16,Paramètres!$A$1:$I$89,5,0)</f>
        <v>234.62399999999985</v>
      </c>
      <c r="FG67" s="13">
        <f t="shared" si="47"/>
        <v>57.281337241812707</v>
      </c>
      <c r="FH67" s="20">
        <f t="shared" si="22"/>
        <v>508.40179569615685</v>
      </c>
      <c r="FI67" s="59">
        <f t="shared" si="23"/>
        <v>801.73512902949017</v>
      </c>
      <c r="FJ67" s="59">
        <f ca="1">AVERAGE(OFFSET($FI$3,0,0,'Données projet'!$E$16+1,1))-AVERAGE(OFFSET($H$3,0,0,'Données projet'!$E$16+1,1))</f>
        <v>346.38839381795231</v>
      </c>
      <c r="FK67" s="59">
        <f t="shared" si="48"/>
        <v>337.8934585835961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5.2</v>
      </c>
      <c r="FZ67" s="12">
        <f>IF('Données projet'!$A$244&gt;35,FZ66+FY67-GH66,IF(A67&lt;'Données projet'!$A$244,$FW$205^A67,IF(A67='Données projet'!$A$244,'Données projet'!$B$244,FZ66+FY67-GH66)))</f>
        <v>300.79999999999978</v>
      </c>
      <c r="GA67" s="17">
        <f>FZ67*VLOOKUP('Données projet'!$B$17,Paramètres!$A$1:$I$89,3,0)*VLOOKUP('Données projet'!$B$17,Paramètres!$A$1:$I$89,5,0)</f>
        <v>262.77887999999984</v>
      </c>
      <c r="GB67" s="13">
        <f t="shared" si="49"/>
        <v>63.314355869176104</v>
      </c>
      <c r="GC67" s="20">
        <f t="shared" si="25"/>
        <v>567.94571913881475</v>
      </c>
      <c r="GD67" s="59">
        <f t="shared" si="26"/>
        <v>861.27905247214812</v>
      </c>
      <c r="GE67" s="59">
        <f ca="1">AVERAGE(OFFSET($GD$3,0,0,'Données projet'!$E$17+1,1))-AVERAGE(OFFSET($H$3,0,0,'Données projet'!$E$17+1,1))</f>
        <v>383.46266660377637</v>
      </c>
      <c r="GF67" s="59">
        <f t="shared" si="50"/>
        <v>373.1287543230714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0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8.5</v>
      </c>
      <c r="GU67" s="12">
        <f>IF('Données projet'!$A$270&gt;35,GU66+GT67-HC66,IF(A67&lt;'Données projet'!$A$270,$GR$205^A67,IF(A67='Données projet'!$A$270,'Données projet'!$B$270,GU66+GT67-HC66)))</f>
        <v>279</v>
      </c>
      <c r="GV67" s="17">
        <f>GU67*VLOOKUP('Données projet'!$B$18,Paramètres!$A$1:$I$89,3,0)*VLOOKUP('Données projet'!$B$18,Paramètres!$A$1:$I$89,5,0)</f>
        <v>282.90600000000001</v>
      </c>
      <c r="GW67" s="13">
        <f t="shared" si="51"/>
        <v>67.580760694123512</v>
      </c>
      <c r="GX67" s="20">
        <f t="shared" si="28"/>
        <v>610.43110820893173</v>
      </c>
      <c r="GY67" s="59">
        <f t="shared" si="29"/>
        <v>903.7644415422651</v>
      </c>
      <c r="GZ67" s="59">
        <f ca="1">AVERAGE(OFFSET($GY$3,0,0,'Données projet'!$E$18+1,1))-AVERAGE(OFFSET($H$3,0,0,'Données projet'!$E$18+1,1))</f>
        <v>564.80210708868663</v>
      </c>
      <c r="HA67" s="59">
        <f t="shared" si="52"/>
        <v>367.42881145517066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0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16.625</v>
      </c>
      <c r="N68" s="13">
        <f>IF('Données projet'!$A$36&gt;35,N67+M68-V67,IF(A68&lt;'Données projet'!$A$36,$K$205^A68,IF(A68='Données projet'!$A$36,'Données projet'!$B$36,N67+M68-V67)))</f>
        <v>466.37500000000006</v>
      </c>
      <c r="O68" s="13">
        <f>N68*VLOOKUP('Données projet'!$B$9,Paramètres!$A$1:$I$89,3,0)*VLOOKUP('Données projet'!$B$9,Paramètres!$A$1:$I$89,5,0)</f>
        <v>278.89225000000005</v>
      </c>
      <c r="P68" s="13">
        <f t="shared" si="33"/>
        <v>66.732855480271084</v>
      </c>
      <c r="Q68" s="20">
        <f t="shared" si="54"/>
        <v>601.96372537813886</v>
      </c>
      <c r="R68" s="59">
        <f t="shared" si="55"/>
        <v>895.29705871147212</v>
      </c>
      <c r="S68" s="59">
        <f ca="1">AVERAGE(OFFSET($R$3,0,0,'Données projet'!$E$9+1,1))-AVERAGE(OFFSET($H$3,0,0,'Données projet'!$E$9+1,1))</f>
        <v>362.81292020448933</v>
      </c>
      <c r="T68" s="59">
        <f t="shared" si="34"/>
        <v>292.26503163353146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32.572913157811108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1.9628185464581021</v>
      </c>
      <c r="AC68" s="22">
        <f t="shared" ref="AC68:AC131" si="57">SUM(Z68:AB68)</f>
        <v>34.53573170426921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242.19</v>
      </c>
      <c r="AK68" s="13">
        <f t="shared" si="35"/>
        <v>58.910470259429353</v>
      </c>
      <c r="AL68" s="20">
        <f t="shared" ref="AL68:AL131" si="58">(AJ68+AK68)*0.475*44/12</f>
        <v>524.41665236850611</v>
      </c>
      <c r="AM68" s="59">
        <f t="shared" ref="AM68:AM131" si="59">AL68+(AD68+AE68)*44/12</f>
        <v>817.74998570183948</v>
      </c>
      <c r="AN68" s="59">
        <f ca="1">AVERAGE(OFFSET($AM$3,0,0,'Données projet'!$E$10+1,1))-AVERAGE(OFFSET($H$3,0,0,'Données projet'!$E$10+1,1))</f>
        <v>476.64466005965136</v>
      </c>
      <c r="AO68" s="59">
        <f t="shared" si="36"/>
        <v>312.67921212138998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287.5</v>
      </c>
      <c r="BE68" s="13">
        <f>BD68*VLOOKUP('Données projet'!$B$11,Paramètres!$A$1:$I$89,3,0)*VLOOKUP('Données projet'!$B$11,Paramètres!$A$1:$I$89,5,0)</f>
        <v>260.13</v>
      </c>
      <c r="BF68" s="13">
        <f t="shared" si="37"/>
        <v>62.750087896510983</v>
      </c>
      <c r="BG68" s="20">
        <f t="shared" ref="BG68:BG131" si="61">(BE68+BF68)*0.475*44/12</f>
        <v>562.34948641975654</v>
      </c>
      <c r="BH68" s="59">
        <f t="shared" ref="BH68:BH131" si="62">BG68+(AY68+AZ68)*44/12</f>
        <v>855.68281975308992</v>
      </c>
      <c r="BI68" s="59">
        <f ca="1">AVERAGE(OFFSET($BH$3,0,0,'Données projet'!$E$11+1,1))-AVERAGE(OFFSET($H$3,0,0,'Données projet'!$E$11+1,1))</f>
        <v>508.74087353289082</v>
      </c>
      <c r="BJ68" s="59">
        <f t="shared" si="38"/>
        <v>332.61387922152159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700.50000000000011</v>
      </c>
      <c r="BW68" s="12">
        <f>VLOOKUP(A68,'Données projet'!$A$113:$I$133,9,0)</f>
        <v>14.740000000000009</v>
      </c>
      <c r="BX68" s="12">
        <f t="array" ref="BX68">INDEX(BW:BW,MIN(IF(ISNUMBER(BW68:BW264),ROW(BW68:BW264),"")))</f>
        <v>14.740000000000009</v>
      </c>
      <c r="BY68" s="12">
        <f>IF('Données projet'!$A$114&gt;35,BY67+BX68-CG67,IF(A68&lt;'Données projet'!$A$114,$BV$205^A68,IF(A68='Données projet'!$A$114,'Données projet'!$B$114,BY67+BX68-CG67)))</f>
        <v>700.50000000000023</v>
      </c>
      <c r="BZ68" s="13">
        <f>BY68*VLOOKUP('Données projet'!$B$12,Paramètres!$A$1:$I$89,3,0)*VLOOKUP('Données projet'!$B$12,Paramètres!$A$1:$I$89,5,0)</f>
        <v>309.62100000000015</v>
      </c>
      <c r="CA68" s="13">
        <f t="shared" si="39"/>
        <v>73.189674252726732</v>
      </c>
      <c r="CB68" s="20">
        <f t="shared" ref="CB68:CB131" si="64">(BZ68+CA68)*0.475*44/12</f>
        <v>666.72859099016603</v>
      </c>
      <c r="CC68" s="59">
        <f t="shared" ref="CC68:CC131" si="65">CB68+(BT68+BU68)*44/12</f>
        <v>960.0619243234994</v>
      </c>
      <c r="CD68" s="59">
        <f ca="1">AVERAGE(OFFSET($CC$3,0,0,'Données projet'!$E$12+1,1))-AVERAGE(OFFSET($H$3,0,0,'Données projet'!$E$12+1,1))</f>
        <v>413.19017646954478</v>
      </c>
      <c r="CE68" s="59">
        <f t="shared" si="40"/>
        <v>501.86214945100159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700.50000000000011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160.99999999999986</v>
      </c>
      <c r="CU68" s="17">
        <f>CT68*VLOOKUP('Données projet'!$B$13,Paramètres!$A$1:$I$89,3,0)*VLOOKUP('Données projet'!$B$13,Paramètres!$A$1:$I$89,5,0)</f>
        <v>175.81199999999984</v>
      </c>
      <c r="CV68" s="13">
        <f t="shared" si="41"/>
        <v>44.389160560041105</v>
      </c>
      <c r="CW68" s="20">
        <f t="shared" ref="CW68:CW131" si="67">(CU68+CV68)*0.475*44/12</f>
        <v>383.51702130873792</v>
      </c>
      <c r="CX68" s="59">
        <f t="shared" ref="CX68:CX131" si="68">CW68+(CO68+CP68)*44/12</f>
        <v>676.85035464207124</v>
      </c>
      <c r="CY68" s="59">
        <f ca="1">AVERAGE(OFFSET($CX$3,0,0,'Données projet'!$E$13+1,1))-AVERAGE(OFFSET($H$3,0,0,'Données projet'!$E$13+1,1))</f>
        <v>384.27390696549998</v>
      </c>
      <c r="CZ68" s="59">
        <f t="shared" si="42"/>
        <v>168.81577156642464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252</v>
      </c>
      <c r="DM68" s="12">
        <f>VLOOKUP(A68,'Données projet'!$A$165:$I$185,9,0)</f>
        <v>6</v>
      </c>
      <c r="DN68" s="12">
        <f t="array" ref="DN68">INDEX(DM:DM,MIN(IF(ISNUMBER(DM68:DM264),ROW(DM68:DM264),"")))</f>
        <v>6</v>
      </c>
      <c r="DO68" s="12">
        <f>IF('Données projet'!$A$166&gt;35,DO67+DN68-DW67,IF(A68&lt;'Données projet'!$A$166,$DL$205^A68,IF(A68='Données projet'!$A$166,'Données projet'!$B$166,DO67+DN68-DW67)))</f>
        <v>252.00000000000009</v>
      </c>
      <c r="DP68" s="17">
        <f>DO68*VLOOKUP('Données projet'!$B$14,Paramètres!$A$1:$I$89,3,0)*VLOOKUP('Données projet'!$B$14,Paramètres!$A$1:$I$89,5,0)</f>
        <v>263.39040000000011</v>
      </c>
      <c r="DQ68" s="13">
        <f t="shared" si="43"/>
        <v>63.444528395882635</v>
      </c>
      <c r="DR68" s="20">
        <f t="shared" ref="DR68:DR131" si="70">(DP68+DQ68)*0.475*44/12</f>
        <v>569.23750028949576</v>
      </c>
      <c r="DS68" s="59">
        <f t="shared" ref="DS68:DS131" si="71">DR68+(DJ68+DK68)*44/12</f>
        <v>862.57083362282901</v>
      </c>
      <c r="DT68" s="59">
        <f ca="1">AVERAGE(OFFSET($DS$3,0,0,'Données projet'!$E$14+1,1))-AVERAGE(OFFSET($H$3,0,0,'Données projet'!$E$14+1,1))</f>
        <v>448.86709550306159</v>
      </c>
      <c r="DU68" s="59">
        <f t="shared" si="44"/>
        <v>421.94486500709155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22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305.99999999999977</v>
      </c>
      <c r="EK68" s="17">
        <f>EJ68*VLOOKUP('Données projet'!$B$15,Paramètres!$A$1:$I$89,3,0)*VLOOKUP('Données projet'!$B$15,Paramètres!$A$1:$I$89,5,0)</f>
        <v>224.35919999999982</v>
      </c>
      <c r="EL68" s="13">
        <f t="shared" si="45"/>
        <v>55.061251669487206</v>
      </c>
      <c r="EM68" s="20">
        <f t="shared" ref="EM68:EM131" si="73">(EK68+EL68)*0.475*44/12</f>
        <v>486.65728665768989</v>
      </c>
      <c r="EN68" s="59">
        <f t="shared" ref="EN68:EN131" si="74">EM68+(EE68+EF68)*44/12</f>
        <v>779.99061999102321</v>
      </c>
      <c r="EO68" s="59">
        <f ca="1">AVERAGE(OFFSET($EN$3,0,0,'Données projet'!$E$15+1,1))-AVERAGE(OFFSET($H$3,0,0,'Données projet'!$E$15+1,1))</f>
        <v>327.81662150328646</v>
      </c>
      <c r="EP68" s="59">
        <f t="shared" si="46"/>
        <v>320.24200483294322</v>
      </c>
      <c r="EQ68" s="15">
        <f>IF(ISNA(VLOOKUP(A68,'Données projet'!$A$191:$I$211,3,0)),0,VLOOKUP(A68,'Données projet'!$A$191:$I$211,3,0))</f>
        <v>12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305.99999999999977</v>
      </c>
      <c r="FF68" s="17">
        <f>FE68*VLOOKUP('Données projet'!$B$16,Paramètres!$A$1:$I$89,3,0)*VLOOKUP('Données projet'!$B$16,Paramètres!$A$1:$I$89,5,0)</f>
        <v>238.67999999999984</v>
      </c>
      <c r="FG68" s="13">
        <f t="shared" si="47"/>
        <v>58.155434955547413</v>
      </c>
      <c r="FH68" s="20">
        <f t="shared" ref="FH68:FH131" si="76">(FF68+FG68)*0.475*44/12</f>
        <v>516.98838254757811</v>
      </c>
      <c r="FI68" s="59">
        <f t="shared" ref="FI68:FI131" si="77">FH68+(EZ68+FA68)*44/12</f>
        <v>810.32171588091137</v>
      </c>
      <c r="FJ68" s="59">
        <f ca="1">AVERAGE(OFFSET($FI$3,0,0,'Données projet'!$E$16+1,1))-AVERAGE(OFFSET($H$3,0,0,'Données projet'!$E$16+1,1))</f>
        <v>346.38839381795231</v>
      </c>
      <c r="FK68" s="59">
        <f t="shared" si="48"/>
        <v>337.8934585835961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306</v>
      </c>
      <c r="FX68" s="12">
        <f>VLOOKUP(A68,'Données projet'!$A$243:$I$263,9,0)</f>
        <v>5.2</v>
      </c>
      <c r="FY68" s="12">
        <f t="array" ref="FY68">INDEX(FX:FX,MIN(IF(ISNUMBER(FX68:FX264),ROW(FX68:FX264),"")))</f>
        <v>5.2</v>
      </c>
      <c r="FZ68" s="12">
        <f>IF('Données projet'!$A$244&gt;35,FZ67+FY68-GH67,IF(A68&lt;'Données projet'!$A$244,$FW$205^A68,IF(A68='Données projet'!$A$244,'Données projet'!$B$244,FZ67+FY68-GH67)))</f>
        <v>305.99999999999977</v>
      </c>
      <c r="GA68" s="17">
        <f>FZ68*VLOOKUP('Données projet'!$B$17,Paramètres!$A$1:$I$89,3,0)*VLOOKUP('Données projet'!$B$17,Paramètres!$A$1:$I$89,5,0)</f>
        <v>267.32159999999988</v>
      </c>
      <c r="GB68" s="13">
        <f t="shared" si="49"/>
        <v>64.280515815446321</v>
      </c>
      <c r="GC68" s="20">
        <f t="shared" ref="GC68:GC131" si="79">(GA68+GB68)*0.475*44/12</f>
        <v>577.54035171190208</v>
      </c>
      <c r="GD68" s="59">
        <f t="shared" ref="GD68:GD131" si="80">GC68+(FU68+FV68)*44/12</f>
        <v>870.87368504523533</v>
      </c>
      <c r="GE68" s="59">
        <f ca="1">AVERAGE(OFFSET($GD$3,0,0,'Données projet'!$E$17+1,1))-AVERAGE(OFFSET($H$3,0,0,'Données projet'!$E$17+1,1))</f>
        <v>383.46266660377637</v>
      </c>
      <c r="GF68" s="59">
        <f t="shared" si="50"/>
        <v>373.1287543230714</v>
      </c>
      <c r="GG68" s="15">
        <f>IF(ISNA(VLOOKUP(A68,'Données projet'!$A$243:$I$263,3,0)),0,VLOOKUP(A68,'Données projet'!$A$243:$I$263,3,0))</f>
        <v>12</v>
      </c>
      <c r="GH68" s="15">
        <f>IF(ISNA(VLOOKUP(A68,'Données projet'!$A$243:$I$263,4,0)),0,VLOOKUP(A68,'Données projet'!$A$243:$I$263,4,0))</f>
        <v>13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0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8.5</v>
      </c>
      <c r="GU68" s="12">
        <f>IF('Données projet'!$A$270&gt;35,GU67+GT68-HC67,IF(A68&lt;'Données projet'!$A$270,$GR$205^A68,IF(A68='Données projet'!$A$270,'Données projet'!$B$270,GU67+GT68-HC67)))</f>
        <v>287.5</v>
      </c>
      <c r="GV68" s="17">
        <f>GU68*VLOOKUP('Données projet'!$B$18,Paramètres!$A$1:$I$89,3,0)*VLOOKUP('Données projet'!$B$18,Paramètres!$A$1:$I$89,5,0)</f>
        <v>291.52500000000003</v>
      </c>
      <c r="GW68" s="13">
        <f t="shared" si="51"/>
        <v>69.396825633343326</v>
      </c>
      <c r="GX68" s="20">
        <f t="shared" ref="GX68:GX131" si="82">(GV68+GW68)*0.475*44/12</f>
        <v>628.60551297807297</v>
      </c>
      <c r="GY68" s="59">
        <f t="shared" ref="GY68:GY131" si="83">GX68+(GP68+GQ68)*44/12</f>
        <v>921.93884631140622</v>
      </c>
      <c r="GZ68" s="59">
        <f ca="1">AVERAGE(OFFSET($GY$3,0,0,'Données projet'!$E$18+1,1))-AVERAGE(OFFSET($H$3,0,0,'Données projet'!$E$18+1,1))</f>
        <v>564.80210708868663</v>
      </c>
      <c r="HA68" s="59">
        <f t="shared" si="52"/>
        <v>367.42881145517066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0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483</v>
      </c>
      <c r="L69" s="12">
        <f>VLOOKUP(A69,'Données projet'!$A$35:$I$55,9,0)</f>
        <v>16.625</v>
      </c>
      <c r="M69" s="12">
        <f t="array" ref="M69">INDEX(L:L,MIN(IF(ISNUMBER(L69:L265),ROW(L69:L265),"")))</f>
        <v>16.625</v>
      </c>
      <c r="N69" s="13">
        <f>IF('Données projet'!$A$36&gt;35,N68+M69-V68,IF(A69&lt;'Données projet'!$A$36,$K$205^A69,IF(A69='Données projet'!$A$36,'Données projet'!$B$36,N68+M69-V68)))</f>
        <v>483.00000000000006</v>
      </c>
      <c r="O69" s="13">
        <f>N69*VLOOKUP('Données projet'!$B$9,Paramètres!$A$1:$I$89,3,0)*VLOOKUP('Données projet'!$B$9,Paramètres!$A$1:$I$89,5,0)</f>
        <v>288.83400000000006</v>
      </c>
      <c r="P69" s="13">
        <f t="shared" ref="P69:P132" si="87">EXP(-1.0587+0.8836*LN(O69)+0.284)</f>
        <v>68.830498636563377</v>
      </c>
      <c r="Q69" s="20">
        <f t="shared" si="54"/>
        <v>622.932335125348</v>
      </c>
      <c r="R69" s="59">
        <f t="shared" si="55"/>
        <v>916.26566845868138</v>
      </c>
      <c r="S69" s="59">
        <f ca="1">AVERAGE(OFFSET($R$3,0,0,'Données projet'!$E$9+1,1))-AVERAGE(OFFSET($H$3,0,0,'Données projet'!$E$9+1,1))</f>
        <v>362.81292020448933</v>
      </c>
      <c r="T69" s="59">
        <f t="shared" ref="T69:T132" si="88">$T$3</f>
        <v>292.26503163353146</v>
      </c>
      <c r="U69" s="15">
        <f>IF(ISNA(VLOOKUP(A69,'Données projet'!$A$35:$I$55,3,0)),0,VLOOKUP(A69,'Données projet'!$A$35:$I$55,3,0))</f>
        <v>9</v>
      </c>
      <c r="V69" s="15">
        <f>IF(ISNA(VLOOKUP(A69,'Données projet'!$A$35:$I$55,4,0)),0,VLOOKUP(A69,'Données projet'!$A$35:$I$55,4,0))</f>
        <v>65</v>
      </c>
      <c r="W69" s="16">
        <f>IF(ISNA(VLOOKUP(A69,'Données projet'!$A$35:$I$55,5,0)),0%,VLOOKUP(A69,'Données projet'!$A$35:$I$55,5,0)*VLOOKUP('Données projet'!$B$9,Paramètres!$A$1:$I$89,7,0))</f>
        <v>0.27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0.3</v>
      </c>
      <c r="Z69" s="21">
        <f>EXP(-LN(2)/35)*Z68+(1-EXP(-LN(2)/35))/(LN(2)/35)*V69*W69*VLOOKUP('Données projet'!$B$9,Paramètres!$A$1:$I$89,3,0)*0.475*44/12</f>
        <v>45.856339501694137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14.590883125895365</v>
      </c>
      <c r="AC69" s="22">
        <f t="shared" si="57"/>
        <v>60.447222627589504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249.35040000000001</v>
      </c>
      <c r="AK69" s="13">
        <f t="shared" ref="AK69:AK132" si="89">EXP(-1.0587+0.8836*LN(AJ69)+0.284)</f>
        <v>60.446817732908166</v>
      </c>
      <c r="AL69" s="20">
        <f t="shared" si="58"/>
        <v>539.56348755148167</v>
      </c>
      <c r="AM69" s="59">
        <f t="shared" si="59"/>
        <v>832.89682088481504</v>
      </c>
      <c r="AN69" s="59">
        <f ca="1">AVERAGE(OFFSET($AM$3,0,0,'Données projet'!$E$10+1,1))-AVERAGE(OFFSET($H$3,0,0,'Données projet'!$E$10+1,1))</f>
        <v>476.64466005965136</v>
      </c>
      <c r="AO69" s="59">
        <f t="shared" ref="AO69:AO132" si="90">$AO$3</f>
        <v>312.67921212138998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296</v>
      </c>
      <c r="BE69" s="13">
        <f>BD69*VLOOKUP('Données projet'!$B$11,Paramètres!$A$1:$I$89,3,0)*VLOOKUP('Données projet'!$B$11,Paramètres!$A$1:$I$89,5,0)</f>
        <v>267.82079999999996</v>
      </c>
      <c r="BF69" s="13">
        <f t="shared" ref="BF69:BF132" si="91">EXP(-1.0587+0.8836*LN(BE69)+0.284)</f>
        <v>64.386570147897302</v>
      </c>
      <c r="BG69" s="20">
        <f t="shared" si="61"/>
        <v>578.59450300758772</v>
      </c>
      <c r="BH69" s="59">
        <f t="shared" si="62"/>
        <v>871.92783634092098</v>
      </c>
      <c r="BI69" s="59">
        <f ca="1">AVERAGE(OFFSET($BH$3,0,0,'Données projet'!$E$11+1,1))-AVERAGE(OFFSET($H$3,0,0,'Données projet'!$E$11+1,1))</f>
        <v>508.74087353289082</v>
      </c>
      <c r="BJ69" s="59">
        <f t="shared" ref="BJ69:BJ132" si="92">$BJ$3</f>
        <v>332.61387922152159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1.1368683772161603E-13</v>
      </c>
      <c r="BZ69" s="13">
        <f>BY69*VLOOKUP('Données projet'!$B$12,Paramètres!$A$1:$I$89,3,0)*VLOOKUP('Données projet'!$B$12,Paramètres!$A$1:$I$89,5,0)</f>
        <v>5.0249582272954292E-14</v>
      </c>
      <c r="CA69" s="13">
        <f t="shared" ref="CA69:CA132" si="93">EXP(-1.0587+0.8836*LN(BZ69)+0.284)</f>
        <v>8.1784820119191593E-13</v>
      </c>
      <c r="CB69" s="20">
        <f t="shared" si="64"/>
        <v>1.5119369728679821E-12</v>
      </c>
      <c r="CC69" s="59">
        <f t="shared" si="65"/>
        <v>293.33333333333485</v>
      </c>
      <c r="CD69" s="59">
        <f ca="1">AVERAGE(OFFSET($CC$3,0,0,'Données projet'!$E$12+1,1))-AVERAGE(OFFSET($H$3,0,0,'Données projet'!$E$12+1,1))</f>
        <v>413.19017646954478</v>
      </c>
      <c r="CE69" s="59">
        <f t="shared" ref="CE69:CE132" si="94">$CE$3</f>
        <v>501.86214945100159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166.19999999999985</v>
      </c>
      <c r="CU69" s="17">
        <f>CT69*VLOOKUP('Données projet'!$B$13,Paramètres!$A$1:$I$89,3,0)*VLOOKUP('Données projet'!$B$13,Paramètres!$A$1:$I$89,5,0)</f>
        <v>181.49039999999982</v>
      </c>
      <c r="CV69" s="13">
        <f t="shared" ref="CV69:CV132" si="95">EXP(-1.0587+0.8836*LN(CU69)+0.284)</f>
        <v>45.65361340755549</v>
      </c>
      <c r="CW69" s="20">
        <f t="shared" si="67"/>
        <v>395.60915668482545</v>
      </c>
      <c r="CX69" s="59">
        <f t="shared" si="68"/>
        <v>688.94249001815876</v>
      </c>
      <c r="CY69" s="59">
        <f ca="1">AVERAGE(OFFSET($CX$3,0,0,'Données projet'!$E$13+1,1))-AVERAGE(OFFSET($H$3,0,0,'Données projet'!$E$13+1,1))</f>
        <v>384.27390696549998</v>
      </c>
      <c r="CZ69" s="59">
        <f t="shared" ref="CZ69:CZ132" si="96">$CZ$3</f>
        <v>168.81577156642464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5.4</v>
      </c>
      <c r="DO69" s="12">
        <f>IF('Données projet'!$A$166&gt;35,DO68+DN69-DW68,IF(A69&lt;'Données projet'!$A$166,$DL$205^A69,IF(A69='Données projet'!$A$166,'Données projet'!$B$166,DO68+DN69-DW68)))</f>
        <v>235.40000000000009</v>
      </c>
      <c r="DP69" s="17">
        <f>DO69*VLOOKUP('Données projet'!$B$14,Paramètres!$A$1:$I$89,3,0)*VLOOKUP('Données projet'!$B$14,Paramètres!$A$1:$I$89,5,0)</f>
        <v>246.04008000000013</v>
      </c>
      <c r="DQ69" s="13">
        <f t="shared" ref="DQ69:DQ132" si="97">EXP(-1.0587+0.8836*LN(DP69)+0.284)</f>
        <v>59.737197231136641</v>
      </c>
      <c r="DR69" s="20">
        <f t="shared" si="70"/>
        <v>532.56209117756316</v>
      </c>
      <c r="DS69" s="59">
        <f t="shared" si="71"/>
        <v>825.89542451089642</v>
      </c>
      <c r="DT69" s="59">
        <f ca="1">AVERAGE(OFFSET($DS$3,0,0,'Données projet'!$E$14+1,1))-AVERAGE(OFFSET($H$3,0,0,'Données projet'!$E$14+1,1))</f>
        <v>448.86709550306159</v>
      </c>
      <c r="DU69" s="59">
        <f t="shared" ref="DU69:DU132" si="98">$DU$3</f>
        <v>421.94486500709155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4.4000000000000004</v>
      </c>
      <c r="EJ69" s="12">
        <f>IF('Données projet'!$A$192&gt;35,EJ68+EI69-ER68,IF(A69&lt;'Données projet'!$A$192,$EG$205^A69,IF(A69='Données projet'!$A$192,'Données projet'!$B$192,EJ68+EI69-ER68)))</f>
        <v>297.39999999999975</v>
      </c>
      <c r="EK69" s="17">
        <f>EJ69*VLOOKUP('Données projet'!$B$15,Paramètres!$A$1:$I$89,3,0)*VLOOKUP('Données projet'!$B$15,Paramètres!$A$1:$I$89,5,0)</f>
        <v>218.05367999999982</v>
      </c>
      <c r="EL69" s="13">
        <f t="shared" ref="EL69:EL132" si="99">EXP(-1.0587+0.8836*LN(EK69)+0.284)</f>
        <v>53.691644154151177</v>
      </c>
      <c r="EM69" s="20">
        <f t="shared" si="73"/>
        <v>473.28977290181297</v>
      </c>
      <c r="EN69" s="59">
        <f t="shared" si="74"/>
        <v>766.62310623514622</v>
      </c>
      <c r="EO69" s="59">
        <f ca="1">AVERAGE(OFFSET($EN$3,0,0,'Données projet'!$E$15+1,1))-AVERAGE(OFFSET($H$3,0,0,'Données projet'!$E$15+1,1))</f>
        <v>327.81662150328646</v>
      </c>
      <c r="EP69" s="59">
        <f t="shared" ref="EP69:EP132" si="100">$EP$3</f>
        <v>320.24200483294322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4.4000000000000004</v>
      </c>
      <c r="FE69" s="12">
        <f>IF('Données projet'!$A$218&gt;35,FE68+FD69-FM68,IF(A69&lt;'Données projet'!$A$218,$FB$205^A69,IF(A69='Données projet'!$A$218,'Données projet'!$B$218,FE68+FD69-FM68)))</f>
        <v>297.39999999999975</v>
      </c>
      <c r="FF69" s="17">
        <f>FE69*VLOOKUP('Données projet'!$B$16,Paramètres!$A$1:$I$89,3,0)*VLOOKUP('Données projet'!$B$16,Paramètres!$A$1:$I$89,5,0)</f>
        <v>231.97199999999981</v>
      </c>
      <c r="FG69" s="13">
        <f t="shared" ref="FG69:FG132" si="101">EXP(-1.0587+0.8836*LN(FF69)+0.284)</f>
        <v>56.708861941717942</v>
      </c>
      <c r="FH69" s="20">
        <f t="shared" si="76"/>
        <v>502.78583454849172</v>
      </c>
      <c r="FI69" s="59">
        <f t="shared" si="77"/>
        <v>796.11916788182498</v>
      </c>
      <c r="FJ69" s="59">
        <f ca="1">AVERAGE(OFFSET($FI$3,0,0,'Données projet'!$E$16+1,1))-AVERAGE(OFFSET($H$3,0,0,'Données projet'!$E$16+1,1))</f>
        <v>346.38839381795231</v>
      </c>
      <c r="FK69" s="59">
        <f t="shared" ref="FK69:FK132" si="102">$FK$3</f>
        <v>337.8934585835961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4.4000000000000004</v>
      </c>
      <c r="FZ69" s="12">
        <f>IF('Données projet'!$A$244&gt;35,FZ68+FY69-GH68,IF(A69&lt;'Données projet'!$A$244,$FW$205^A69,IF(A69='Données projet'!$A$244,'Données projet'!$B$244,FZ68+FY69-GH68)))</f>
        <v>297.39999999999975</v>
      </c>
      <c r="GA69" s="17">
        <f>FZ69*VLOOKUP('Données projet'!$B$17,Paramètres!$A$1:$I$89,3,0)*VLOOKUP('Données projet'!$B$17,Paramètres!$A$1:$I$89,5,0)</f>
        <v>259.8086399999998</v>
      </c>
      <c r="GB69" s="13">
        <f t="shared" ref="GB69:GB132" si="103">EXP(-1.0587+0.8836*LN(GA69)+0.284)</f>
        <v>62.681585989459471</v>
      </c>
      <c r="GC69" s="20">
        <f t="shared" si="79"/>
        <v>561.67047693164147</v>
      </c>
      <c r="GD69" s="59">
        <f t="shared" si="80"/>
        <v>855.00381026497485</v>
      </c>
      <c r="GE69" s="59">
        <f ca="1">AVERAGE(OFFSET($GD$3,0,0,'Données projet'!$E$17+1,1))-AVERAGE(OFFSET($H$3,0,0,'Données projet'!$E$17+1,1))</f>
        <v>383.46266660377637</v>
      </c>
      <c r="GF69" s="59">
        <f t="shared" ref="GF69:GF132" si="104">$GF$3</f>
        <v>373.1287543230714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0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8.5</v>
      </c>
      <c r="GU69" s="12">
        <f>IF('Données projet'!$A$270&gt;35,GU68+GT69-HC68,IF(A69&lt;'Données projet'!$A$270,$GR$205^A69,IF(A69='Données projet'!$A$270,'Données projet'!$B$270,GU68+GT69-HC68)))</f>
        <v>296</v>
      </c>
      <c r="GV69" s="17">
        <f>GU69*VLOOKUP('Données projet'!$B$18,Paramètres!$A$1:$I$89,3,0)*VLOOKUP('Données projet'!$B$18,Paramètres!$A$1:$I$89,5,0)</f>
        <v>300.14400000000001</v>
      </c>
      <c r="GW69" s="13">
        <f t="shared" ref="GW69:GW132" si="105">EXP(-1.0587+0.8836*LN(GV69)+0.284)</f>
        <v>71.206650563609855</v>
      </c>
      <c r="GX69" s="20">
        <f t="shared" si="82"/>
        <v>646.7690497316205</v>
      </c>
      <c r="GY69" s="59">
        <f t="shared" si="83"/>
        <v>940.10238306495376</v>
      </c>
      <c r="GZ69" s="59">
        <f ca="1">AVERAGE(OFFSET($GY$3,0,0,'Données projet'!$E$18+1,1))-AVERAGE(OFFSET($H$3,0,0,'Données projet'!$E$18+1,1))</f>
        <v>564.80210708868663</v>
      </c>
      <c r="HA69" s="59">
        <f t="shared" ref="HA69:HA132" si="106">$HA$3</f>
        <v>367.42881145517066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0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12.875</v>
      </c>
      <c r="N70" s="13">
        <f>IF('Données projet'!$A$36&gt;35,N69+M70-V69,IF(A70&lt;'Données projet'!$A$36,$K$205^A70,IF(A70='Données projet'!$A$36,'Données projet'!$B$36,N69+M70-V69)))</f>
        <v>430.87500000000006</v>
      </c>
      <c r="O70" s="13">
        <f>N70*VLOOKUP('Données projet'!$B$9,Paramètres!$A$1:$I$89,3,0)*VLOOKUP('Données projet'!$B$9,Paramètres!$A$1:$I$89,5,0)</f>
        <v>257.66325000000006</v>
      </c>
      <c r="P70" s="13">
        <f t="shared" si="87"/>
        <v>62.224015868041043</v>
      </c>
      <c r="Q70" s="20">
        <f t="shared" si="54"/>
        <v>557.13698805350487</v>
      </c>
      <c r="R70" s="59">
        <f t="shared" si="55"/>
        <v>850.47032138683812</v>
      </c>
      <c r="S70" s="59">
        <f ca="1">AVERAGE(OFFSET($R$3,0,0,'Données projet'!$E$9+1,1))-AVERAGE(OFFSET($H$3,0,0,'Données projet'!$E$9+1,1))</f>
        <v>362.81292020448933</v>
      </c>
      <c r="T70" s="59">
        <f t="shared" si="88"/>
        <v>292.26503163353146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44.957124653671244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10.317312401820983</v>
      </c>
      <c r="AC70" s="22">
        <f t="shared" si="57"/>
        <v>55.274437055492228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256.51080000000002</v>
      </c>
      <c r="AK70" s="13">
        <f t="shared" si="89"/>
        <v>61.978037689587161</v>
      </c>
      <c r="AL70" s="20">
        <f t="shared" si="58"/>
        <v>554.70139230936422</v>
      </c>
      <c r="AM70" s="59">
        <f t="shared" si="59"/>
        <v>848.03472564269759</v>
      </c>
      <c r="AN70" s="59">
        <f ca="1">AVERAGE(OFFSET($AM$3,0,0,'Données projet'!$E$10+1,1))-AVERAGE(OFFSET($H$3,0,0,'Données projet'!$E$10+1,1))</f>
        <v>476.64466005965136</v>
      </c>
      <c r="AO70" s="59">
        <f t="shared" si="90"/>
        <v>312.67921212138998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304.5</v>
      </c>
      <c r="BE70" s="13">
        <f>BD70*VLOOKUP('Données projet'!$B$11,Paramètres!$A$1:$I$89,3,0)*VLOOKUP('Données projet'!$B$11,Paramètres!$A$1:$I$89,5,0)</f>
        <v>275.51159999999999</v>
      </c>
      <c r="BF70" s="13">
        <f t="shared" si="91"/>
        <v>66.017590685458188</v>
      </c>
      <c r="BG70" s="20">
        <f t="shared" si="61"/>
        <v>594.83000711050624</v>
      </c>
      <c r="BH70" s="59">
        <f t="shared" si="62"/>
        <v>888.16334044383962</v>
      </c>
      <c r="BI70" s="59">
        <f ca="1">AVERAGE(OFFSET($BH$3,0,0,'Données projet'!$E$11+1,1))-AVERAGE(OFFSET($H$3,0,0,'Données projet'!$E$11+1,1))</f>
        <v>508.74087353289082</v>
      </c>
      <c r="BJ70" s="59">
        <f t="shared" si="92"/>
        <v>332.61387922152159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1.1368683772161603E-13</v>
      </c>
      <c r="BZ70" s="13">
        <f>BY70*VLOOKUP('Données projet'!$B$12,Paramètres!$A$1:$I$89,3,0)*VLOOKUP('Données projet'!$B$12,Paramètres!$A$1:$I$89,5,0)</f>
        <v>5.0249582272954292E-14</v>
      </c>
      <c r="CA70" s="13">
        <f t="shared" si="93"/>
        <v>8.1784820119191593E-13</v>
      </c>
      <c r="CB70" s="20">
        <f t="shared" si="64"/>
        <v>1.5119369728679821E-12</v>
      </c>
      <c r="CC70" s="59">
        <f t="shared" si="65"/>
        <v>293.33333333333485</v>
      </c>
      <c r="CD70" s="59">
        <f ca="1">AVERAGE(OFFSET($CC$3,0,0,'Données projet'!$E$12+1,1))-AVERAGE(OFFSET($H$3,0,0,'Données projet'!$E$12+1,1))</f>
        <v>413.19017646954478</v>
      </c>
      <c r="CE70" s="59">
        <f t="shared" si="94"/>
        <v>501.86214945100159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171.39999999999984</v>
      </c>
      <c r="CU70" s="17">
        <f>CT70*VLOOKUP('Données projet'!$B$13,Paramètres!$A$1:$I$89,3,0)*VLOOKUP('Données projet'!$B$13,Paramètres!$A$1:$I$89,5,0)</f>
        <v>187.16879999999981</v>
      </c>
      <c r="CV70" s="13">
        <f t="shared" si="95"/>
        <v>46.913468855747546</v>
      </c>
      <c r="CW70" s="20">
        <f t="shared" si="67"/>
        <v>407.6932849237599</v>
      </c>
      <c r="CX70" s="59">
        <f t="shared" si="68"/>
        <v>701.02661825709322</v>
      </c>
      <c r="CY70" s="59">
        <f ca="1">AVERAGE(OFFSET($CX$3,0,0,'Données projet'!$E$13+1,1))-AVERAGE(OFFSET($H$3,0,0,'Données projet'!$E$13+1,1))</f>
        <v>384.27390696549998</v>
      </c>
      <c r="CZ70" s="59">
        <f t="shared" si="96"/>
        <v>168.81577156642464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5.4</v>
      </c>
      <c r="DO70" s="12">
        <f>IF('Données projet'!$A$166&gt;35,DO69+DN70-DW69,IF(A70&lt;'Données projet'!$A$166,$DL$205^A70,IF(A70='Données projet'!$A$166,'Données projet'!$B$166,DO69+DN70-DW69)))</f>
        <v>240.8000000000001</v>
      </c>
      <c r="DP70" s="17">
        <f>DO70*VLOOKUP('Données projet'!$B$14,Paramètres!$A$1:$I$89,3,0)*VLOOKUP('Données projet'!$B$14,Paramètres!$A$1:$I$89,5,0)</f>
        <v>251.68416000000011</v>
      </c>
      <c r="DQ70" s="13">
        <f t="shared" si="97"/>
        <v>60.946437325817293</v>
      </c>
      <c r="DR70" s="20">
        <f t="shared" si="70"/>
        <v>544.49829034246534</v>
      </c>
      <c r="DS70" s="59">
        <f t="shared" si="71"/>
        <v>837.83162367579871</v>
      </c>
      <c r="DT70" s="59">
        <f ca="1">AVERAGE(OFFSET($DS$3,0,0,'Données projet'!$E$14+1,1))-AVERAGE(OFFSET($H$3,0,0,'Données projet'!$E$14+1,1))</f>
        <v>448.86709550306159</v>
      </c>
      <c r="DU70" s="59">
        <f t="shared" si="98"/>
        <v>421.94486500709155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4.4000000000000004</v>
      </c>
      <c r="EJ70" s="12">
        <f>IF('Données projet'!$A$192&gt;35,EJ69+EI70-ER69,IF(A70&lt;'Données projet'!$A$192,$EG$205^A70,IF(A70='Données projet'!$A$192,'Données projet'!$B$192,EJ69+EI70-ER69)))</f>
        <v>301.79999999999973</v>
      </c>
      <c r="EK70" s="17">
        <f>EJ70*VLOOKUP('Données projet'!$B$15,Paramètres!$A$1:$I$89,3,0)*VLOOKUP('Données projet'!$B$15,Paramètres!$A$1:$I$89,5,0)</f>
        <v>221.27975999999978</v>
      </c>
      <c r="EL70" s="13">
        <f t="shared" si="99"/>
        <v>54.392941267953155</v>
      </c>
      <c r="EM70" s="20">
        <f t="shared" si="73"/>
        <v>480.12995470835148</v>
      </c>
      <c r="EN70" s="59">
        <f t="shared" si="74"/>
        <v>773.46328804168479</v>
      </c>
      <c r="EO70" s="59">
        <f ca="1">AVERAGE(OFFSET($EN$3,0,0,'Données projet'!$E$15+1,1))-AVERAGE(OFFSET($H$3,0,0,'Données projet'!$E$15+1,1))</f>
        <v>327.81662150328646</v>
      </c>
      <c r="EP70" s="59">
        <f t="shared" si="100"/>
        <v>320.24200483294322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4.4000000000000004</v>
      </c>
      <c r="FE70" s="12">
        <f>IF('Données projet'!$A$218&gt;35,FE69+FD70-FM69,IF(A70&lt;'Données projet'!$A$218,$FB$205^A70,IF(A70='Données projet'!$A$218,'Données projet'!$B$218,FE69+FD70-FM69)))</f>
        <v>301.79999999999973</v>
      </c>
      <c r="FF70" s="17">
        <f>FE70*VLOOKUP('Données projet'!$B$16,Paramètres!$A$1:$I$89,3,0)*VLOOKUP('Données projet'!$B$16,Paramètres!$A$1:$I$89,5,0)</f>
        <v>235.4039999999998</v>
      </c>
      <c r="FG70" s="13">
        <f t="shared" si="101"/>
        <v>57.449568653781697</v>
      </c>
      <c r="FH70" s="20">
        <f t="shared" si="76"/>
        <v>510.05329873866941</v>
      </c>
      <c r="FI70" s="59">
        <f t="shared" si="77"/>
        <v>803.38663207200273</v>
      </c>
      <c r="FJ70" s="59">
        <f ca="1">AVERAGE(OFFSET($FI$3,0,0,'Données projet'!$E$16+1,1))-AVERAGE(OFFSET($H$3,0,0,'Données projet'!$E$16+1,1))</f>
        <v>346.38839381795231</v>
      </c>
      <c r="FK70" s="59">
        <f t="shared" si="102"/>
        <v>337.8934585835961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4.4000000000000004</v>
      </c>
      <c r="FZ70" s="12">
        <f>IF('Données projet'!$A$244&gt;35,FZ69+FY70-GH69,IF(A70&lt;'Données projet'!$A$244,$FW$205^A70,IF(A70='Données projet'!$A$244,'Données projet'!$B$244,FZ69+FY70-GH69)))</f>
        <v>301.79999999999973</v>
      </c>
      <c r="GA70" s="17">
        <f>FZ70*VLOOKUP('Données projet'!$B$17,Paramètres!$A$1:$I$89,3,0)*VLOOKUP('Données projet'!$B$17,Paramètres!$A$1:$I$89,5,0)</f>
        <v>263.6524799999998</v>
      </c>
      <c r="GB70" s="13">
        <f t="shared" si="103"/>
        <v>63.500305848674962</v>
      </c>
      <c r="GC70" s="20">
        <f t="shared" si="79"/>
        <v>569.79110201977517</v>
      </c>
      <c r="GD70" s="59">
        <f t="shared" si="80"/>
        <v>863.12443535310854</v>
      </c>
      <c r="GE70" s="59">
        <f ca="1">AVERAGE(OFFSET($GD$3,0,0,'Données projet'!$E$17+1,1))-AVERAGE(OFFSET($H$3,0,0,'Données projet'!$E$17+1,1))</f>
        <v>383.46266660377637</v>
      </c>
      <c r="GF70" s="59">
        <f t="shared" si="104"/>
        <v>373.1287543230714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0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8.5</v>
      </c>
      <c r="GU70" s="12">
        <f>IF('Données projet'!$A$270&gt;35,GU69+GT70-HC69,IF(A70&lt;'Données projet'!$A$270,$GR$205^A70,IF(A70='Données projet'!$A$270,'Données projet'!$B$270,GU69+GT70-HC69)))</f>
        <v>304.5</v>
      </c>
      <c r="GV70" s="17">
        <f>GU70*VLOOKUP('Données projet'!$B$18,Paramètres!$A$1:$I$89,3,0)*VLOOKUP('Données projet'!$B$18,Paramètres!$A$1:$I$89,5,0)</f>
        <v>308.76300000000003</v>
      </c>
      <c r="GW70" s="13">
        <f t="shared" si="105"/>
        <v>73.010435253699583</v>
      </c>
      <c r="GX70" s="20">
        <f t="shared" si="82"/>
        <v>664.92206640019344</v>
      </c>
      <c r="GY70" s="59">
        <f t="shared" si="83"/>
        <v>958.2553997335267</v>
      </c>
      <c r="GZ70" s="59">
        <f ca="1">AVERAGE(OFFSET($GY$3,0,0,'Données projet'!$E$18+1,1))-AVERAGE(OFFSET($H$3,0,0,'Données projet'!$E$18+1,1))</f>
        <v>564.80210708868663</v>
      </c>
      <c r="HA70" s="59">
        <f t="shared" si="106"/>
        <v>367.42881145517066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0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12.875</v>
      </c>
      <c r="N71" s="13">
        <f>IF('Données projet'!$A$36&gt;35,N70+M71-V70,IF(A71&lt;'Données projet'!$A$36,$K$205^A71,IF(A71='Données projet'!$A$36,'Données projet'!$B$36,N70+M71-V70)))</f>
        <v>443.75000000000006</v>
      </c>
      <c r="O71" s="13">
        <f>N71*VLOOKUP('Données projet'!$B$9,Paramètres!$A$1:$I$89,3,0)*VLOOKUP('Données projet'!$B$9,Paramètres!$A$1:$I$89,5,0)</f>
        <v>265.36250000000007</v>
      </c>
      <c r="P71" s="13">
        <f t="shared" si="87"/>
        <v>63.864084559847946</v>
      </c>
      <c r="Q71" s="20">
        <f t="shared" si="54"/>
        <v>573.40296810840198</v>
      </c>
      <c r="R71" s="59">
        <f t="shared" si="55"/>
        <v>866.73630144173535</v>
      </c>
      <c r="S71" s="59">
        <f ca="1">AVERAGE(OFFSET($R$3,0,0,'Données projet'!$E$9+1,1))-AVERAGE(OFFSET($H$3,0,0,'Données projet'!$E$9+1,1))</f>
        <v>362.81292020448933</v>
      </c>
      <c r="T71" s="59">
        <f t="shared" si="88"/>
        <v>292.26503163353146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44.075542860351177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7.2954415629476834</v>
      </c>
      <c r="AC71" s="22">
        <f t="shared" si="57"/>
        <v>51.370984423298864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263.6712</v>
      </c>
      <c r="AK71" s="13">
        <f t="shared" si="89"/>
        <v>63.504289705419772</v>
      </c>
      <c r="AL71" s="20">
        <f t="shared" si="58"/>
        <v>569.83064457027274</v>
      </c>
      <c r="AM71" s="59">
        <f t="shared" si="59"/>
        <v>863.16397790360611</v>
      </c>
      <c r="AN71" s="59">
        <f ca="1">AVERAGE(OFFSET($AM$3,0,0,'Données projet'!$E$10+1,1))-AVERAGE(OFFSET($H$3,0,0,'Données projet'!$E$10+1,1))</f>
        <v>476.64466005965136</v>
      </c>
      <c r="AO71" s="59">
        <f t="shared" si="90"/>
        <v>312.67921212138998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313</v>
      </c>
      <c r="BE71" s="13">
        <f>BD71*VLOOKUP('Données projet'!$B$11,Paramètres!$A$1:$I$89,3,0)*VLOOKUP('Données projet'!$B$11,Paramètres!$A$1:$I$89,5,0)</f>
        <v>283.20240000000001</v>
      </c>
      <c r="BF71" s="13">
        <f t="shared" si="91"/>
        <v>67.643319485855841</v>
      </c>
      <c r="BG71" s="20">
        <f t="shared" si="61"/>
        <v>611.05629477119896</v>
      </c>
      <c r="BH71" s="59">
        <f t="shared" si="62"/>
        <v>904.38962810453222</v>
      </c>
      <c r="BI71" s="59">
        <f ca="1">AVERAGE(OFFSET($BH$3,0,0,'Données projet'!$E$11+1,1))-AVERAGE(OFFSET($H$3,0,0,'Données projet'!$E$11+1,1))</f>
        <v>508.74087353289082</v>
      </c>
      <c r="BJ71" s="59">
        <f t="shared" si="92"/>
        <v>332.61387922152159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1.1368683772161603E-13</v>
      </c>
      <c r="BZ71" s="13">
        <f>BY71*VLOOKUP('Données projet'!$B$12,Paramètres!$A$1:$I$89,3,0)*VLOOKUP('Données projet'!$B$12,Paramètres!$A$1:$I$89,5,0)</f>
        <v>5.0249582272954292E-14</v>
      </c>
      <c r="CA71" s="13">
        <f t="shared" si="93"/>
        <v>8.1784820119191593E-13</v>
      </c>
      <c r="CB71" s="20">
        <f t="shared" si="64"/>
        <v>1.5119369728679821E-12</v>
      </c>
      <c r="CC71" s="59">
        <f t="shared" si="65"/>
        <v>293.33333333333485</v>
      </c>
      <c r="CD71" s="59">
        <f ca="1">AVERAGE(OFFSET($CC$3,0,0,'Données projet'!$E$12+1,1))-AVERAGE(OFFSET($H$3,0,0,'Données projet'!$E$12+1,1))</f>
        <v>413.19017646954478</v>
      </c>
      <c r="CE71" s="59">
        <f t="shared" si="94"/>
        <v>501.86214945100159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176.59999999999982</v>
      </c>
      <c r="CU71" s="17">
        <f>CT71*VLOOKUP('Données projet'!$B$13,Paramètres!$A$1:$I$89,3,0)*VLOOKUP('Données projet'!$B$13,Paramètres!$A$1:$I$89,5,0)</f>
        <v>192.84719999999979</v>
      </c>
      <c r="CV71" s="13">
        <f t="shared" si="95"/>
        <v>48.168882391272156</v>
      </c>
      <c r="CW71" s="20">
        <f t="shared" si="67"/>
        <v>419.76967683146535</v>
      </c>
      <c r="CX71" s="59">
        <f t="shared" si="68"/>
        <v>713.10301016479866</v>
      </c>
      <c r="CY71" s="59">
        <f ca="1">AVERAGE(OFFSET($CX$3,0,0,'Données projet'!$E$13+1,1))-AVERAGE(OFFSET($H$3,0,0,'Données projet'!$E$13+1,1))</f>
        <v>384.27390696549998</v>
      </c>
      <c r="CZ71" s="59">
        <f t="shared" si="96"/>
        <v>168.81577156642464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5.4</v>
      </c>
      <c r="DO71" s="12">
        <f>IF('Données projet'!$A$166&gt;35,DO70+DN71-DW70,IF(A71&lt;'Données projet'!$A$166,$DL$205^A71,IF(A71='Données projet'!$A$166,'Données projet'!$B$166,DO70+DN71-DW70)))</f>
        <v>246.2000000000001</v>
      </c>
      <c r="DP71" s="17">
        <f>DO71*VLOOKUP('Données projet'!$B$14,Paramètres!$A$1:$I$89,3,0)*VLOOKUP('Données projet'!$B$14,Paramètres!$A$1:$I$89,5,0)</f>
        <v>257.32824000000011</v>
      </c>
      <c r="DQ71" s="13">
        <f t="shared" si="97"/>
        <v>62.152524779090214</v>
      </c>
      <c r="DR71" s="20">
        <f t="shared" si="70"/>
        <v>556.42899865691572</v>
      </c>
      <c r="DS71" s="59">
        <f t="shared" si="71"/>
        <v>849.76233199024909</v>
      </c>
      <c r="DT71" s="59">
        <f ca="1">AVERAGE(OFFSET($DS$3,0,0,'Données projet'!$E$14+1,1))-AVERAGE(OFFSET($H$3,0,0,'Données projet'!$E$14+1,1))</f>
        <v>448.86709550306159</v>
      </c>
      <c r="DU71" s="59">
        <f t="shared" si="98"/>
        <v>421.94486500709155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4.4000000000000004</v>
      </c>
      <c r="EJ71" s="12">
        <f>IF('Données projet'!$A$192&gt;35,EJ70+EI71-ER70,IF(A71&lt;'Données projet'!$A$192,$EG$205^A71,IF(A71='Données projet'!$A$192,'Données projet'!$B$192,EJ70+EI71-ER70)))</f>
        <v>306.1999999999997</v>
      </c>
      <c r="EK71" s="17">
        <f>EJ71*VLOOKUP('Données projet'!$B$15,Paramètres!$A$1:$I$89,3,0)*VLOOKUP('Données projet'!$B$15,Paramètres!$A$1:$I$89,5,0)</f>
        <v>224.50583999999978</v>
      </c>
      <c r="EL71" s="13">
        <f t="shared" si="99"/>
        <v>55.093049232713739</v>
      </c>
      <c r="EM71" s="20">
        <f t="shared" si="73"/>
        <v>486.96806541364276</v>
      </c>
      <c r="EN71" s="59">
        <f t="shared" si="74"/>
        <v>780.30139874697602</v>
      </c>
      <c r="EO71" s="59">
        <f ca="1">AVERAGE(OFFSET($EN$3,0,0,'Données projet'!$E$15+1,1))-AVERAGE(OFFSET($H$3,0,0,'Données projet'!$E$15+1,1))</f>
        <v>327.81662150328646</v>
      </c>
      <c r="EP71" s="59">
        <f t="shared" si="100"/>
        <v>320.24200483294322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4.4000000000000004</v>
      </c>
      <c r="FE71" s="12">
        <f>IF('Données projet'!$A$218&gt;35,FE70+FD71-FM70,IF(A71&lt;'Données projet'!$A$218,$FB$205^A71,IF(A71='Données projet'!$A$218,'Données projet'!$B$218,FE70+FD71-FM70)))</f>
        <v>306.1999999999997</v>
      </c>
      <c r="FF71" s="17">
        <f>FE71*VLOOKUP('Données projet'!$B$16,Paramètres!$A$1:$I$89,3,0)*VLOOKUP('Données projet'!$B$16,Paramètres!$A$1:$I$89,5,0)</f>
        <v>238.83599999999979</v>
      </c>
      <c r="FG71" s="13">
        <f t="shared" si="101"/>
        <v>58.189019392222825</v>
      </c>
      <c r="FH71" s="20">
        <f t="shared" si="76"/>
        <v>517.3185754414543</v>
      </c>
      <c r="FI71" s="59">
        <f t="shared" si="77"/>
        <v>810.65190877478767</v>
      </c>
      <c r="FJ71" s="59">
        <f ca="1">AVERAGE(OFFSET($FI$3,0,0,'Données projet'!$E$16+1,1))-AVERAGE(OFFSET($H$3,0,0,'Données projet'!$E$16+1,1))</f>
        <v>346.38839381795231</v>
      </c>
      <c r="FK71" s="59">
        <f t="shared" si="102"/>
        <v>337.8934585835961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4.4000000000000004</v>
      </c>
      <c r="FZ71" s="12">
        <f>IF('Données projet'!$A$244&gt;35,FZ70+FY71-GH70,IF(A71&lt;'Données projet'!$A$244,$FW$205^A71,IF(A71='Données projet'!$A$244,'Données projet'!$B$244,FZ70+FY71-GH70)))</f>
        <v>306.1999999999997</v>
      </c>
      <c r="GA71" s="17">
        <f>FZ71*VLOOKUP('Données projet'!$B$17,Paramètres!$A$1:$I$89,3,0)*VLOOKUP('Données projet'!$B$17,Paramètres!$A$1:$I$89,5,0)</f>
        <v>267.49631999999974</v>
      </c>
      <c r="GB71" s="13">
        <f t="shared" si="103"/>
        <v>64.317637451876635</v>
      </c>
      <c r="GC71" s="20">
        <f t="shared" si="79"/>
        <v>577.90930922868472</v>
      </c>
      <c r="GD71" s="59">
        <f t="shared" si="80"/>
        <v>871.24264256201809</v>
      </c>
      <c r="GE71" s="59">
        <f ca="1">AVERAGE(OFFSET($GD$3,0,0,'Données projet'!$E$17+1,1))-AVERAGE(OFFSET($H$3,0,0,'Données projet'!$E$17+1,1))</f>
        <v>383.46266660377637</v>
      </c>
      <c r="GF71" s="59">
        <f t="shared" si="104"/>
        <v>373.1287543230714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0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8.5</v>
      </c>
      <c r="GU71" s="12">
        <f>IF('Données projet'!$A$270&gt;35,GU70+GT71-HC70,IF(A71&lt;'Données projet'!$A$270,$GR$205^A71,IF(A71='Données projet'!$A$270,'Données projet'!$B$270,GU70+GT71-HC70)))</f>
        <v>313</v>
      </c>
      <c r="GV71" s="17">
        <f>GU71*VLOOKUP('Données projet'!$B$18,Paramètres!$A$1:$I$89,3,0)*VLOOKUP('Données projet'!$B$18,Paramètres!$A$1:$I$89,5,0)</f>
        <v>317.38200000000006</v>
      </c>
      <c r="GW71" s="13">
        <f t="shared" si="105"/>
        <v>74.808367684875932</v>
      </c>
      <c r="GX71" s="20">
        <f t="shared" si="82"/>
        <v>683.06489038449229</v>
      </c>
      <c r="GY71" s="59">
        <f t="shared" si="83"/>
        <v>976.39822371782566</v>
      </c>
      <c r="GZ71" s="59">
        <f ca="1">AVERAGE(OFFSET($GY$3,0,0,'Données projet'!$E$18+1,1))-AVERAGE(OFFSET($H$3,0,0,'Données projet'!$E$18+1,1))</f>
        <v>564.80210708868663</v>
      </c>
      <c r="HA71" s="59">
        <f t="shared" si="106"/>
        <v>367.42881145517066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0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12.875</v>
      </c>
      <c r="N72" s="13">
        <f>IF('Données projet'!$A$36&gt;35,N71+M72-V71,IF(A72&lt;'Données projet'!$A$36,$K$205^A72,IF(A72='Données projet'!$A$36,'Données projet'!$B$36,N71+M72-V71)))</f>
        <v>456.62500000000006</v>
      </c>
      <c r="O72" s="13">
        <f>N72*VLOOKUP('Données projet'!$B$9,Paramètres!$A$1:$I$89,3,0)*VLOOKUP('Données projet'!$B$9,Paramètres!$A$1:$I$89,5,0)</f>
        <v>273.06175000000007</v>
      </c>
      <c r="P72" s="13">
        <f t="shared" si="87"/>
        <v>65.49862286970442</v>
      </c>
      <c r="Q72" s="20">
        <f t="shared" si="54"/>
        <v>589.65931608140193</v>
      </c>
      <c r="R72" s="59">
        <f t="shared" si="55"/>
        <v>882.9926494147353</v>
      </c>
      <c r="S72" s="59">
        <f ca="1">AVERAGE(OFFSET($R$3,0,0,'Données projet'!$E$9+1,1))-AVERAGE(OFFSET($H$3,0,0,'Données projet'!$E$9+1,1))</f>
        <v>362.81292020448933</v>
      </c>
      <c r="T72" s="59">
        <f t="shared" si="88"/>
        <v>292.26503163353146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43.211248348286318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5.1586562009104924</v>
      </c>
      <c r="AC72" s="22">
        <f t="shared" si="57"/>
        <v>48.369904549196811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270.83160000000004</v>
      </c>
      <c r="AK72" s="13">
        <f t="shared" si="89"/>
        <v>65.025724195950417</v>
      </c>
      <c r="AL72" s="20">
        <f t="shared" si="58"/>
        <v>584.95150630794706</v>
      </c>
      <c r="AM72" s="59">
        <f t="shared" si="59"/>
        <v>878.28483964128031</v>
      </c>
      <c r="AN72" s="59">
        <f ca="1">AVERAGE(OFFSET($AM$3,0,0,'Données projet'!$E$10+1,1))-AVERAGE(OFFSET($H$3,0,0,'Données projet'!$E$10+1,1))</f>
        <v>476.64466005965136</v>
      </c>
      <c r="AO72" s="59">
        <f t="shared" si="90"/>
        <v>312.67921212138998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321.5</v>
      </c>
      <c r="BE72" s="13">
        <f>BD72*VLOOKUP('Données projet'!$B$11,Paramètres!$A$1:$I$89,3,0)*VLOOKUP('Données projet'!$B$11,Paramètres!$A$1:$I$89,5,0)</f>
        <v>290.89320000000004</v>
      </c>
      <c r="BF72" s="13">
        <f t="shared" si="91"/>
        <v>69.263916768293996</v>
      </c>
      <c r="BG72" s="20">
        <f t="shared" si="61"/>
        <v>627.27364503811202</v>
      </c>
      <c r="BH72" s="59">
        <f t="shared" si="62"/>
        <v>920.60697837144539</v>
      </c>
      <c r="BI72" s="59">
        <f ca="1">AVERAGE(OFFSET($BH$3,0,0,'Données projet'!$E$11+1,1))-AVERAGE(OFFSET($H$3,0,0,'Données projet'!$E$11+1,1))</f>
        <v>508.74087353289082</v>
      </c>
      <c r="BJ72" s="59">
        <f t="shared" si="92"/>
        <v>332.61387922152159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1.1368683772161603E-13</v>
      </c>
      <c r="BZ72" s="13">
        <f>BY72*VLOOKUP('Données projet'!$B$12,Paramètres!$A$1:$I$89,3,0)*VLOOKUP('Données projet'!$B$12,Paramètres!$A$1:$I$89,5,0)</f>
        <v>5.0249582272954292E-14</v>
      </c>
      <c r="CA72" s="13">
        <f t="shared" si="93"/>
        <v>8.1784820119191593E-13</v>
      </c>
      <c r="CB72" s="20">
        <f t="shared" si="64"/>
        <v>1.5119369728679821E-12</v>
      </c>
      <c r="CC72" s="59">
        <f t="shared" si="65"/>
        <v>293.33333333333485</v>
      </c>
      <c r="CD72" s="59">
        <f ca="1">AVERAGE(OFFSET($CC$3,0,0,'Données projet'!$E$12+1,1))-AVERAGE(OFFSET($H$3,0,0,'Données projet'!$E$12+1,1))</f>
        <v>413.19017646954478</v>
      </c>
      <c r="CE72" s="59">
        <f t="shared" si="94"/>
        <v>501.86214945100159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181.79999999999981</v>
      </c>
      <c r="CU72" s="17">
        <f>CT72*VLOOKUP('Données projet'!$B$13,Paramètres!$A$1:$I$89,3,0)*VLOOKUP('Données projet'!$B$13,Paramètres!$A$1:$I$89,5,0)</f>
        <v>198.5255999999998</v>
      </c>
      <c r="CV72" s="13">
        <f t="shared" si="95"/>
        <v>49.419999823587112</v>
      </c>
      <c r="CW72" s="20">
        <f t="shared" si="67"/>
        <v>431.83858635941391</v>
      </c>
      <c r="CX72" s="59">
        <f t="shared" si="68"/>
        <v>725.17191969274722</v>
      </c>
      <c r="CY72" s="59">
        <f ca="1">AVERAGE(OFFSET($CX$3,0,0,'Données projet'!$E$13+1,1))-AVERAGE(OFFSET($H$3,0,0,'Données projet'!$E$13+1,1))</f>
        <v>384.27390696549998</v>
      </c>
      <c r="CZ72" s="59">
        <f t="shared" si="96"/>
        <v>168.81577156642464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5.4</v>
      </c>
      <c r="DO72" s="12">
        <f>IF('Données projet'!$A$166&gt;35,DO71+DN72-DW71,IF(A72&lt;'Données projet'!$A$166,$DL$205^A72,IF(A72='Données projet'!$A$166,'Données projet'!$B$166,DO71+DN72-DW71)))</f>
        <v>251.60000000000011</v>
      </c>
      <c r="DP72" s="17">
        <f>DO72*VLOOKUP('Données projet'!$B$14,Paramètres!$A$1:$I$89,3,0)*VLOOKUP('Données projet'!$B$14,Paramètres!$A$1:$I$89,5,0)</f>
        <v>262.97232000000014</v>
      </c>
      <c r="DQ72" s="13">
        <f t="shared" si="97"/>
        <v>63.355536701930014</v>
      </c>
      <c r="DR72" s="20">
        <f t="shared" si="70"/>
        <v>568.35435042252834</v>
      </c>
      <c r="DS72" s="59">
        <f t="shared" si="71"/>
        <v>861.6876837558616</v>
      </c>
      <c r="DT72" s="59">
        <f ca="1">AVERAGE(OFFSET($DS$3,0,0,'Données projet'!$E$14+1,1))-AVERAGE(OFFSET($H$3,0,0,'Données projet'!$E$14+1,1))</f>
        <v>448.86709550306159</v>
      </c>
      <c r="DU72" s="59">
        <f t="shared" si="98"/>
        <v>421.94486500709155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4.4000000000000004</v>
      </c>
      <c r="EJ72" s="12">
        <f>IF('Données projet'!$A$192&gt;35,EJ71+EI72-ER71,IF(A72&lt;'Données projet'!$A$192,$EG$205^A72,IF(A72='Données projet'!$A$192,'Données projet'!$B$192,EJ71+EI72-ER71)))</f>
        <v>310.59999999999968</v>
      </c>
      <c r="EK72" s="17">
        <f>EJ72*VLOOKUP('Données projet'!$B$15,Paramètres!$A$1:$I$89,3,0)*VLOOKUP('Données projet'!$B$15,Paramètres!$A$1:$I$89,5,0)</f>
        <v>227.73191999999975</v>
      </c>
      <c r="EL72" s="13">
        <f t="shared" si="99"/>
        <v>55.791987110523941</v>
      </c>
      <c r="EM72" s="20">
        <f t="shared" si="73"/>
        <v>493.80413821749539</v>
      </c>
      <c r="EN72" s="59">
        <f t="shared" si="74"/>
        <v>787.13747155082865</v>
      </c>
      <c r="EO72" s="59">
        <f ca="1">AVERAGE(OFFSET($EN$3,0,0,'Données projet'!$E$15+1,1))-AVERAGE(OFFSET($H$3,0,0,'Données projet'!$E$15+1,1))</f>
        <v>327.81662150328646</v>
      </c>
      <c r="EP72" s="59">
        <f t="shared" si="100"/>
        <v>320.24200483294322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4.4000000000000004</v>
      </c>
      <c r="FE72" s="12">
        <f>IF('Données projet'!$A$218&gt;35,FE71+FD72-FM71,IF(A72&lt;'Données projet'!$A$218,$FB$205^A72,IF(A72='Données projet'!$A$218,'Données projet'!$B$218,FE71+FD72-FM71)))</f>
        <v>310.59999999999968</v>
      </c>
      <c r="FF72" s="17">
        <f>FE72*VLOOKUP('Données projet'!$B$16,Paramètres!$A$1:$I$89,3,0)*VLOOKUP('Données projet'!$B$16,Paramètres!$A$1:$I$89,5,0)</f>
        <v>242.26799999999977</v>
      </c>
      <c r="FG72" s="13">
        <f t="shared" si="101"/>
        <v>58.927234290332095</v>
      </c>
      <c r="FH72" s="20">
        <f t="shared" si="76"/>
        <v>524.58169972232804</v>
      </c>
      <c r="FI72" s="59">
        <f t="shared" si="77"/>
        <v>817.9150330556613</v>
      </c>
      <c r="FJ72" s="59">
        <f ca="1">AVERAGE(OFFSET($FI$3,0,0,'Données projet'!$E$16+1,1))-AVERAGE(OFFSET($H$3,0,0,'Données projet'!$E$16+1,1))</f>
        <v>346.38839381795231</v>
      </c>
      <c r="FK72" s="59">
        <f t="shared" si="102"/>
        <v>337.8934585835961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4.4000000000000004</v>
      </c>
      <c r="FZ72" s="12">
        <f>IF('Données projet'!$A$244&gt;35,FZ71+FY72-GH71,IF(A72&lt;'Données projet'!$A$244,$FW$205^A72,IF(A72='Données projet'!$A$244,'Données projet'!$B$244,FZ71+FY72-GH71)))</f>
        <v>310.59999999999968</v>
      </c>
      <c r="GA72" s="17">
        <f>FZ72*VLOOKUP('Données projet'!$B$17,Paramètres!$A$1:$I$89,3,0)*VLOOKUP('Données projet'!$B$17,Paramètres!$A$1:$I$89,5,0)</f>
        <v>271.34015999999974</v>
      </c>
      <c r="GB72" s="13">
        <f t="shared" si="103"/>
        <v>65.13360305284553</v>
      </c>
      <c r="GC72" s="20">
        <f t="shared" si="79"/>
        <v>586.0251373170388</v>
      </c>
      <c r="GD72" s="59">
        <f t="shared" si="80"/>
        <v>879.35847065037206</v>
      </c>
      <c r="GE72" s="59">
        <f ca="1">AVERAGE(OFFSET($GD$3,0,0,'Données projet'!$E$17+1,1))-AVERAGE(OFFSET($H$3,0,0,'Données projet'!$E$17+1,1))</f>
        <v>383.46266660377637</v>
      </c>
      <c r="GF72" s="59">
        <f t="shared" si="104"/>
        <v>373.1287543230714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0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8.5</v>
      </c>
      <c r="GU72" s="12">
        <f>IF('Données projet'!$A$270&gt;35,GU71+GT72-HC71,IF(A72&lt;'Données projet'!$A$270,$GR$205^A72,IF(A72='Données projet'!$A$270,'Données projet'!$B$270,GU71+GT72-HC71)))</f>
        <v>321.5</v>
      </c>
      <c r="GV72" s="17">
        <f>GU72*VLOOKUP('Données projet'!$B$18,Paramètres!$A$1:$I$89,3,0)*VLOOKUP('Données projet'!$B$18,Paramètres!$A$1:$I$89,5,0)</f>
        <v>326.00099999999998</v>
      </c>
      <c r="GW72" s="13">
        <f t="shared" si="105"/>
        <v>76.600625047394786</v>
      </c>
      <c r="GX72" s="20">
        <f t="shared" si="82"/>
        <v>701.19783029087921</v>
      </c>
      <c r="GY72" s="59">
        <f t="shared" si="83"/>
        <v>994.53116362421247</v>
      </c>
      <c r="GZ72" s="59">
        <f ca="1">AVERAGE(OFFSET($GY$3,0,0,'Données projet'!$E$18+1,1))-AVERAGE(OFFSET($H$3,0,0,'Données projet'!$E$18+1,1))</f>
        <v>564.80210708868663</v>
      </c>
      <c r="HA72" s="59">
        <f t="shared" si="106"/>
        <v>367.42881145517066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0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12.875</v>
      </c>
      <c r="N73" s="13">
        <f>IF('Données projet'!$A$36&gt;35,N72+M73-V72,IF(A73&lt;'Données projet'!$A$36,$K$205^A73,IF(A73='Données projet'!$A$36,'Données projet'!$B$36,N72+M73-V72)))</f>
        <v>469.50000000000006</v>
      </c>
      <c r="O73" s="13">
        <f>N73*VLOOKUP('Données projet'!$B$9,Paramètres!$A$1:$I$89,3,0)*VLOOKUP('Données projet'!$B$9,Paramètres!$A$1:$I$89,5,0)</f>
        <v>280.76100000000002</v>
      </c>
      <c r="P73" s="13">
        <f t="shared" si="87"/>
        <v>67.12780464438184</v>
      </c>
      <c r="Q73" s="20">
        <f t="shared" si="54"/>
        <v>605.90633475563175</v>
      </c>
      <c r="R73" s="59">
        <f t="shared" si="55"/>
        <v>899.23966808896512</v>
      </c>
      <c r="S73" s="59">
        <f ca="1">AVERAGE(OFFSET($R$3,0,0,'Données projet'!$E$9+1,1))-AVERAGE(OFFSET($H$3,0,0,'Données projet'!$E$9+1,1))</f>
        <v>362.81292020448933</v>
      </c>
      <c r="T73" s="59">
        <f t="shared" si="88"/>
        <v>292.26503163353146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42.363902124435448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3.6477207814738422</v>
      </c>
      <c r="AC73" s="22">
        <f t="shared" si="57"/>
        <v>46.011622905909292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277.99200000000002</v>
      </c>
      <c r="AK73" s="13">
        <f t="shared" si="89"/>
        <v>66.542483170264177</v>
      </c>
      <c r="AL73" s="20">
        <f t="shared" si="58"/>
        <v>600.06422485487678</v>
      </c>
      <c r="AM73" s="59">
        <f t="shared" si="59"/>
        <v>893.39755818821004</v>
      </c>
      <c r="AN73" s="59">
        <f ca="1">AVERAGE(OFFSET($AM$3,0,0,'Données projet'!$E$10+1,1))-AVERAGE(OFFSET($H$3,0,0,'Données projet'!$E$10+1,1))</f>
        <v>476.64466005965136</v>
      </c>
      <c r="AO73" s="59">
        <f t="shared" si="90"/>
        <v>312.67921212138998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330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330</v>
      </c>
      <c r="BE73" s="13">
        <f>BD73*VLOOKUP('Données projet'!$B$11,Paramètres!$A$1:$I$89,3,0)*VLOOKUP('Données projet'!$B$11,Paramètres!$A$1:$I$89,5,0)</f>
        <v>298.58399999999995</v>
      </c>
      <c r="BF73" s="13">
        <f t="shared" si="91"/>
        <v>70.879533797607607</v>
      </c>
      <c r="BG73" s="20">
        <f t="shared" si="61"/>
        <v>643.48232136416652</v>
      </c>
      <c r="BH73" s="59">
        <f t="shared" si="62"/>
        <v>936.81565469749989</v>
      </c>
      <c r="BI73" s="59">
        <f ca="1">AVERAGE(OFFSET($BH$3,0,0,'Données projet'!$E$11+1,1))-AVERAGE(OFFSET($H$3,0,0,'Données projet'!$E$11+1,1))</f>
        <v>508.74087353289082</v>
      </c>
      <c r="BJ73" s="59">
        <f t="shared" si="92"/>
        <v>332.61387922152159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1.1368683772161603E-13</v>
      </c>
      <c r="BZ73" s="13">
        <f>BY73*VLOOKUP('Données projet'!$B$12,Paramètres!$A$1:$I$89,3,0)*VLOOKUP('Données projet'!$B$12,Paramètres!$A$1:$I$89,5,0)</f>
        <v>5.0249582272954292E-14</v>
      </c>
      <c r="CA73" s="13">
        <f t="shared" si="93"/>
        <v>8.1784820119191593E-13</v>
      </c>
      <c r="CB73" s="20">
        <f t="shared" si="64"/>
        <v>1.5119369728679821E-12</v>
      </c>
      <c r="CC73" s="59">
        <f t="shared" si="65"/>
        <v>293.33333333333485</v>
      </c>
      <c r="CD73" s="59">
        <f ca="1">AVERAGE(OFFSET($CC$3,0,0,'Données projet'!$E$12+1,1))-AVERAGE(OFFSET($H$3,0,0,'Données projet'!$E$12+1,1))</f>
        <v>413.19017646954478</v>
      </c>
      <c r="CE73" s="59">
        <f t="shared" si="94"/>
        <v>501.86214945100159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187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186.9999999999998</v>
      </c>
      <c r="CU73" s="17">
        <f>CT73*VLOOKUP('Données projet'!$B$13,Paramètres!$A$1:$I$89,3,0)*VLOOKUP('Données projet'!$B$13,Paramètres!$A$1:$I$89,5,0)</f>
        <v>204.20399999999978</v>
      </c>
      <c r="CV73" s="13">
        <f t="shared" si="95"/>
        <v>50.666958146601083</v>
      </c>
      <c r="CW73" s="20">
        <f t="shared" si="67"/>
        <v>443.9002521053298</v>
      </c>
      <c r="CX73" s="59">
        <f t="shared" si="68"/>
        <v>737.23358543866311</v>
      </c>
      <c r="CY73" s="59">
        <f ca="1">AVERAGE(OFFSET($CX$3,0,0,'Données projet'!$E$13+1,1))-AVERAGE(OFFSET($H$3,0,0,'Données projet'!$E$13+1,1))</f>
        <v>384.27390696549998</v>
      </c>
      <c r="CZ73" s="59">
        <f t="shared" si="96"/>
        <v>168.81577156642464</v>
      </c>
      <c r="DA73" s="15">
        <f>IF(ISNA(VLOOKUP(A73,'Données projet'!$A$139:$I$159,3,0)),0,VLOOKUP(A73,'Données projet'!$A$139:$I$159,3,0))</f>
        <v>5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257</v>
      </c>
      <c r="DM73" s="12">
        <f>VLOOKUP(A73,'Données projet'!$A$165:$I$185,9,0)</f>
        <v>5.4</v>
      </c>
      <c r="DN73" s="12">
        <f t="array" ref="DN73">INDEX(DM:DM,MIN(IF(ISNUMBER(DM73:DM269),ROW(DM73:DM269),"")))</f>
        <v>5.4</v>
      </c>
      <c r="DO73" s="12">
        <f>IF('Données projet'!$A$166&gt;35,DO72+DN73-DW72,IF(A73&lt;'Données projet'!$A$166,$DL$205^A73,IF(A73='Données projet'!$A$166,'Données projet'!$B$166,DO72+DN73-DW72)))</f>
        <v>257.00000000000011</v>
      </c>
      <c r="DP73" s="17">
        <f>DO73*VLOOKUP('Données projet'!$B$14,Paramètres!$A$1:$I$89,3,0)*VLOOKUP('Données projet'!$B$14,Paramètres!$A$1:$I$89,5,0)</f>
        <v>268.61640000000011</v>
      </c>
      <c r="DQ73" s="13">
        <f t="shared" si="97"/>
        <v>64.55554670622368</v>
      </c>
      <c r="DR73" s="20">
        <f t="shared" si="70"/>
        <v>580.27447384667323</v>
      </c>
      <c r="DS73" s="59">
        <f t="shared" si="71"/>
        <v>873.6078071800066</v>
      </c>
      <c r="DT73" s="59">
        <f ca="1">AVERAGE(OFFSET($DS$3,0,0,'Données projet'!$E$14+1,1))-AVERAGE(OFFSET($H$3,0,0,'Données projet'!$E$14+1,1))</f>
        <v>448.86709550306159</v>
      </c>
      <c r="DU73" s="59">
        <f t="shared" si="98"/>
        <v>421.94486500709155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315</v>
      </c>
      <c r="EH73" s="12">
        <f>VLOOKUP(A73,'Données projet'!$A$191:$I$211,9,0)</f>
        <v>4.4000000000000004</v>
      </c>
      <c r="EI73" s="12">
        <f t="array" ref="EI73">INDEX(EH:EH,MIN(IF(ISNUMBER(EH73:EH269),ROW(EH73:EH269),"")))</f>
        <v>4.4000000000000004</v>
      </c>
      <c r="EJ73" s="12">
        <f>IF('Données projet'!$A$192&gt;35,EJ72+EI73-ER72,IF(A73&lt;'Données projet'!$A$192,$EG$205^A73,IF(A73='Données projet'!$A$192,'Données projet'!$B$192,EJ72+EI73-ER72)))</f>
        <v>314.99999999999966</v>
      </c>
      <c r="EK73" s="17">
        <f>EJ73*VLOOKUP('Données projet'!$B$15,Paramètres!$A$1:$I$89,3,0)*VLOOKUP('Données projet'!$B$15,Paramètres!$A$1:$I$89,5,0)</f>
        <v>230.95799999999977</v>
      </c>
      <c r="EL73" s="13">
        <f t="shared" si="99"/>
        <v>56.489773392384379</v>
      </c>
      <c r="EM73" s="20">
        <f t="shared" si="73"/>
        <v>500.63820532506901</v>
      </c>
      <c r="EN73" s="59">
        <f t="shared" si="74"/>
        <v>793.97153865840232</v>
      </c>
      <c r="EO73" s="59">
        <f ca="1">AVERAGE(OFFSET($EN$3,0,0,'Données projet'!$E$15+1,1))-AVERAGE(OFFSET($H$3,0,0,'Données projet'!$E$15+1,1))</f>
        <v>327.81662150328646</v>
      </c>
      <c r="EP73" s="59">
        <f t="shared" si="100"/>
        <v>320.24200483294322</v>
      </c>
      <c r="EQ73" s="15">
        <f>IF(ISNA(VLOOKUP(A73,'Données projet'!$A$191:$I$211,3,0)),0,VLOOKUP(A73,'Données projet'!$A$191:$I$211,3,0))</f>
        <v>13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315</v>
      </c>
      <c r="FC73" s="12">
        <f>VLOOKUP(A73,'Données projet'!$A$217:$I$237,9,0)</f>
        <v>4.4000000000000004</v>
      </c>
      <c r="FD73" s="12">
        <f t="array" ref="FD73">INDEX(FC:FC,MIN(IF(ISNUMBER(FC73:FC269),ROW(FC73:FC269),"")))</f>
        <v>4.4000000000000004</v>
      </c>
      <c r="FE73" s="12">
        <f>IF('Données projet'!$A$218&gt;35,FE72+FD73-FM72,IF(A73&lt;'Données projet'!$A$218,$FB$205^A73,IF(A73='Données projet'!$A$218,'Données projet'!$B$218,FE72+FD73-FM72)))</f>
        <v>314.99999999999966</v>
      </c>
      <c r="FF73" s="17">
        <f>FE73*VLOOKUP('Données projet'!$B$16,Paramètres!$A$1:$I$89,3,0)*VLOOKUP('Données projet'!$B$16,Paramètres!$A$1:$I$89,5,0)</f>
        <v>245.69999999999973</v>
      </c>
      <c r="FG73" s="13">
        <f t="shared" si="101"/>
        <v>59.664232878217376</v>
      </c>
      <c r="FH73" s="20">
        <f t="shared" si="76"/>
        <v>531.84270559622803</v>
      </c>
      <c r="FI73" s="59">
        <f t="shared" si="77"/>
        <v>825.1760389295614</v>
      </c>
      <c r="FJ73" s="59">
        <f ca="1">AVERAGE(OFFSET($FI$3,0,0,'Données projet'!$E$16+1,1))-AVERAGE(OFFSET($H$3,0,0,'Données projet'!$E$16+1,1))</f>
        <v>346.38839381795231</v>
      </c>
      <c r="FK73" s="59">
        <f t="shared" si="102"/>
        <v>337.8934585835961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315</v>
      </c>
      <c r="FX73" s="12">
        <f>VLOOKUP(A73,'Données projet'!$A$243:$I$263,9,0)</f>
        <v>4.4000000000000004</v>
      </c>
      <c r="FY73" s="12">
        <f t="array" ref="FY73">INDEX(FX:FX,MIN(IF(ISNUMBER(FX73:FX269),ROW(FX73:FX269),"")))</f>
        <v>4.4000000000000004</v>
      </c>
      <c r="FZ73" s="12">
        <f>IF('Données projet'!$A$244&gt;35,FZ72+FY73-GH72,IF(A73&lt;'Données projet'!$A$244,$FW$205^A73,IF(A73='Données projet'!$A$244,'Données projet'!$B$244,FZ72+FY73-GH72)))</f>
        <v>314.99999999999966</v>
      </c>
      <c r="GA73" s="17">
        <f>FZ73*VLOOKUP('Données projet'!$B$17,Paramètres!$A$1:$I$89,3,0)*VLOOKUP('Données projet'!$B$17,Paramètres!$A$1:$I$89,5,0)</f>
        <v>275.18399999999974</v>
      </c>
      <c r="GB73" s="13">
        <f t="shared" si="103"/>
        <v>65.948224238651022</v>
      </c>
      <c r="GC73" s="20">
        <f t="shared" si="79"/>
        <v>594.13862388231678</v>
      </c>
      <c r="GD73" s="59">
        <f t="shared" si="80"/>
        <v>887.47195721565004</v>
      </c>
      <c r="GE73" s="59">
        <f ca="1">AVERAGE(OFFSET($GD$3,0,0,'Données projet'!$E$17+1,1))-AVERAGE(OFFSET($H$3,0,0,'Données projet'!$E$17+1,1))</f>
        <v>383.46266660377637</v>
      </c>
      <c r="GF73" s="59">
        <f t="shared" si="104"/>
        <v>373.1287543230714</v>
      </c>
      <c r="GG73" s="15">
        <f>IF(ISNA(VLOOKUP(A73,'Données projet'!$A$243:$I$263,3,0)),0,VLOOKUP(A73,'Données projet'!$A$243:$I$263,3,0))</f>
        <v>13</v>
      </c>
      <c r="GH73" s="15">
        <f>IF(ISNA(VLOOKUP(A73,'Données projet'!$A$243:$I$263,4,0)),0,VLOOKUP(A73,'Données projet'!$A$243:$I$263,4,0))</f>
        <v>13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0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330</v>
      </c>
      <c r="GS73" s="12">
        <f>VLOOKUP(A73,'Données projet'!$A$269:$I$289,9,0)</f>
        <v>8.5</v>
      </c>
      <c r="GT73" s="12">
        <f t="array" ref="GT73">INDEX(GS:GS,MIN(IF(ISNUMBER(GS73:GS269),ROW(GS73:GS269),"")))</f>
        <v>8.5</v>
      </c>
      <c r="GU73" s="12">
        <f>IF('Données projet'!$A$270&gt;35,GU72+GT73-HC72,IF(A73&lt;'Données projet'!$A$270,$GR$205^A73,IF(A73='Données projet'!$A$270,'Données projet'!$B$270,GU72+GT73-HC72)))</f>
        <v>330</v>
      </c>
      <c r="GV73" s="17">
        <f>GU73*VLOOKUP('Données projet'!$B$18,Paramètres!$A$1:$I$89,3,0)*VLOOKUP('Données projet'!$B$18,Paramètres!$A$1:$I$89,5,0)</f>
        <v>334.62</v>
      </c>
      <c r="GW73" s="13">
        <f t="shared" si="105"/>
        <v>78.387374628661505</v>
      </c>
      <c r="GX73" s="20">
        <f t="shared" si="82"/>
        <v>719.32117747825214</v>
      </c>
      <c r="GY73" s="59">
        <f t="shared" si="83"/>
        <v>1012.6545108115854</v>
      </c>
      <c r="GZ73" s="59">
        <f ca="1">AVERAGE(OFFSET($GY$3,0,0,'Données projet'!$E$18+1,1))-AVERAGE(OFFSET($H$3,0,0,'Données projet'!$E$18+1,1))</f>
        <v>564.80210708868663</v>
      </c>
      <c r="HA73" s="59">
        <f t="shared" si="106"/>
        <v>367.42881145517066</v>
      </c>
      <c r="HB73" s="15">
        <f>IF(ISNA(VLOOKUP(A73,'Données projet'!$A$269:$I$289,3,0)),0,VLOOKUP(A73,'Données projet'!$A$269:$I$289,3,0))</f>
        <v>6</v>
      </c>
      <c r="HC73" s="15">
        <f>IF(ISNA(VLOOKUP(A73,'Données projet'!$A$269:$I$289,4,0)),0,VLOOKUP(A73,'Données projet'!$A$269:$I$289,4,0))</f>
        <v>56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0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12.875</v>
      </c>
      <c r="N74" s="13">
        <f>IF('Données projet'!$A$36&gt;35,N73+M74-V73,IF(A74&lt;'Données projet'!$A$36,$K$205^A74,IF(A74='Données projet'!$A$36,'Données projet'!$B$36,N73+M74-V73)))</f>
        <v>482.37500000000006</v>
      </c>
      <c r="O74" s="13">
        <f>N74*VLOOKUP('Données projet'!$B$9,Paramètres!$A$1:$I$89,3,0)*VLOOKUP('Données projet'!$B$9,Paramètres!$A$1:$I$89,5,0)</f>
        <v>288.46025000000009</v>
      </c>
      <c r="P74" s="13">
        <f t="shared" si="87"/>
        <v>68.75179365327233</v>
      </c>
      <c r="Q74" s="20">
        <f t="shared" si="54"/>
        <v>622.14430936278279</v>
      </c>
      <c r="R74" s="59">
        <f t="shared" si="55"/>
        <v>915.47764269611616</v>
      </c>
      <c r="S74" s="59">
        <f ca="1">AVERAGE(OFFSET($R$3,0,0,'Données projet'!$E$9+1,1))-AVERAGE(OFFSET($H$3,0,0,'Données projet'!$E$9+1,1))</f>
        <v>362.81292020448933</v>
      </c>
      <c r="T74" s="59">
        <f t="shared" si="88"/>
        <v>292.26503163353146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41.53317184320413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2.5793281004552466</v>
      </c>
      <c r="AC74" s="22">
        <f t="shared" si="57"/>
        <v>44.11249994365938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237.05135999999999</v>
      </c>
      <c r="AK74" s="13">
        <f t="shared" si="89"/>
        <v>57.804660499743029</v>
      </c>
      <c r="AL74" s="20">
        <f t="shared" si="58"/>
        <v>513.54090237038565</v>
      </c>
      <c r="AM74" s="59">
        <f t="shared" si="59"/>
        <v>806.87423570371902</v>
      </c>
      <c r="AN74" s="59">
        <f ca="1">AVERAGE(OFFSET($AM$3,0,0,'Données projet'!$E$10+1,1))-AVERAGE(OFFSET($H$3,0,0,'Données projet'!$E$10+1,1))</f>
        <v>476.64466005965136</v>
      </c>
      <c r="AO74" s="59">
        <f t="shared" si="90"/>
        <v>312.67921212138998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</v>
      </c>
      <c r="BD74" s="12">
        <f>IF('Données projet'!$A$88&gt;35,BD73+BC74-BL73,IF(A74&lt;'Données projet'!$A$88,$BA$205^A74,IF(A74='Données projet'!$A$88,'Données projet'!$B$88,BD73+BC74-BL73)))</f>
        <v>281.39999999999998</v>
      </c>
      <c r="BE74" s="13">
        <f>BD74*VLOOKUP('Données projet'!$B$11,Paramètres!$A$1:$I$89,3,0)*VLOOKUP('Données projet'!$B$11,Paramètres!$A$1:$I$89,5,0)</f>
        <v>254.61071999999999</v>
      </c>
      <c r="BF74" s="13">
        <f t="shared" si="91"/>
        <v>61.572204587965679</v>
      </c>
      <c r="BG74" s="20">
        <f t="shared" si="61"/>
        <v>550.68526032404009</v>
      </c>
      <c r="BH74" s="59">
        <f t="shared" si="62"/>
        <v>844.01859365737346</v>
      </c>
      <c r="BI74" s="59">
        <f ca="1">AVERAGE(OFFSET($BH$3,0,0,'Données projet'!$E$11+1,1))-AVERAGE(OFFSET($H$3,0,0,'Données projet'!$E$11+1,1))</f>
        <v>508.74087353289082</v>
      </c>
      <c r="BJ74" s="59">
        <f t="shared" si="92"/>
        <v>332.61387922152159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1.1368683772161603E-13</v>
      </c>
      <c r="BZ74" s="13">
        <f>BY74*VLOOKUP('Données projet'!$B$12,Paramètres!$A$1:$I$89,3,0)*VLOOKUP('Données projet'!$B$12,Paramètres!$A$1:$I$89,5,0)</f>
        <v>5.0249582272954292E-14</v>
      </c>
      <c r="CA74" s="13">
        <f t="shared" si="93"/>
        <v>8.1784820119191593E-13</v>
      </c>
      <c r="CB74" s="20">
        <f t="shared" si="64"/>
        <v>1.5119369728679821E-12</v>
      </c>
      <c r="CC74" s="59">
        <f t="shared" si="65"/>
        <v>293.33333333333485</v>
      </c>
      <c r="CD74" s="59">
        <f ca="1">AVERAGE(OFFSET($CC$3,0,0,'Données projet'!$E$12+1,1))-AVERAGE(OFFSET($H$3,0,0,'Données projet'!$E$12+1,1))</f>
        <v>413.19017646954478</v>
      </c>
      <c r="CE74" s="59">
        <f t="shared" si="94"/>
        <v>501.86214945100159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4.7</v>
      </c>
      <c r="CT74" s="12">
        <f>IF('Données projet'!$A$140&gt;35,CT73+CS74-DB73,IF(A74&lt;'Données projet'!$A$140,$CQ$205^A74,IF(A74='Données projet'!$A$140,'Données projet'!$B$140,CT73+CS74-DB73)))</f>
        <v>163.69999999999979</v>
      </c>
      <c r="CU74" s="17">
        <f>CT74*VLOOKUP('Données projet'!$B$13,Paramètres!$A$1:$I$89,3,0)*VLOOKUP('Données projet'!$B$13,Paramètres!$A$1:$I$89,5,0)</f>
        <v>178.76039999999978</v>
      </c>
      <c r="CV74" s="13">
        <f t="shared" si="95"/>
        <v>45.046287183524214</v>
      </c>
      <c r="CW74" s="20">
        <f t="shared" si="67"/>
        <v>389.79664684463756</v>
      </c>
      <c r="CX74" s="59">
        <f t="shared" si="68"/>
        <v>683.12998017797088</v>
      </c>
      <c r="CY74" s="59">
        <f ca="1">AVERAGE(OFFSET($CX$3,0,0,'Données projet'!$E$13+1,1))-AVERAGE(OFFSET($H$3,0,0,'Données projet'!$E$13+1,1))</f>
        <v>384.27390696549998</v>
      </c>
      <c r="CZ74" s="59">
        <f t="shared" si="96"/>
        <v>168.81577156642464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</v>
      </c>
      <c r="DO74" s="12">
        <f>IF('Données projet'!$A$166&gt;35,DO73+DN74-DW73,IF(A74&lt;'Données projet'!$A$166,$DL$205^A74,IF(A74='Données projet'!$A$166,'Données projet'!$B$166,DO73+DN74-DW73)))</f>
        <v>241.00000000000011</v>
      </c>
      <c r="DP74" s="17">
        <f>DO74*VLOOKUP('Données projet'!$B$14,Paramètres!$A$1:$I$89,3,0)*VLOOKUP('Données projet'!$B$14,Paramètres!$A$1:$I$89,5,0)</f>
        <v>251.89320000000015</v>
      </c>
      <c r="DQ74" s="13">
        <f t="shared" si="97"/>
        <v>60.991162965075887</v>
      </c>
      <c r="DR74" s="20">
        <f t="shared" si="70"/>
        <v>544.94026549750743</v>
      </c>
      <c r="DS74" s="59">
        <f t="shared" si="71"/>
        <v>838.27359883084068</v>
      </c>
      <c r="DT74" s="59">
        <f ca="1">AVERAGE(OFFSET($DS$3,0,0,'Données projet'!$E$14+1,1))-AVERAGE(OFFSET($H$3,0,0,'Données projet'!$E$14+1,1))</f>
        <v>448.86709550306159</v>
      </c>
      <c r="DU74" s="59">
        <f t="shared" si="98"/>
        <v>421.94486500709155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306.19999999999965</v>
      </c>
      <c r="EK74" s="17">
        <f>EJ74*VLOOKUP('Données projet'!$B$15,Paramètres!$A$1:$I$89,3,0)*VLOOKUP('Données projet'!$B$15,Paramètres!$A$1:$I$89,5,0)</f>
        <v>224.50583999999972</v>
      </c>
      <c r="EL74" s="13">
        <f t="shared" si="99"/>
        <v>55.093049232713739</v>
      </c>
      <c r="EM74" s="20">
        <f t="shared" si="73"/>
        <v>486.96806541364259</v>
      </c>
      <c r="EN74" s="59">
        <f t="shared" si="74"/>
        <v>780.30139874697591</v>
      </c>
      <c r="EO74" s="59">
        <f ca="1">AVERAGE(OFFSET($EN$3,0,0,'Données projet'!$E$15+1,1))-AVERAGE(OFFSET($H$3,0,0,'Données projet'!$E$15+1,1))</f>
        <v>327.81662150328646</v>
      </c>
      <c r="EP74" s="59">
        <f t="shared" si="100"/>
        <v>320.24200483294322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306.19999999999965</v>
      </c>
      <c r="FF74" s="17">
        <f>FE74*VLOOKUP('Données projet'!$B$16,Paramètres!$A$1:$I$89,3,0)*VLOOKUP('Données projet'!$B$16,Paramètres!$A$1:$I$89,5,0)</f>
        <v>238.83599999999973</v>
      </c>
      <c r="FG74" s="13">
        <f t="shared" si="101"/>
        <v>58.189019392222825</v>
      </c>
      <c r="FH74" s="20">
        <f t="shared" si="76"/>
        <v>517.31857544145419</v>
      </c>
      <c r="FI74" s="59">
        <f t="shared" si="77"/>
        <v>810.65190877478744</v>
      </c>
      <c r="FJ74" s="59">
        <f ca="1">AVERAGE(OFFSET($FI$3,0,0,'Données projet'!$E$16+1,1))-AVERAGE(OFFSET($H$3,0,0,'Données projet'!$E$16+1,1))</f>
        <v>346.38839381795231</v>
      </c>
      <c r="FK74" s="59">
        <f t="shared" si="102"/>
        <v>337.8934585835961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4.2</v>
      </c>
      <c r="FZ74" s="12">
        <f>IF('Données projet'!$A$244&gt;35,FZ73+FY74-GH73,IF(A74&lt;'Données projet'!$A$244,$FW$205^A74,IF(A74='Données projet'!$A$244,'Données projet'!$B$244,FZ73+FY74-GH73)))</f>
        <v>306.19999999999965</v>
      </c>
      <c r="GA74" s="17">
        <f>FZ74*VLOOKUP('Données projet'!$B$17,Paramètres!$A$1:$I$89,3,0)*VLOOKUP('Données projet'!$B$17,Paramètres!$A$1:$I$89,5,0)</f>
        <v>267.49631999999968</v>
      </c>
      <c r="GB74" s="13">
        <f t="shared" si="103"/>
        <v>64.317637451876635</v>
      </c>
      <c r="GC74" s="20">
        <f t="shared" si="79"/>
        <v>577.90930922868461</v>
      </c>
      <c r="GD74" s="59">
        <f t="shared" si="80"/>
        <v>871.24264256201786</v>
      </c>
      <c r="GE74" s="59">
        <f ca="1">AVERAGE(OFFSET($GD$3,0,0,'Données projet'!$E$17+1,1))-AVERAGE(OFFSET($H$3,0,0,'Données projet'!$E$17+1,1))</f>
        <v>383.46266660377637</v>
      </c>
      <c r="GF74" s="59">
        <f t="shared" si="104"/>
        <v>373.1287543230714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0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7.4</v>
      </c>
      <c r="GU74" s="12">
        <f>IF('Données projet'!$A$270&gt;35,GU73+GT74-HC73,IF(A74&lt;'Données projet'!$A$270,$GR$205^A74,IF(A74='Données projet'!$A$270,'Données projet'!$B$270,GU73+GT74-HC73)))</f>
        <v>281.39999999999998</v>
      </c>
      <c r="GV74" s="17">
        <f>GU74*VLOOKUP('Données projet'!$B$18,Paramètres!$A$1:$I$89,3,0)*VLOOKUP('Données projet'!$B$18,Paramètres!$A$1:$I$89,5,0)</f>
        <v>285.33960000000002</v>
      </c>
      <c r="GW74" s="13">
        <f t="shared" si="105"/>
        <v>68.094176261531288</v>
      </c>
      <c r="GX74" s="20">
        <f t="shared" si="82"/>
        <v>615.56382698883374</v>
      </c>
      <c r="GY74" s="59">
        <f t="shared" si="83"/>
        <v>908.89716032216711</v>
      </c>
      <c r="GZ74" s="59">
        <f ca="1">AVERAGE(OFFSET($GY$3,0,0,'Données projet'!$E$18+1,1))-AVERAGE(OFFSET($H$3,0,0,'Données projet'!$E$18+1,1))</f>
        <v>564.80210708868663</v>
      </c>
      <c r="HA74" s="59">
        <f t="shared" si="106"/>
        <v>367.42881145517066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0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12.875</v>
      </c>
      <c r="N75" s="13">
        <f>IF('Données projet'!$A$36&gt;35,N74+M75-V74,IF(A75&lt;'Données projet'!$A$36,$K$205^A75,IF(A75='Données projet'!$A$36,'Données projet'!$B$36,N74+M75-V74)))</f>
        <v>495.25000000000006</v>
      </c>
      <c r="O75" s="13">
        <f>N75*VLOOKUP('Données projet'!$B$9,Paramètres!$A$1:$I$89,3,0)*VLOOKUP('Données projet'!$B$9,Paramètres!$A$1:$I$89,5,0)</f>
        <v>296.15950000000004</v>
      </c>
      <c r="P75" s="13">
        <f t="shared" si="87"/>
        <v>70.370744425720076</v>
      </c>
      <c r="Q75" s="20">
        <f t="shared" si="54"/>
        <v>638.37350904146251</v>
      </c>
      <c r="R75" s="59">
        <f t="shared" si="55"/>
        <v>931.70684237479577</v>
      </c>
      <c r="S75" s="59">
        <f ca="1">AVERAGE(OFFSET($R$3,0,0,'Données projet'!$E$9+1,1))-AVERAGE(OFFSET($H$3,0,0,'Données projet'!$E$9+1,1))</f>
        <v>362.81292020448933</v>
      </c>
      <c r="T75" s="59">
        <f t="shared" si="88"/>
        <v>292.26503163353146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40.718731676092318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1.8238603907369215</v>
      </c>
      <c r="AC75" s="22">
        <f t="shared" si="57"/>
        <v>42.542592066829236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243.28512000000001</v>
      </c>
      <c r="AK75" s="13">
        <f t="shared" si="89"/>
        <v>59.145779826981617</v>
      </c>
      <c r="AL75" s="20">
        <f t="shared" si="58"/>
        <v>526.73381719865961</v>
      </c>
      <c r="AM75" s="59">
        <f t="shared" si="59"/>
        <v>820.06715053199287</v>
      </c>
      <c r="AN75" s="59">
        <f ca="1">AVERAGE(OFFSET($AM$3,0,0,'Données projet'!$E$10+1,1))-AVERAGE(OFFSET($H$3,0,0,'Données projet'!$E$10+1,1))</f>
        <v>476.64466005965136</v>
      </c>
      <c r="AO75" s="59">
        <f t="shared" si="90"/>
        <v>312.67921212138998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</v>
      </c>
      <c r="BD75" s="12">
        <f>IF('Données projet'!$A$88&gt;35,BD74+BC75-BL74,IF(A75&lt;'Données projet'!$A$88,$BA$205^A75,IF(A75='Données projet'!$A$88,'Données projet'!$B$88,BD74+BC75-BL74)))</f>
        <v>288.79999999999995</v>
      </c>
      <c r="BE75" s="13">
        <f>BD75*VLOOKUP('Données projet'!$B$11,Paramètres!$A$1:$I$89,3,0)*VLOOKUP('Données projet'!$B$11,Paramètres!$A$1:$I$89,5,0)</f>
        <v>261.30623999999995</v>
      </c>
      <c r="BF75" s="13">
        <f t="shared" si="91"/>
        <v>63.000734275359598</v>
      </c>
      <c r="BG75" s="20">
        <f t="shared" si="61"/>
        <v>564.83464686291791</v>
      </c>
      <c r="BH75" s="59">
        <f t="shared" si="62"/>
        <v>858.16798019625116</v>
      </c>
      <c r="BI75" s="59">
        <f ca="1">AVERAGE(OFFSET($BH$3,0,0,'Données projet'!$E$11+1,1))-AVERAGE(OFFSET($H$3,0,0,'Données projet'!$E$11+1,1))</f>
        <v>508.74087353289082</v>
      </c>
      <c r="BJ75" s="59">
        <f t="shared" si="92"/>
        <v>332.61387922152159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1.1368683772161603E-13</v>
      </c>
      <c r="BZ75" s="13">
        <f>BY75*VLOOKUP('Données projet'!$B$12,Paramètres!$A$1:$I$89,3,0)*VLOOKUP('Données projet'!$B$12,Paramètres!$A$1:$I$89,5,0)</f>
        <v>5.0249582272954292E-14</v>
      </c>
      <c r="CA75" s="13">
        <f t="shared" si="93"/>
        <v>8.1784820119191593E-13</v>
      </c>
      <c r="CB75" s="20">
        <f t="shared" si="64"/>
        <v>1.5119369728679821E-12</v>
      </c>
      <c r="CC75" s="59">
        <f t="shared" si="65"/>
        <v>293.33333333333485</v>
      </c>
      <c r="CD75" s="59">
        <f ca="1">AVERAGE(OFFSET($CC$3,0,0,'Données projet'!$E$12+1,1))-AVERAGE(OFFSET($H$3,0,0,'Données projet'!$E$12+1,1))</f>
        <v>413.19017646954478</v>
      </c>
      <c r="CE75" s="59">
        <f t="shared" si="94"/>
        <v>501.86214945100159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4.7</v>
      </c>
      <c r="CT75" s="12">
        <f>IF('Données projet'!$A$140&gt;35,CT74+CS75-DB74,IF(A75&lt;'Données projet'!$A$140,$CQ$205^A75,IF(A75='Données projet'!$A$140,'Données projet'!$B$140,CT74+CS75-DB74)))</f>
        <v>168.39999999999978</v>
      </c>
      <c r="CU75" s="17">
        <f>CT75*VLOOKUP('Données projet'!$B$13,Paramètres!$A$1:$I$89,3,0)*VLOOKUP('Données projet'!$B$13,Paramètres!$A$1:$I$89,5,0)</f>
        <v>183.89279999999977</v>
      </c>
      <c r="CV75" s="13">
        <f t="shared" si="95"/>
        <v>46.187181014138332</v>
      </c>
      <c r="CW75" s="20">
        <f t="shared" si="67"/>
        <v>400.72263359962386</v>
      </c>
      <c r="CX75" s="59">
        <f t="shared" si="68"/>
        <v>694.05596693295718</v>
      </c>
      <c r="CY75" s="59">
        <f ca="1">AVERAGE(OFFSET($CX$3,0,0,'Données projet'!$E$13+1,1))-AVERAGE(OFFSET($H$3,0,0,'Données projet'!$E$13+1,1))</f>
        <v>384.27390696549998</v>
      </c>
      <c r="CZ75" s="59">
        <f t="shared" si="96"/>
        <v>168.81577156642464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</v>
      </c>
      <c r="DO75" s="12">
        <f>IF('Données projet'!$A$166&gt;35,DO74+DN75-DW74,IF(A75&lt;'Données projet'!$A$166,$DL$205^A75,IF(A75='Données projet'!$A$166,'Données projet'!$B$166,DO74+DN75-DW74)))</f>
        <v>246.00000000000011</v>
      </c>
      <c r="DP75" s="17">
        <f>DO75*VLOOKUP('Données projet'!$B$14,Paramètres!$A$1:$I$89,3,0)*VLOOKUP('Données projet'!$B$14,Paramètres!$A$1:$I$89,5,0)</f>
        <v>257.11920000000015</v>
      </c>
      <c r="DQ75" s="13">
        <f t="shared" si="97"/>
        <v>62.107910182723955</v>
      </c>
      <c r="DR75" s="20">
        <f t="shared" si="70"/>
        <v>555.98721690157777</v>
      </c>
      <c r="DS75" s="59">
        <f t="shared" si="71"/>
        <v>849.32055023491102</v>
      </c>
      <c r="DT75" s="59">
        <f ca="1">AVERAGE(OFFSET($DS$3,0,0,'Données projet'!$E$14+1,1))-AVERAGE(OFFSET($H$3,0,0,'Données projet'!$E$14+1,1))</f>
        <v>448.86709550306159</v>
      </c>
      <c r="DU75" s="59">
        <f t="shared" si="98"/>
        <v>421.94486500709155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310.39999999999964</v>
      </c>
      <c r="EK75" s="17">
        <f>EJ75*VLOOKUP('Données projet'!$B$15,Paramètres!$A$1:$I$89,3,0)*VLOOKUP('Données projet'!$B$15,Paramètres!$A$1:$I$89,5,0)</f>
        <v>227.58527999999976</v>
      </c>
      <c r="EL75" s="13">
        <f t="shared" si="99"/>
        <v>55.760242327696616</v>
      </c>
      <c r="EM75" s="20">
        <f t="shared" si="73"/>
        <v>493.49345138740449</v>
      </c>
      <c r="EN75" s="59">
        <f t="shared" si="74"/>
        <v>786.82678472073781</v>
      </c>
      <c r="EO75" s="59">
        <f ca="1">AVERAGE(OFFSET($EN$3,0,0,'Données projet'!$E$15+1,1))-AVERAGE(OFFSET($H$3,0,0,'Données projet'!$E$15+1,1))</f>
        <v>327.81662150328646</v>
      </c>
      <c r="EP75" s="59">
        <f t="shared" si="100"/>
        <v>320.24200483294322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310.39999999999964</v>
      </c>
      <c r="FF75" s="17">
        <f>FE75*VLOOKUP('Données projet'!$B$16,Paramètres!$A$1:$I$89,3,0)*VLOOKUP('Données projet'!$B$16,Paramètres!$A$1:$I$89,5,0)</f>
        <v>242.11199999999971</v>
      </c>
      <c r="FG75" s="13">
        <f t="shared" si="101"/>
        <v>58.89370560006595</v>
      </c>
      <c r="FH75" s="20">
        <f t="shared" si="76"/>
        <v>524.25160392011423</v>
      </c>
      <c r="FI75" s="59">
        <f t="shared" si="77"/>
        <v>817.58493725344761</v>
      </c>
      <c r="FJ75" s="59">
        <f ca="1">AVERAGE(OFFSET($FI$3,0,0,'Données projet'!$E$16+1,1))-AVERAGE(OFFSET($H$3,0,0,'Données projet'!$E$16+1,1))</f>
        <v>346.38839381795231</v>
      </c>
      <c r="FK75" s="59">
        <f t="shared" si="102"/>
        <v>337.8934585835961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4.2</v>
      </c>
      <c r="FZ75" s="12">
        <f>IF('Données projet'!$A$244&gt;35,FZ74+FY75-GH74,IF(A75&lt;'Données projet'!$A$244,$FW$205^A75,IF(A75='Données projet'!$A$244,'Données projet'!$B$244,FZ74+FY75-GH74)))</f>
        <v>310.39999999999964</v>
      </c>
      <c r="GA75" s="17">
        <f>FZ75*VLOOKUP('Données projet'!$B$17,Paramètres!$A$1:$I$89,3,0)*VLOOKUP('Données projet'!$B$17,Paramètres!$A$1:$I$89,5,0)</f>
        <v>271.16543999999971</v>
      </c>
      <c r="GB75" s="13">
        <f t="shared" si="103"/>
        <v>65.096543034180527</v>
      </c>
      <c r="GC75" s="20">
        <f t="shared" si="79"/>
        <v>585.65628711786383</v>
      </c>
      <c r="GD75" s="59">
        <f t="shared" si="80"/>
        <v>878.9896204511972</v>
      </c>
      <c r="GE75" s="59">
        <f ca="1">AVERAGE(OFFSET($GD$3,0,0,'Données projet'!$E$17+1,1))-AVERAGE(OFFSET($H$3,0,0,'Données projet'!$E$17+1,1))</f>
        <v>383.46266660377637</v>
      </c>
      <c r="GF75" s="59">
        <f t="shared" si="104"/>
        <v>373.1287543230714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0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7.4</v>
      </c>
      <c r="GU75" s="12">
        <f>IF('Données projet'!$A$270&gt;35,GU74+GT75-HC74,IF(A75&lt;'Données projet'!$A$270,$GR$205^A75,IF(A75='Données projet'!$A$270,'Données projet'!$B$270,GU74+GT75-HC74)))</f>
        <v>288.79999999999995</v>
      </c>
      <c r="GV75" s="17">
        <f>GU75*VLOOKUP('Données projet'!$B$18,Paramètres!$A$1:$I$89,3,0)*VLOOKUP('Données projet'!$B$18,Paramètres!$A$1:$I$89,5,0)</f>
        <v>292.84319999999997</v>
      </c>
      <c r="GW75" s="13">
        <f t="shared" si="105"/>
        <v>69.674021468945611</v>
      </c>
      <c r="GX75" s="20">
        <f t="shared" si="82"/>
        <v>631.38416072508016</v>
      </c>
      <c r="GY75" s="59">
        <f t="shared" si="83"/>
        <v>924.71749405841342</v>
      </c>
      <c r="GZ75" s="59">
        <f ca="1">AVERAGE(OFFSET($GY$3,0,0,'Données projet'!$E$18+1,1))-AVERAGE(OFFSET($H$3,0,0,'Données projet'!$E$18+1,1))</f>
        <v>564.80210708868663</v>
      </c>
      <c r="HA75" s="59">
        <f t="shared" si="106"/>
        <v>367.42881145517066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0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12.875</v>
      </c>
      <c r="N76" s="13">
        <f>IF('Données projet'!$A$36&gt;35,N75+M76-V75,IF(A76&lt;'Données projet'!$A$36,$K$205^A76,IF(A76='Données projet'!$A$36,'Données projet'!$B$36,N75+M76-V75)))</f>
        <v>508.12500000000006</v>
      </c>
      <c r="O76" s="13">
        <f>N76*VLOOKUP('Données projet'!$B$9,Paramètres!$A$1:$I$89,3,0)*VLOOKUP('Données projet'!$B$9,Paramètres!$A$1:$I$89,5,0)</f>
        <v>303.85875000000004</v>
      </c>
      <c r="P76" s="13">
        <f t="shared" si="87"/>
        <v>71.984802998830631</v>
      </c>
      <c r="Q76" s="20">
        <f t="shared" si="54"/>
        <v>654.59418813963009</v>
      </c>
      <c r="R76" s="59">
        <f t="shared" si="55"/>
        <v>947.92752147296346</v>
      </c>
      <c r="S76" s="59">
        <f ca="1">AVERAGE(OFFSET($R$3,0,0,'Données projet'!$E$9+1,1))-AVERAGE(OFFSET($H$3,0,0,'Données projet'!$E$9+1,1))</f>
        <v>362.81292020448933</v>
      </c>
      <c r="T76" s="59">
        <f t="shared" si="88"/>
        <v>292.26503163353146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39.920262183898124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1.2896640502276235</v>
      </c>
      <c r="AC76" s="22">
        <f t="shared" si="57"/>
        <v>41.209926234125746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249.51887999999997</v>
      </c>
      <c r="AK76" s="13">
        <f t="shared" si="89"/>
        <v>60.482904697997853</v>
      </c>
      <c r="AL76" s="20">
        <f t="shared" si="58"/>
        <v>539.91977501567953</v>
      </c>
      <c r="AM76" s="59">
        <f t="shared" si="59"/>
        <v>833.25310834901279</v>
      </c>
      <c r="AN76" s="59">
        <f ca="1">AVERAGE(OFFSET($AM$3,0,0,'Données projet'!$E$10+1,1))-AVERAGE(OFFSET($H$3,0,0,'Données projet'!$E$10+1,1))</f>
        <v>476.64466005965136</v>
      </c>
      <c r="AO76" s="59">
        <f t="shared" si="90"/>
        <v>312.67921212138998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</v>
      </c>
      <c r="BD76" s="12">
        <f>IF('Données projet'!$A$88&gt;35,BD75+BC76-BL75,IF(A76&lt;'Données projet'!$A$88,$BA$205^A76,IF(A76='Données projet'!$A$88,'Données projet'!$B$88,BD75+BC76-BL75)))</f>
        <v>296.19999999999993</v>
      </c>
      <c r="BE76" s="13">
        <f>BD76*VLOOKUP('Données projet'!$B$11,Paramètres!$A$1:$I$89,3,0)*VLOOKUP('Données projet'!$B$11,Paramètres!$A$1:$I$89,5,0)</f>
        <v>268.00175999999993</v>
      </c>
      <c r="BF76" s="13">
        <f t="shared" si="91"/>
        <v>64.425009159185578</v>
      </c>
      <c r="BG76" s="20">
        <f t="shared" si="61"/>
        <v>578.97662295224802</v>
      </c>
      <c r="BH76" s="59">
        <f t="shared" si="62"/>
        <v>872.30995628558139</v>
      </c>
      <c r="BI76" s="59">
        <f ca="1">AVERAGE(OFFSET($BH$3,0,0,'Données projet'!$E$11+1,1))-AVERAGE(OFFSET($H$3,0,0,'Données projet'!$E$11+1,1))</f>
        <v>508.74087353289082</v>
      </c>
      <c r="BJ76" s="59">
        <f t="shared" si="92"/>
        <v>332.61387922152159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1.1368683772161603E-13</v>
      </c>
      <c r="BZ76" s="13">
        <f>BY76*VLOOKUP('Données projet'!$B$12,Paramètres!$A$1:$I$89,3,0)*VLOOKUP('Données projet'!$B$12,Paramètres!$A$1:$I$89,5,0)</f>
        <v>5.0249582272954292E-14</v>
      </c>
      <c r="CA76" s="13">
        <f t="shared" si="93"/>
        <v>8.1784820119191593E-13</v>
      </c>
      <c r="CB76" s="20">
        <f t="shared" si="64"/>
        <v>1.5119369728679821E-12</v>
      </c>
      <c r="CC76" s="59">
        <f t="shared" si="65"/>
        <v>293.33333333333485</v>
      </c>
      <c r="CD76" s="59">
        <f ca="1">AVERAGE(OFFSET($CC$3,0,0,'Données projet'!$E$12+1,1))-AVERAGE(OFFSET($H$3,0,0,'Données projet'!$E$12+1,1))</f>
        <v>413.19017646954478</v>
      </c>
      <c r="CE76" s="59">
        <f t="shared" si="94"/>
        <v>501.86214945100159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4.7</v>
      </c>
      <c r="CT76" s="12">
        <f>IF('Données projet'!$A$140&gt;35,CT75+CS76-DB75,IF(A76&lt;'Données projet'!$A$140,$CQ$205^A76,IF(A76='Données projet'!$A$140,'Données projet'!$B$140,CT75+CS76-DB75)))</f>
        <v>173.09999999999977</v>
      </c>
      <c r="CU76" s="17">
        <f>CT76*VLOOKUP('Données projet'!$B$13,Paramètres!$A$1:$I$89,3,0)*VLOOKUP('Données projet'!$B$13,Paramètres!$A$1:$I$89,5,0)</f>
        <v>189.02519999999976</v>
      </c>
      <c r="CV76" s="13">
        <f t="shared" si="95"/>
        <v>47.324373936563482</v>
      </c>
      <c r="CW76" s="20">
        <f t="shared" si="67"/>
        <v>411.64217460618096</v>
      </c>
      <c r="CX76" s="59">
        <f t="shared" si="68"/>
        <v>704.97550793951427</v>
      </c>
      <c r="CY76" s="59">
        <f ca="1">AVERAGE(OFFSET($CX$3,0,0,'Données projet'!$E$13+1,1))-AVERAGE(OFFSET($H$3,0,0,'Données projet'!$E$13+1,1))</f>
        <v>384.27390696549998</v>
      </c>
      <c r="CZ76" s="59">
        <f t="shared" si="96"/>
        <v>168.81577156642464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</v>
      </c>
      <c r="DO76" s="12">
        <f>IF('Données projet'!$A$166&gt;35,DO75+DN76-DW75,IF(A76&lt;'Données projet'!$A$166,$DL$205^A76,IF(A76='Données projet'!$A$166,'Données projet'!$B$166,DO75+DN76-DW75)))</f>
        <v>251.00000000000011</v>
      </c>
      <c r="DP76" s="17">
        <f>DO76*VLOOKUP('Données projet'!$B$14,Paramètres!$A$1:$I$89,3,0)*VLOOKUP('Données projet'!$B$14,Paramètres!$A$1:$I$89,5,0)</f>
        <v>262.34520000000015</v>
      </c>
      <c r="DQ76" s="13">
        <f t="shared" si="97"/>
        <v>63.222018270704972</v>
      </c>
      <c r="DR76" s="20">
        <f t="shared" si="70"/>
        <v>567.02957182147804</v>
      </c>
      <c r="DS76" s="59">
        <f t="shared" si="71"/>
        <v>860.36290515481141</v>
      </c>
      <c r="DT76" s="59">
        <f ca="1">AVERAGE(OFFSET($DS$3,0,0,'Données projet'!$E$14+1,1))-AVERAGE(OFFSET($H$3,0,0,'Données projet'!$E$14+1,1))</f>
        <v>448.86709550306159</v>
      </c>
      <c r="DU76" s="59">
        <f t="shared" si="98"/>
        <v>421.94486500709155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314.59999999999962</v>
      </c>
      <c r="EK76" s="17">
        <f>EJ76*VLOOKUP('Données projet'!$B$15,Paramètres!$A$1:$I$89,3,0)*VLOOKUP('Données projet'!$B$15,Paramètres!$A$1:$I$89,5,0)</f>
        <v>230.66471999999973</v>
      </c>
      <c r="EL76" s="13">
        <f t="shared" si="99"/>
        <v>56.426385386767798</v>
      </c>
      <c r="EM76" s="20">
        <f t="shared" si="73"/>
        <v>500.01700854862014</v>
      </c>
      <c r="EN76" s="59">
        <f t="shared" si="74"/>
        <v>793.35034188195345</v>
      </c>
      <c r="EO76" s="59">
        <f ca="1">AVERAGE(OFFSET($EN$3,0,0,'Données projet'!$E$15+1,1))-AVERAGE(OFFSET($H$3,0,0,'Données projet'!$E$15+1,1))</f>
        <v>327.81662150328646</v>
      </c>
      <c r="EP76" s="59">
        <f t="shared" si="100"/>
        <v>320.24200483294322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314.59999999999962</v>
      </c>
      <c r="FF76" s="17">
        <f>FE76*VLOOKUP('Données projet'!$B$16,Paramètres!$A$1:$I$89,3,0)*VLOOKUP('Données projet'!$B$16,Paramètres!$A$1:$I$89,5,0)</f>
        <v>245.38799999999972</v>
      </c>
      <c r="FG76" s="13">
        <f t="shared" si="101"/>
        <v>59.59728276491952</v>
      </c>
      <c r="FH76" s="20">
        <f t="shared" si="76"/>
        <v>531.18270081556773</v>
      </c>
      <c r="FI76" s="59">
        <f t="shared" si="77"/>
        <v>824.5160341489011</v>
      </c>
      <c r="FJ76" s="59">
        <f ca="1">AVERAGE(OFFSET($FI$3,0,0,'Données projet'!$E$16+1,1))-AVERAGE(OFFSET($H$3,0,0,'Données projet'!$E$16+1,1))</f>
        <v>346.38839381795231</v>
      </c>
      <c r="FK76" s="59">
        <f t="shared" si="102"/>
        <v>337.8934585835961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4.2</v>
      </c>
      <c r="FZ76" s="12">
        <f>IF('Données projet'!$A$244&gt;35,FZ75+FY76-GH75,IF(A76&lt;'Données projet'!$A$244,$FW$205^A76,IF(A76='Données projet'!$A$244,'Données projet'!$B$244,FZ75+FY76-GH75)))</f>
        <v>314.59999999999962</v>
      </c>
      <c r="GA76" s="17">
        <f>FZ76*VLOOKUP('Données projet'!$B$17,Paramètres!$A$1:$I$89,3,0)*VLOOKUP('Données projet'!$B$17,Paramètres!$A$1:$I$89,5,0)</f>
        <v>274.83455999999973</v>
      </c>
      <c r="GB76" s="13">
        <f t="shared" si="103"/>
        <v>65.874222766218068</v>
      </c>
      <c r="GC76" s="20">
        <f t="shared" si="79"/>
        <v>593.40112998449592</v>
      </c>
      <c r="GD76" s="59">
        <f t="shared" si="80"/>
        <v>886.7344633178293</v>
      </c>
      <c r="GE76" s="59">
        <f ca="1">AVERAGE(OFFSET($GD$3,0,0,'Données projet'!$E$17+1,1))-AVERAGE(OFFSET($H$3,0,0,'Données projet'!$E$17+1,1))</f>
        <v>383.46266660377637</v>
      </c>
      <c r="GF76" s="59">
        <f t="shared" si="104"/>
        <v>373.1287543230714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0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7.4</v>
      </c>
      <c r="GU76" s="12">
        <f>IF('Données projet'!$A$270&gt;35,GU75+GT76-HC75,IF(A76&lt;'Données projet'!$A$270,$GR$205^A76,IF(A76='Données projet'!$A$270,'Données projet'!$B$270,GU75+GT76-HC75)))</f>
        <v>296.19999999999993</v>
      </c>
      <c r="GV76" s="17">
        <f>GU76*VLOOKUP('Données projet'!$B$18,Paramètres!$A$1:$I$89,3,0)*VLOOKUP('Données projet'!$B$18,Paramètres!$A$1:$I$89,5,0)</f>
        <v>300.34679999999997</v>
      </c>
      <c r="GW76" s="13">
        <f t="shared" si="105"/>
        <v>71.249161187153362</v>
      </c>
      <c r="GX76" s="20">
        <f t="shared" si="82"/>
        <v>647.19629906762532</v>
      </c>
      <c r="GY76" s="59">
        <f t="shared" si="83"/>
        <v>940.52963240095869</v>
      </c>
      <c r="GZ76" s="59">
        <f ca="1">AVERAGE(OFFSET($GY$3,0,0,'Données projet'!$E$18+1,1))-AVERAGE(OFFSET($H$3,0,0,'Données projet'!$E$18+1,1))</f>
        <v>564.80210708868663</v>
      </c>
      <c r="HA76" s="59">
        <f t="shared" si="106"/>
        <v>367.42881145517066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0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521</v>
      </c>
      <c r="L77" s="12">
        <f>VLOOKUP(A77,'Données projet'!$A$35:$I$55,9,0)</f>
        <v>12.875</v>
      </c>
      <c r="M77" s="12">
        <f t="array" ref="M77">INDEX(L:L,MIN(IF(ISNUMBER(L77:L273),ROW(L77:L273),"")))</f>
        <v>12.875</v>
      </c>
      <c r="N77" s="13">
        <f>IF('Données projet'!$A$36&gt;35,N76+M77-V76,IF(A77&lt;'Données projet'!$A$36,$K$205^A77,IF(A77='Données projet'!$A$36,'Données projet'!$B$36,N76+M77-V76)))</f>
        <v>521</v>
      </c>
      <c r="O77" s="13">
        <f>N77*VLOOKUP('Données projet'!$B$9,Paramètres!$A$1:$I$89,3,0)*VLOOKUP('Données projet'!$B$9,Paramètres!$A$1:$I$89,5,0)</f>
        <v>311.55799999999999</v>
      </c>
      <c r="P77" s="13">
        <f t="shared" si="87"/>
        <v>73.594107587354372</v>
      </c>
      <c r="Q77" s="20">
        <f t="shared" si="54"/>
        <v>670.80658738130876</v>
      </c>
      <c r="R77" s="59">
        <f t="shared" si="55"/>
        <v>964.13992071464213</v>
      </c>
      <c r="S77" s="59">
        <f ca="1">AVERAGE(OFFSET($R$3,0,0,'Données projet'!$E$9+1,1))-AVERAGE(OFFSET($H$3,0,0,'Données projet'!$E$9+1,1))</f>
        <v>362.81292020448933</v>
      </c>
      <c r="T77" s="59">
        <f t="shared" si="88"/>
        <v>292.26503163353146</v>
      </c>
      <c r="U77" s="15">
        <f>IF(ISNA(VLOOKUP(A77,'Données projet'!$A$35:$I$55,3,0)),0,VLOOKUP(A77,'Données projet'!$A$35:$I$55,3,0))</f>
        <v>10</v>
      </c>
      <c r="V77" s="15">
        <f>IF(ISNA(VLOOKUP(A77,'Données projet'!$A$35:$I$55,4,0)),0,VLOOKUP(A77,'Données projet'!$A$35:$I$55,4,0))</f>
        <v>37</v>
      </c>
      <c r="W77" s="16">
        <f>IF(ISNA(VLOOKUP(A77,'Données projet'!$A$35:$I$55,5,0)),0%,VLOOKUP(A77,'Données projet'!$A$35:$I$55,5,0)*VLOOKUP('Données projet'!$B$9,Paramètres!$A$1:$I$89,7,0))</f>
        <v>0.36000000000000004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0.15</v>
      </c>
      <c r="Z77" s="21">
        <f>EXP(-LN(2)/35)*Z76+(1-EXP(-LN(2)/35))/(LN(2)/35)*V77*W77*VLOOKUP('Données projet'!$B$9,Paramètres!$A$1:$I$89,3,0)*0.475*44/12</f>
        <v>49.70401364220745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4.6696959676290479</v>
      </c>
      <c r="AC77" s="22">
        <f t="shared" si="57"/>
        <v>54.373709609836496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255.75263999999996</v>
      </c>
      <c r="AK77" s="13">
        <f t="shared" si="89"/>
        <v>61.816146384369418</v>
      </c>
      <c r="AL77" s="20">
        <f t="shared" si="58"/>
        <v>553.09896961944332</v>
      </c>
      <c r="AM77" s="59">
        <f t="shared" si="59"/>
        <v>846.43230295277658</v>
      </c>
      <c r="AN77" s="59">
        <f ca="1">AVERAGE(OFFSET($AM$3,0,0,'Données projet'!$E$10+1,1))-AVERAGE(OFFSET($H$3,0,0,'Données projet'!$E$10+1,1))</f>
        <v>476.64466005965136</v>
      </c>
      <c r="AO77" s="59">
        <f t="shared" si="90"/>
        <v>312.67921212138998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</v>
      </c>
      <c r="BD77" s="12">
        <f>IF('Données projet'!$A$88&gt;35,BD76+BC77-BL76,IF(A77&lt;'Données projet'!$A$88,$BA$205^A77,IF(A77='Données projet'!$A$88,'Données projet'!$B$88,BD76+BC77-BL76)))</f>
        <v>303.59999999999991</v>
      </c>
      <c r="BE77" s="13">
        <f>BD77*VLOOKUP('Données projet'!$B$11,Paramètres!$A$1:$I$89,3,0)*VLOOKUP('Données projet'!$B$11,Paramètres!$A$1:$I$89,5,0)</f>
        <v>274.69727999999992</v>
      </c>
      <c r="BF77" s="13">
        <f t="shared" si="91"/>
        <v>65.845147763387502</v>
      </c>
      <c r="BG77" s="20">
        <f t="shared" si="61"/>
        <v>593.11139502123308</v>
      </c>
      <c r="BH77" s="59">
        <f t="shared" si="62"/>
        <v>886.44472835456645</v>
      </c>
      <c r="BI77" s="59">
        <f ca="1">AVERAGE(OFFSET($BH$3,0,0,'Données projet'!$E$11+1,1))-AVERAGE(OFFSET($H$3,0,0,'Données projet'!$E$11+1,1))</f>
        <v>508.74087353289082</v>
      </c>
      <c r="BJ77" s="59">
        <f t="shared" si="92"/>
        <v>332.61387922152159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1.1368683772161603E-13</v>
      </c>
      <c r="BZ77" s="13">
        <f>BY77*VLOOKUP('Données projet'!$B$12,Paramètres!$A$1:$I$89,3,0)*VLOOKUP('Données projet'!$B$12,Paramètres!$A$1:$I$89,5,0)</f>
        <v>5.0249582272954292E-14</v>
      </c>
      <c r="CA77" s="13">
        <f t="shared" si="93"/>
        <v>8.1784820119191593E-13</v>
      </c>
      <c r="CB77" s="20">
        <f t="shared" si="64"/>
        <v>1.5119369728679821E-12</v>
      </c>
      <c r="CC77" s="59">
        <f t="shared" si="65"/>
        <v>293.33333333333485</v>
      </c>
      <c r="CD77" s="59">
        <f ca="1">AVERAGE(OFFSET($CC$3,0,0,'Données projet'!$E$12+1,1))-AVERAGE(OFFSET($H$3,0,0,'Données projet'!$E$12+1,1))</f>
        <v>413.19017646954478</v>
      </c>
      <c r="CE77" s="59">
        <f t="shared" si="94"/>
        <v>501.86214945100159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4.7</v>
      </c>
      <c r="CT77" s="12">
        <f>IF('Données projet'!$A$140&gt;35,CT76+CS77-DB76,IF(A77&lt;'Données projet'!$A$140,$CQ$205^A77,IF(A77='Données projet'!$A$140,'Données projet'!$B$140,CT76+CS77-DB76)))</f>
        <v>177.79999999999976</v>
      </c>
      <c r="CU77" s="17">
        <f>CT77*VLOOKUP('Données projet'!$B$13,Paramètres!$A$1:$I$89,3,0)*VLOOKUP('Données projet'!$B$13,Paramètres!$A$1:$I$89,5,0)</f>
        <v>194.15759999999972</v>
      </c>
      <c r="CV77" s="13">
        <f t="shared" si="95"/>
        <v>48.457977985071679</v>
      </c>
      <c r="CW77" s="20">
        <f t="shared" si="67"/>
        <v>422.555464990666</v>
      </c>
      <c r="CX77" s="59">
        <f t="shared" si="68"/>
        <v>715.88879832399925</v>
      </c>
      <c r="CY77" s="59">
        <f ca="1">AVERAGE(OFFSET($CX$3,0,0,'Données projet'!$E$13+1,1))-AVERAGE(OFFSET($H$3,0,0,'Données projet'!$E$13+1,1))</f>
        <v>384.27390696549998</v>
      </c>
      <c r="CZ77" s="59">
        <f t="shared" si="96"/>
        <v>168.81577156642464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</v>
      </c>
      <c r="DO77" s="12">
        <f>IF('Données projet'!$A$166&gt;35,DO76+DN77-DW76,IF(A77&lt;'Données projet'!$A$166,$DL$205^A77,IF(A77='Données projet'!$A$166,'Données projet'!$B$166,DO76+DN77-DW76)))</f>
        <v>256.00000000000011</v>
      </c>
      <c r="DP77" s="17">
        <f>DO77*VLOOKUP('Données projet'!$B$14,Paramètres!$A$1:$I$89,3,0)*VLOOKUP('Données projet'!$B$14,Paramètres!$A$1:$I$89,5,0)</f>
        <v>267.57120000000015</v>
      </c>
      <c r="DQ77" s="13">
        <f t="shared" si="97"/>
        <v>64.333545860572571</v>
      </c>
      <c r="DR77" s="20">
        <f t="shared" si="70"/>
        <v>578.06743237383068</v>
      </c>
      <c r="DS77" s="59">
        <f t="shared" si="71"/>
        <v>871.40076570716406</v>
      </c>
      <c r="DT77" s="59">
        <f ca="1">AVERAGE(OFFSET($DS$3,0,0,'Données projet'!$E$14+1,1))-AVERAGE(OFFSET($H$3,0,0,'Données projet'!$E$14+1,1))</f>
        <v>448.86709550306159</v>
      </c>
      <c r="DU77" s="59">
        <f t="shared" si="98"/>
        <v>421.94486500709155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318.79999999999961</v>
      </c>
      <c r="EK77" s="17">
        <f>EJ77*VLOOKUP('Données projet'!$B$15,Paramètres!$A$1:$I$89,3,0)*VLOOKUP('Données projet'!$B$15,Paramètres!$A$1:$I$89,5,0)</f>
        <v>233.74415999999971</v>
      </c>
      <c r="EL77" s="13">
        <f t="shared" si="99"/>
        <v>57.091494048716037</v>
      </c>
      <c r="EM77" s="20">
        <f t="shared" si="73"/>
        <v>506.53876413484659</v>
      </c>
      <c r="EN77" s="59">
        <f t="shared" si="74"/>
        <v>799.87209746817985</v>
      </c>
      <c r="EO77" s="59">
        <f ca="1">AVERAGE(OFFSET($EN$3,0,0,'Données projet'!$E$15+1,1))-AVERAGE(OFFSET($H$3,0,0,'Données projet'!$E$15+1,1))</f>
        <v>327.81662150328646</v>
      </c>
      <c r="EP77" s="59">
        <f t="shared" si="100"/>
        <v>320.24200483294322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318.79999999999961</v>
      </c>
      <c r="FF77" s="17">
        <f>FE77*VLOOKUP('Données projet'!$B$16,Paramètres!$A$1:$I$89,3,0)*VLOOKUP('Données projet'!$B$16,Paramètres!$A$1:$I$89,5,0)</f>
        <v>248.6639999999997</v>
      </c>
      <c r="FG77" s="13">
        <f t="shared" si="101"/>
        <v>60.299767404398459</v>
      </c>
      <c r="FH77" s="20">
        <f t="shared" si="76"/>
        <v>538.11189489599349</v>
      </c>
      <c r="FI77" s="59">
        <f t="shared" si="77"/>
        <v>831.44522822932686</v>
      </c>
      <c r="FJ77" s="59">
        <f ca="1">AVERAGE(OFFSET($FI$3,0,0,'Données projet'!$E$16+1,1))-AVERAGE(OFFSET($H$3,0,0,'Données projet'!$E$16+1,1))</f>
        <v>346.38839381795231</v>
      </c>
      <c r="FK77" s="59">
        <f t="shared" si="102"/>
        <v>337.8934585835961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4.2</v>
      </c>
      <c r="FZ77" s="12">
        <f>IF('Données projet'!$A$244&gt;35,FZ76+FY77-GH76,IF(A77&lt;'Données projet'!$A$244,$FW$205^A77,IF(A77='Données projet'!$A$244,'Données projet'!$B$244,FZ76+FY77-GH76)))</f>
        <v>318.79999999999961</v>
      </c>
      <c r="GA77" s="17">
        <f>FZ77*VLOOKUP('Données projet'!$B$17,Paramètres!$A$1:$I$89,3,0)*VLOOKUP('Données projet'!$B$17,Paramètres!$A$1:$I$89,5,0)</f>
        <v>278.50367999999969</v>
      </c>
      <c r="GB77" s="13">
        <f t="shared" si="103"/>
        <v>66.650694905282123</v>
      </c>
      <c r="GC77" s="20">
        <f t="shared" si="79"/>
        <v>601.14386962669914</v>
      </c>
      <c r="GD77" s="59">
        <f t="shared" si="80"/>
        <v>894.4772029600324</v>
      </c>
      <c r="GE77" s="59">
        <f ca="1">AVERAGE(OFFSET($GD$3,0,0,'Données projet'!$E$17+1,1))-AVERAGE(OFFSET($H$3,0,0,'Données projet'!$E$17+1,1))</f>
        <v>383.46266660377637</v>
      </c>
      <c r="GF77" s="59">
        <f t="shared" si="104"/>
        <v>373.1287543230714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0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7.4</v>
      </c>
      <c r="GU77" s="12">
        <f>IF('Données projet'!$A$270&gt;35,GU76+GT77-HC76,IF(A77&lt;'Données projet'!$A$270,$GR$205^A77,IF(A77='Données projet'!$A$270,'Données projet'!$B$270,GU76+GT77-HC76)))</f>
        <v>303.59999999999991</v>
      </c>
      <c r="GV77" s="17">
        <f>GU77*VLOOKUP('Données projet'!$B$18,Paramètres!$A$1:$I$89,3,0)*VLOOKUP('Données projet'!$B$18,Paramètres!$A$1:$I$89,5,0)</f>
        <v>307.85039999999992</v>
      </c>
      <c r="GW77" s="13">
        <f t="shared" si="105"/>
        <v>72.819726494623794</v>
      </c>
      <c r="GX77" s="20">
        <f t="shared" si="82"/>
        <v>663.0004703114696</v>
      </c>
      <c r="GY77" s="59">
        <f t="shared" si="83"/>
        <v>956.33380364480286</v>
      </c>
      <c r="GZ77" s="59">
        <f ca="1">AVERAGE(OFFSET($GY$3,0,0,'Données projet'!$E$18+1,1))-AVERAGE(OFFSET($H$3,0,0,'Données projet'!$E$18+1,1))</f>
        <v>564.80210708868663</v>
      </c>
      <c r="HA77" s="59">
        <f t="shared" si="106"/>
        <v>367.42881145517066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0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8.875</v>
      </c>
      <c r="N78" s="13">
        <f>IF('Données projet'!$A$36&gt;35,N77+M78-V77,IF(A78&lt;'Données projet'!$A$36,$K$205^A78,IF(A78='Données projet'!$A$36,'Données projet'!$B$36,N77+M78-V77)))</f>
        <v>492.875</v>
      </c>
      <c r="O78" s="13">
        <f>N78*VLOOKUP('Données projet'!$B$9,Paramètres!$A$1:$I$89,3,0)*VLOOKUP('Données projet'!$B$9,Paramètres!$A$1:$I$89,5,0)</f>
        <v>294.73925000000003</v>
      </c>
      <c r="P78" s="13">
        <f t="shared" si="87"/>
        <v>70.072475236035828</v>
      </c>
      <c r="Q78" s="20">
        <f t="shared" si="54"/>
        <v>635.38042145276233</v>
      </c>
      <c r="R78" s="59">
        <f t="shared" si="55"/>
        <v>928.71375478609571</v>
      </c>
      <c r="S78" s="59">
        <f ca="1">AVERAGE(OFFSET($R$3,0,0,'Données projet'!$E$9+1,1))-AVERAGE(OFFSET($H$3,0,0,'Données projet'!$E$9+1,1))</f>
        <v>362.81292020448933</v>
      </c>
      <c r="T78" s="59">
        <f t="shared" si="88"/>
        <v>292.26503163353146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48.729348251138582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3.3019736847899765</v>
      </c>
      <c r="AC78" s="22">
        <f t="shared" si="57"/>
        <v>52.03132193592856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261.98639999999989</v>
      </c>
      <c r="AK78" s="13">
        <f t="shared" si="89"/>
        <v>63.14561042409737</v>
      </c>
      <c r="AL78" s="20">
        <f t="shared" si="58"/>
        <v>566.27158482196944</v>
      </c>
      <c r="AM78" s="59">
        <f t="shared" si="59"/>
        <v>859.60491815530281</v>
      </c>
      <c r="AN78" s="59">
        <f ca="1">AVERAGE(OFFSET($AM$3,0,0,'Données projet'!$E$10+1,1))-AVERAGE(OFFSET($H$3,0,0,'Données projet'!$E$10+1,1))</f>
        <v>476.64466005965136</v>
      </c>
      <c r="AO78" s="59">
        <f t="shared" si="90"/>
        <v>312.67921212138998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</v>
      </c>
      <c r="BD78" s="12">
        <f>IF('Données projet'!$A$88&gt;35,BD77+BC78-BL77,IF(A78&lt;'Données projet'!$A$88,$BA$205^A78,IF(A78='Données projet'!$A$88,'Données projet'!$B$88,BD77+BC78-BL77)))</f>
        <v>310.99999999999989</v>
      </c>
      <c r="BE78" s="13">
        <f>BD78*VLOOKUP('Données projet'!$B$11,Paramètres!$A$1:$I$89,3,0)*VLOOKUP('Données projet'!$B$11,Paramètres!$A$1:$I$89,5,0)</f>
        <v>281.39279999999985</v>
      </c>
      <c r="BF78" s="13">
        <f t="shared" si="91"/>
        <v>67.261262504634658</v>
      </c>
      <c r="BG78" s="20">
        <f t="shared" si="61"/>
        <v>607.23915886223847</v>
      </c>
      <c r="BH78" s="59">
        <f t="shared" si="62"/>
        <v>900.57249219557184</v>
      </c>
      <c r="BI78" s="59">
        <f ca="1">AVERAGE(OFFSET($BH$3,0,0,'Données projet'!$E$11+1,1))-AVERAGE(OFFSET($H$3,0,0,'Données projet'!$E$11+1,1))</f>
        <v>508.74087353289082</v>
      </c>
      <c r="BJ78" s="59">
        <f t="shared" si="92"/>
        <v>332.61387922152159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1.1368683772161603E-13</v>
      </c>
      <c r="BZ78" s="13">
        <f>BY78*VLOOKUP('Données projet'!$B$12,Paramètres!$A$1:$I$89,3,0)*VLOOKUP('Données projet'!$B$12,Paramètres!$A$1:$I$89,5,0)</f>
        <v>5.0249582272954292E-14</v>
      </c>
      <c r="CA78" s="13">
        <f t="shared" si="93"/>
        <v>8.1784820119191593E-13</v>
      </c>
      <c r="CB78" s="20">
        <f t="shared" si="64"/>
        <v>1.5119369728679821E-12</v>
      </c>
      <c r="CC78" s="59">
        <f t="shared" si="65"/>
        <v>293.33333333333485</v>
      </c>
      <c r="CD78" s="59">
        <f ca="1">AVERAGE(OFFSET($CC$3,0,0,'Données projet'!$E$12+1,1))-AVERAGE(OFFSET($H$3,0,0,'Données projet'!$E$12+1,1))</f>
        <v>413.19017646954478</v>
      </c>
      <c r="CE78" s="59">
        <f t="shared" si="94"/>
        <v>501.86214945100159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4.7</v>
      </c>
      <c r="CT78" s="12">
        <f>IF('Données projet'!$A$140&gt;35,CT77+CS78-DB77,IF(A78&lt;'Données projet'!$A$140,$CQ$205^A78,IF(A78='Données projet'!$A$140,'Données projet'!$B$140,CT77+CS78-DB77)))</f>
        <v>182.49999999999974</v>
      </c>
      <c r="CU78" s="17">
        <f>CT78*VLOOKUP('Données projet'!$B$13,Paramètres!$A$1:$I$89,3,0)*VLOOKUP('Données projet'!$B$13,Paramètres!$A$1:$I$89,5,0)</f>
        <v>199.28999999999971</v>
      </c>
      <c r="CV78" s="13">
        <f t="shared" si="95"/>
        <v>49.588098933572184</v>
      </c>
      <c r="CW78" s="20">
        <f t="shared" si="67"/>
        <v>433.46268897597105</v>
      </c>
      <c r="CX78" s="59">
        <f t="shared" si="68"/>
        <v>726.79602230930436</v>
      </c>
      <c r="CY78" s="59">
        <f ca="1">AVERAGE(OFFSET($CX$3,0,0,'Données projet'!$E$13+1,1))-AVERAGE(OFFSET($H$3,0,0,'Données projet'!$E$13+1,1))</f>
        <v>384.27390696549998</v>
      </c>
      <c r="CZ78" s="59">
        <f t="shared" si="96"/>
        <v>168.81577156642464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261</v>
      </c>
      <c r="DM78" s="12">
        <f>VLOOKUP(A78,'Données projet'!$A$165:$I$185,9,0)</f>
        <v>5</v>
      </c>
      <c r="DN78" s="12">
        <f t="array" ref="DN78">INDEX(DM:DM,MIN(IF(ISNUMBER(DM78:DM274),ROW(DM78:DM274),"")))</f>
        <v>5</v>
      </c>
      <c r="DO78" s="12">
        <f>IF('Données projet'!$A$166&gt;35,DO77+DN78-DW77,IF(A78&lt;'Données projet'!$A$166,$DL$205^A78,IF(A78='Données projet'!$A$166,'Données projet'!$B$166,DO77+DN78-DW77)))</f>
        <v>261.00000000000011</v>
      </c>
      <c r="DP78" s="17">
        <f>DO78*VLOOKUP('Données projet'!$B$14,Paramètres!$A$1:$I$89,3,0)*VLOOKUP('Données projet'!$B$14,Paramètres!$A$1:$I$89,5,0)</f>
        <v>272.79720000000015</v>
      </c>
      <c r="DQ78" s="13">
        <f t="shared" si="97"/>
        <v>65.442549162581614</v>
      </c>
      <c r="DR78" s="20">
        <f t="shared" si="70"/>
        <v>589.10089645816322</v>
      </c>
      <c r="DS78" s="59">
        <f t="shared" si="71"/>
        <v>882.43422979149659</v>
      </c>
      <c r="DT78" s="59">
        <f ca="1">AVERAGE(OFFSET($DS$3,0,0,'Données projet'!$E$14+1,1))-AVERAGE(OFFSET($H$3,0,0,'Données projet'!$E$14+1,1))</f>
        <v>448.86709550306159</v>
      </c>
      <c r="DU78" s="59">
        <f t="shared" si="98"/>
        <v>421.94486500709155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19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323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322.9999999999996</v>
      </c>
      <c r="EK78" s="17">
        <f>EJ78*VLOOKUP('Données projet'!$B$15,Paramètres!$A$1:$I$89,3,0)*VLOOKUP('Données projet'!$B$15,Paramètres!$A$1:$I$89,5,0)</f>
        <v>236.82359999999971</v>
      </c>
      <c r="EL78" s="13">
        <f t="shared" si="99"/>
        <v>57.755583516581048</v>
      </c>
      <c r="EM78" s="20">
        <f t="shared" si="73"/>
        <v>513.05874462471149</v>
      </c>
      <c r="EN78" s="59">
        <f t="shared" si="74"/>
        <v>806.39207795804487</v>
      </c>
      <c r="EO78" s="59">
        <f ca="1">AVERAGE(OFFSET($EN$3,0,0,'Données projet'!$E$15+1,1))-AVERAGE(OFFSET($H$3,0,0,'Données projet'!$E$15+1,1))</f>
        <v>327.81662150328646</v>
      </c>
      <c r="EP78" s="59">
        <f t="shared" si="100"/>
        <v>320.24200483294322</v>
      </c>
      <c r="EQ78" s="15">
        <f>IF(ISNA(VLOOKUP(A78,'Données projet'!$A$191:$I$211,3,0)),0,VLOOKUP(A78,'Données projet'!$A$191:$I$211,3,0))</f>
        <v>14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323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322.9999999999996</v>
      </c>
      <c r="FF78" s="17">
        <f>FE78*VLOOKUP('Données projet'!$B$16,Paramètres!$A$1:$I$89,3,0)*VLOOKUP('Données projet'!$B$16,Paramètres!$A$1:$I$89,5,0)</f>
        <v>251.93999999999969</v>
      </c>
      <c r="FG78" s="13">
        <f t="shared" si="101"/>
        <v>61.001175575881959</v>
      </c>
      <c r="FH78" s="20">
        <f t="shared" si="76"/>
        <v>545.03921412799389</v>
      </c>
      <c r="FI78" s="59">
        <f t="shared" si="77"/>
        <v>838.37254746132726</v>
      </c>
      <c r="FJ78" s="59">
        <f ca="1">AVERAGE(OFFSET($FI$3,0,0,'Données projet'!$E$16+1,1))-AVERAGE(OFFSET($H$3,0,0,'Données projet'!$E$16+1,1))</f>
        <v>346.38839381795231</v>
      </c>
      <c r="FK78" s="59">
        <f t="shared" si="102"/>
        <v>337.8934585835961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323</v>
      </c>
      <c r="FX78" s="12">
        <f>VLOOKUP(A78,'Données projet'!$A$243:$I$263,9,0)</f>
        <v>4.2</v>
      </c>
      <c r="FY78" s="12">
        <f t="array" ref="FY78">INDEX(FX:FX,MIN(IF(ISNUMBER(FX78:FX274),ROW(FX78:FX274),"")))</f>
        <v>4.2</v>
      </c>
      <c r="FZ78" s="12">
        <f>IF('Données projet'!$A$244&gt;35,FZ77+FY78-GH77,IF(A78&lt;'Données projet'!$A$244,$FW$205^A78,IF(A78='Données projet'!$A$244,'Données projet'!$B$244,FZ77+FY78-GH77)))</f>
        <v>322.9999999999996</v>
      </c>
      <c r="GA78" s="17">
        <f>FZ78*VLOOKUP('Données projet'!$B$17,Paramètres!$A$1:$I$89,3,0)*VLOOKUP('Données projet'!$B$17,Paramètres!$A$1:$I$89,5,0)</f>
        <v>282.17279999999971</v>
      </c>
      <c r="GB78" s="13">
        <f t="shared" si="103"/>
        <v>67.425977199956591</v>
      </c>
      <c r="GC78" s="20">
        <f t="shared" si="79"/>
        <v>608.88453695659052</v>
      </c>
      <c r="GD78" s="59">
        <f t="shared" si="80"/>
        <v>902.21787028992389</v>
      </c>
      <c r="GE78" s="59">
        <f ca="1">AVERAGE(OFFSET($GD$3,0,0,'Données projet'!$E$17+1,1))-AVERAGE(OFFSET($H$3,0,0,'Données projet'!$E$17+1,1))</f>
        <v>383.46266660377637</v>
      </c>
      <c r="GF78" s="59">
        <f t="shared" si="104"/>
        <v>373.1287543230714</v>
      </c>
      <c r="GG78" s="15">
        <f>IF(ISNA(VLOOKUP(A78,'Données projet'!$A$243:$I$263,3,0)),0,VLOOKUP(A78,'Données projet'!$A$243:$I$263,3,0))</f>
        <v>14</v>
      </c>
      <c r="GH78" s="15">
        <f>IF(ISNA(VLOOKUP(A78,'Données projet'!$A$243:$I$263,4,0)),0,VLOOKUP(A78,'Données projet'!$A$243:$I$263,4,0))</f>
        <v>12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0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7.4</v>
      </c>
      <c r="GU78" s="12">
        <f>IF('Données projet'!$A$270&gt;35,GU77+GT78-HC77,IF(A78&lt;'Données projet'!$A$270,$GR$205^A78,IF(A78='Données projet'!$A$270,'Données projet'!$B$270,GU77+GT78-HC77)))</f>
        <v>310.99999999999989</v>
      </c>
      <c r="GV78" s="17">
        <f>GU78*VLOOKUP('Données projet'!$B$18,Paramètres!$A$1:$I$89,3,0)*VLOOKUP('Données projet'!$B$18,Paramètres!$A$1:$I$89,5,0)</f>
        <v>315.35399999999987</v>
      </c>
      <c r="GW78" s="13">
        <f t="shared" si="105"/>
        <v>74.385841715644801</v>
      </c>
      <c r="GX78" s="20">
        <f t="shared" si="82"/>
        <v>678.79689098808103</v>
      </c>
      <c r="GY78" s="59">
        <f t="shared" si="83"/>
        <v>972.13022432141429</v>
      </c>
      <c r="GZ78" s="59">
        <f ca="1">AVERAGE(OFFSET($GY$3,0,0,'Données projet'!$E$18+1,1))-AVERAGE(OFFSET($H$3,0,0,'Données projet'!$E$18+1,1))</f>
        <v>564.80210708868663</v>
      </c>
      <c r="HA78" s="59">
        <f t="shared" si="106"/>
        <v>367.42881145517066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0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8.875</v>
      </c>
      <c r="N79" s="13">
        <f>IF('Données projet'!$A$36&gt;35,N78+M79-V78,IF(A79&lt;'Données projet'!$A$36,$K$205^A79,IF(A79='Données projet'!$A$36,'Données projet'!$B$36,N78+M79-V78)))</f>
        <v>501.75</v>
      </c>
      <c r="O79" s="13">
        <f>N79*VLOOKUP('Données projet'!$B$9,Paramètres!$A$1:$I$89,3,0)*VLOOKUP('Données projet'!$B$9,Paramètres!$A$1:$I$89,5,0)</f>
        <v>300.04650000000004</v>
      </c>
      <c r="P79" s="13">
        <f t="shared" si="87"/>
        <v>71.186211573839699</v>
      </c>
      <c r="Q79" s="20">
        <f t="shared" si="54"/>
        <v>646.56363932443753</v>
      </c>
      <c r="R79" s="59">
        <f t="shared" si="55"/>
        <v>939.8969726577709</v>
      </c>
      <c r="S79" s="59">
        <f ca="1">AVERAGE(OFFSET($R$3,0,0,'Données projet'!$E$9+1,1))-AVERAGE(OFFSET($H$3,0,0,'Données projet'!$E$9+1,1))</f>
        <v>362.81292020448933</v>
      </c>
      <c r="T79" s="59">
        <f t="shared" si="88"/>
        <v>292.26503163353146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47.773795453901386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2.334847983814524</v>
      </c>
      <c r="AC79" s="22">
        <f t="shared" si="57"/>
        <v>50.108643437715912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268.22015999999991</v>
      </c>
      <c r="AK79" s="13">
        <f t="shared" si="89"/>
        <v>64.471397046337671</v>
      </c>
      <c r="AL79" s="20">
        <f t="shared" si="58"/>
        <v>579.43779518903796</v>
      </c>
      <c r="AM79" s="59">
        <f t="shared" si="59"/>
        <v>872.77112852237133</v>
      </c>
      <c r="AN79" s="59">
        <f ca="1">AVERAGE(OFFSET($AM$3,0,0,'Données projet'!$E$10+1,1))-AVERAGE(OFFSET($H$3,0,0,'Données projet'!$E$10+1,1))</f>
        <v>476.64466005965136</v>
      </c>
      <c r="AO79" s="59">
        <f t="shared" si="90"/>
        <v>312.67921212138998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</v>
      </c>
      <c r="BD79" s="12">
        <f>IF('Données projet'!$A$88&gt;35,BD78+BC79-BL78,IF(A79&lt;'Données projet'!$A$88,$BA$205^A79,IF(A79='Données projet'!$A$88,'Données projet'!$B$88,BD78+BC79-BL78)))</f>
        <v>318.39999999999986</v>
      </c>
      <c r="BE79" s="13">
        <f>BD79*VLOOKUP('Données projet'!$B$11,Paramètres!$A$1:$I$89,3,0)*VLOOKUP('Données projet'!$B$11,Paramètres!$A$1:$I$89,5,0)</f>
        <v>288.0883199999999</v>
      </c>
      <c r="BF79" s="13">
        <f t="shared" si="91"/>
        <v>68.673460144735557</v>
      </c>
      <c r="BG79" s="20">
        <f t="shared" si="61"/>
        <v>621.36010041874761</v>
      </c>
      <c r="BH79" s="59">
        <f t="shared" si="62"/>
        <v>914.69343375208086</v>
      </c>
      <c r="BI79" s="59">
        <f ca="1">AVERAGE(OFFSET($BH$3,0,0,'Données projet'!$E$11+1,1))-AVERAGE(OFFSET($H$3,0,0,'Données projet'!$E$11+1,1))</f>
        <v>508.74087353289082</v>
      </c>
      <c r="BJ79" s="59">
        <f t="shared" si="92"/>
        <v>332.61387922152159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1.1368683772161603E-13</v>
      </c>
      <c r="BZ79" s="13">
        <f>BY79*VLOOKUP('Données projet'!$B$12,Paramètres!$A$1:$I$89,3,0)*VLOOKUP('Données projet'!$B$12,Paramètres!$A$1:$I$89,5,0)</f>
        <v>5.0249582272954292E-14</v>
      </c>
      <c r="CA79" s="13">
        <f t="shared" si="93"/>
        <v>8.1784820119191593E-13</v>
      </c>
      <c r="CB79" s="20">
        <f t="shared" si="64"/>
        <v>1.5119369728679821E-12</v>
      </c>
      <c r="CC79" s="59">
        <f t="shared" si="65"/>
        <v>293.33333333333485</v>
      </c>
      <c r="CD79" s="59">
        <f ca="1">AVERAGE(OFFSET($CC$3,0,0,'Données projet'!$E$12+1,1))-AVERAGE(OFFSET($H$3,0,0,'Données projet'!$E$12+1,1))</f>
        <v>413.19017646954478</v>
      </c>
      <c r="CE79" s="59">
        <f t="shared" si="94"/>
        <v>501.86214945100159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4.7</v>
      </c>
      <c r="CT79" s="12">
        <f>IF('Données projet'!$A$140&gt;35,CT78+CS79-DB78,IF(A79&lt;'Données projet'!$A$140,$CQ$205^A79,IF(A79='Données projet'!$A$140,'Données projet'!$B$140,CT78+CS79-DB78)))</f>
        <v>187.19999999999973</v>
      </c>
      <c r="CU79" s="17">
        <f>CT79*VLOOKUP('Données projet'!$B$13,Paramètres!$A$1:$I$89,3,0)*VLOOKUP('Données projet'!$B$13,Paramètres!$A$1:$I$89,5,0)</f>
        <v>204.4223999999997</v>
      </c>
      <c r="CV79" s="13">
        <f t="shared" si="95"/>
        <v>50.714836797527219</v>
      </c>
      <c r="CW79" s="20">
        <f t="shared" si="67"/>
        <v>444.36402075569271</v>
      </c>
      <c r="CX79" s="59">
        <f t="shared" si="68"/>
        <v>737.69735408902602</v>
      </c>
      <c r="CY79" s="59">
        <f ca="1">AVERAGE(OFFSET($CX$3,0,0,'Données projet'!$E$13+1,1))-AVERAGE(OFFSET($H$3,0,0,'Données projet'!$E$13+1,1))</f>
        <v>384.27390696549998</v>
      </c>
      <c r="CZ79" s="59">
        <f t="shared" si="96"/>
        <v>168.81577156642464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4.4000000000000004</v>
      </c>
      <c r="DO79" s="12">
        <f>IF('Données projet'!$A$166&gt;35,DO78+DN79-DW78,IF(A79&lt;'Données projet'!$A$166,$DL$205^A79,IF(A79='Données projet'!$A$166,'Données projet'!$B$166,DO78+DN79-DW78)))</f>
        <v>246.40000000000009</v>
      </c>
      <c r="DP79" s="17">
        <f>DO79*VLOOKUP('Données projet'!$B$14,Paramètres!$A$1:$I$89,3,0)*VLOOKUP('Données projet'!$B$14,Paramètres!$A$1:$I$89,5,0)</f>
        <v>257.53728000000012</v>
      </c>
      <c r="DQ79" s="13">
        <f t="shared" si="97"/>
        <v>62.19713515702086</v>
      </c>
      <c r="DR79" s="20">
        <f t="shared" si="70"/>
        <v>556.87077306514482</v>
      </c>
      <c r="DS79" s="59">
        <f t="shared" si="71"/>
        <v>850.20410639847819</v>
      </c>
      <c r="DT79" s="59">
        <f ca="1">AVERAGE(OFFSET($DS$3,0,0,'Données projet'!$E$14+1,1))-AVERAGE(OFFSET($H$3,0,0,'Données projet'!$E$14+1,1))</f>
        <v>448.86709550306159</v>
      </c>
      <c r="DU79" s="59">
        <f t="shared" si="98"/>
        <v>421.94486500709155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314.59999999999962</v>
      </c>
      <c r="EK79" s="17">
        <f>EJ79*VLOOKUP('Données projet'!$B$15,Paramètres!$A$1:$I$89,3,0)*VLOOKUP('Données projet'!$B$15,Paramètres!$A$1:$I$89,5,0)</f>
        <v>230.66471999999973</v>
      </c>
      <c r="EL79" s="13">
        <f t="shared" si="99"/>
        <v>56.426385386767798</v>
      </c>
      <c r="EM79" s="20">
        <f t="shared" si="73"/>
        <v>500.01700854862014</v>
      </c>
      <c r="EN79" s="59">
        <f t="shared" si="74"/>
        <v>793.35034188195345</v>
      </c>
      <c r="EO79" s="59">
        <f ca="1">AVERAGE(OFFSET($EN$3,0,0,'Données projet'!$E$15+1,1))-AVERAGE(OFFSET($H$3,0,0,'Données projet'!$E$15+1,1))</f>
        <v>327.81662150328646</v>
      </c>
      <c r="EP79" s="59">
        <f t="shared" si="100"/>
        <v>320.24200483294322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314.59999999999962</v>
      </c>
      <c r="FF79" s="17">
        <f>FE79*VLOOKUP('Données projet'!$B$16,Paramètres!$A$1:$I$89,3,0)*VLOOKUP('Données projet'!$B$16,Paramètres!$A$1:$I$89,5,0)</f>
        <v>245.38799999999972</v>
      </c>
      <c r="FG79" s="13">
        <f t="shared" si="101"/>
        <v>59.59728276491952</v>
      </c>
      <c r="FH79" s="20">
        <f t="shared" si="76"/>
        <v>531.18270081556773</v>
      </c>
      <c r="FI79" s="59">
        <f t="shared" si="77"/>
        <v>824.5160341489011</v>
      </c>
      <c r="FJ79" s="59">
        <f ca="1">AVERAGE(OFFSET($FI$3,0,0,'Données projet'!$E$16+1,1))-AVERAGE(OFFSET($H$3,0,0,'Données projet'!$E$16+1,1))</f>
        <v>346.38839381795231</v>
      </c>
      <c r="FK79" s="59">
        <f t="shared" si="102"/>
        <v>337.8934585835961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3.6</v>
      </c>
      <c r="FZ79" s="12">
        <f>IF('Données projet'!$A$244&gt;35,FZ78+FY79-GH78,IF(A79&lt;'Données projet'!$A$244,$FW$205^A79,IF(A79='Données projet'!$A$244,'Données projet'!$B$244,FZ78+FY79-GH78)))</f>
        <v>314.59999999999962</v>
      </c>
      <c r="GA79" s="17">
        <f>FZ79*VLOOKUP('Données projet'!$B$17,Paramètres!$A$1:$I$89,3,0)*VLOOKUP('Données projet'!$B$17,Paramètres!$A$1:$I$89,5,0)</f>
        <v>274.83455999999973</v>
      </c>
      <c r="GB79" s="13">
        <f t="shared" si="103"/>
        <v>65.874222766218068</v>
      </c>
      <c r="GC79" s="20">
        <f t="shared" si="79"/>
        <v>593.40112998449592</v>
      </c>
      <c r="GD79" s="59">
        <f t="shared" si="80"/>
        <v>886.7344633178293</v>
      </c>
      <c r="GE79" s="59">
        <f ca="1">AVERAGE(OFFSET($GD$3,0,0,'Données projet'!$E$17+1,1))-AVERAGE(OFFSET($H$3,0,0,'Données projet'!$E$17+1,1))</f>
        <v>383.46266660377637</v>
      </c>
      <c r="GF79" s="59">
        <f t="shared" si="104"/>
        <v>373.1287543230714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0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7.4</v>
      </c>
      <c r="GU79" s="12">
        <f>IF('Données projet'!$A$270&gt;35,GU78+GT79-HC78,IF(A79&lt;'Données projet'!$A$270,$GR$205^A79,IF(A79='Données projet'!$A$270,'Données projet'!$B$270,GU78+GT79-HC78)))</f>
        <v>318.39999999999986</v>
      </c>
      <c r="GV79" s="17">
        <f>GU79*VLOOKUP('Données projet'!$B$18,Paramètres!$A$1:$I$89,3,0)*VLOOKUP('Données projet'!$B$18,Paramètres!$A$1:$I$89,5,0)</f>
        <v>322.85759999999988</v>
      </c>
      <c r="GW79" s="13">
        <f t="shared" si="105"/>
        <v>75.947624920658441</v>
      </c>
      <c r="GX79" s="20">
        <f t="shared" si="82"/>
        <v>694.58576673681318</v>
      </c>
      <c r="GY79" s="59">
        <f t="shared" si="83"/>
        <v>987.91910007014644</v>
      </c>
      <c r="GZ79" s="59">
        <f ca="1">AVERAGE(OFFSET($GY$3,0,0,'Données projet'!$E$18+1,1))-AVERAGE(OFFSET($H$3,0,0,'Données projet'!$E$18+1,1))</f>
        <v>564.80210708868663</v>
      </c>
      <c r="HA79" s="59">
        <f t="shared" si="106"/>
        <v>367.42881145517066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0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8.875</v>
      </c>
      <c r="N80" s="13">
        <f>IF('Données projet'!$A$36&gt;35,N79+M80-V79,IF(A80&lt;'Données projet'!$A$36,$K$205^A80,IF(A80='Données projet'!$A$36,'Données projet'!$B$36,N79+M80-V79)))</f>
        <v>510.625</v>
      </c>
      <c r="O80" s="13">
        <f>N80*VLOOKUP('Données projet'!$B$9,Paramètres!$A$1:$I$89,3,0)*VLOOKUP('Données projet'!$B$9,Paramètres!$A$1:$I$89,5,0)</f>
        <v>305.35375000000005</v>
      </c>
      <c r="P80" s="13">
        <f t="shared" si="87"/>
        <v>72.297657079406008</v>
      </c>
      <c r="Q80" s="20">
        <f t="shared" si="54"/>
        <v>657.74286732996552</v>
      </c>
      <c r="R80" s="59">
        <f t="shared" si="55"/>
        <v>951.07620066329878</v>
      </c>
      <c r="S80" s="59">
        <f ca="1">AVERAGE(OFFSET($R$3,0,0,'Données projet'!$E$9+1,1))-AVERAGE(OFFSET($H$3,0,0,'Données projet'!$E$9+1,1))</f>
        <v>362.81292020448933</v>
      </c>
      <c r="T80" s="59">
        <f t="shared" si="88"/>
        <v>292.26503163353146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46.836980464188358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1.6509868423949883</v>
      </c>
      <c r="AC80" s="22">
        <f t="shared" si="57"/>
        <v>48.487967306583343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274.45391999999993</v>
      </c>
      <c r="AK80" s="13">
        <f t="shared" si="89"/>
        <v>65.793601555534096</v>
      </c>
      <c r="AL80" s="20">
        <f t="shared" si="58"/>
        <v>592.59776670922179</v>
      </c>
      <c r="AM80" s="59">
        <f t="shared" si="59"/>
        <v>885.93110004255504</v>
      </c>
      <c r="AN80" s="59">
        <f ca="1">AVERAGE(OFFSET($AM$3,0,0,'Données projet'!$E$10+1,1))-AVERAGE(OFFSET($H$3,0,0,'Données projet'!$E$10+1,1))</f>
        <v>476.64466005965136</v>
      </c>
      <c r="AO80" s="59">
        <f t="shared" si="90"/>
        <v>312.67921212138998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</v>
      </c>
      <c r="BD80" s="12">
        <f>IF('Données projet'!$A$88&gt;35,BD79+BC80-BL79,IF(A80&lt;'Données projet'!$A$88,$BA$205^A80,IF(A80='Données projet'!$A$88,'Données projet'!$B$88,BD79+BC80-BL79)))</f>
        <v>325.79999999999984</v>
      </c>
      <c r="BE80" s="13">
        <f>BD80*VLOOKUP('Données projet'!$B$11,Paramètres!$A$1:$I$89,3,0)*VLOOKUP('Données projet'!$B$11,Paramètres!$A$1:$I$89,5,0)</f>
        <v>294.78383999999983</v>
      </c>
      <c r="BF80" s="13">
        <f t="shared" si="91"/>
        <v>70.081842199807596</v>
      </c>
      <c r="BG80" s="20">
        <f t="shared" si="61"/>
        <v>635.47439649799799</v>
      </c>
      <c r="BH80" s="59">
        <f t="shared" si="62"/>
        <v>928.80772983133124</v>
      </c>
      <c r="BI80" s="59">
        <f ca="1">AVERAGE(OFFSET($BH$3,0,0,'Données projet'!$E$11+1,1))-AVERAGE(OFFSET($H$3,0,0,'Données projet'!$E$11+1,1))</f>
        <v>508.74087353289082</v>
      </c>
      <c r="BJ80" s="59">
        <f t="shared" si="92"/>
        <v>332.61387922152159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1.1368683772161603E-13</v>
      </c>
      <c r="BZ80" s="13">
        <f>BY80*VLOOKUP('Données projet'!$B$12,Paramètres!$A$1:$I$89,3,0)*VLOOKUP('Données projet'!$B$12,Paramètres!$A$1:$I$89,5,0)</f>
        <v>5.0249582272954292E-14</v>
      </c>
      <c r="CA80" s="13">
        <f t="shared" si="93"/>
        <v>8.1784820119191593E-13</v>
      </c>
      <c r="CB80" s="20">
        <f t="shared" si="64"/>
        <v>1.5119369728679821E-12</v>
      </c>
      <c r="CC80" s="59">
        <f t="shared" si="65"/>
        <v>293.33333333333485</v>
      </c>
      <c r="CD80" s="59">
        <f ca="1">AVERAGE(OFFSET($CC$3,0,0,'Données projet'!$E$12+1,1))-AVERAGE(OFFSET($H$3,0,0,'Données projet'!$E$12+1,1))</f>
        <v>413.19017646954478</v>
      </c>
      <c r="CE80" s="59">
        <f t="shared" si="94"/>
        <v>501.86214945100159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4.7</v>
      </c>
      <c r="CT80" s="12">
        <f>IF('Données projet'!$A$140&gt;35,CT79+CS80-DB79,IF(A80&lt;'Données projet'!$A$140,$CQ$205^A80,IF(A80='Données projet'!$A$140,'Données projet'!$B$140,CT79+CS80-DB79)))</f>
        <v>191.89999999999972</v>
      </c>
      <c r="CU80" s="17">
        <f>CT80*VLOOKUP('Données projet'!$B$13,Paramètres!$A$1:$I$89,3,0)*VLOOKUP('Données projet'!$B$13,Paramètres!$A$1:$I$89,5,0)</f>
        <v>209.55479999999966</v>
      </c>
      <c r="CV80" s="13">
        <f t="shared" si="95"/>
        <v>51.838286284042731</v>
      </c>
      <c r="CW80" s="20">
        <f t="shared" si="67"/>
        <v>455.25962527804046</v>
      </c>
      <c r="CX80" s="59">
        <f t="shared" si="68"/>
        <v>748.59295861137377</v>
      </c>
      <c r="CY80" s="59">
        <f ca="1">AVERAGE(OFFSET($CX$3,0,0,'Données projet'!$E$13+1,1))-AVERAGE(OFFSET($H$3,0,0,'Données projet'!$E$13+1,1))</f>
        <v>384.27390696549998</v>
      </c>
      <c r="CZ80" s="59">
        <f t="shared" si="96"/>
        <v>168.81577156642464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4.4000000000000004</v>
      </c>
      <c r="DO80" s="12">
        <f>IF('Données projet'!$A$166&gt;35,DO79+DN80-DW79,IF(A80&lt;'Données projet'!$A$166,$DL$205^A80,IF(A80='Données projet'!$A$166,'Données projet'!$B$166,DO79+DN80-DW79)))</f>
        <v>250.8000000000001</v>
      </c>
      <c r="DP80" s="17">
        <f>DO80*VLOOKUP('Données projet'!$B$14,Paramètres!$A$1:$I$89,3,0)*VLOOKUP('Données projet'!$B$14,Paramètres!$A$1:$I$89,5,0)</f>
        <v>262.13616000000013</v>
      </c>
      <c r="DQ80" s="13">
        <f t="shared" si="97"/>
        <v>63.177503874904097</v>
      </c>
      <c r="DR80" s="20">
        <f t="shared" si="70"/>
        <v>566.58796458212487</v>
      </c>
      <c r="DS80" s="59">
        <f t="shared" si="71"/>
        <v>859.92129791545813</v>
      </c>
      <c r="DT80" s="59">
        <f ca="1">AVERAGE(OFFSET($DS$3,0,0,'Données projet'!$E$14+1,1))-AVERAGE(OFFSET($H$3,0,0,'Données projet'!$E$14+1,1))</f>
        <v>448.86709550306159</v>
      </c>
      <c r="DU80" s="59">
        <f t="shared" si="98"/>
        <v>421.94486500709155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318.19999999999965</v>
      </c>
      <c r="EK80" s="17">
        <f>EJ80*VLOOKUP('Données projet'!$B$15,Paramètres!$A$1:$I$89,3,0)*VLOOKUP('Données projet'!$B$15,Paramètres!$A$1:$I$89,5,0)</f>
        <v>233.30423999999974</v>
      </c>
      <c r="EL80" s="13">
        <f t="shared" si="99"/>
        <v>56.996541275200826</v>
      </c>
      <c r="EM80" s="20">
        <f t="shared" si="73"/>
        <v>505.60719405430768</v>
      </c>
      <c r="EN80" s="59">
        <f t="shared" si="74"/>
        <v>798.94052738764094</v>
      </c>
      <c r="EO80" s="59">
        <f ca="1">AVERAGE(OFFSET($EN$3,0,0,'Données projet'!$E$15+1,1))-AVERAGE(OFFSET($H$3,0,0,'Données projet'!$E$15+1,1))</f>
        <v>327.81662150328646</v>
      </c>
      <c r="EP80" s="59">
        <f t="shared" si="100"/>
        <v>320.24200483294322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318.19999999999965</v>
      </c>
      <c r="FF80" s="17">
        <f>FE80*VLOOKUP('Données projet'!$B$16,Paramètres!$A$1:$I$89,3,0)*VLOOKUP('Données projet'!$B$16,Paramètres!$A$1:$I$89,5,0)</f>
        <v>248.19599999999974</v>
      </c>
      <c r="FG80" s="13">
        <f t="shared" si="101"/>
        <v>60.199478731755192</v>
      </c>
      <c r="FH80" s="20">
        <f t="shared" si="76"/>
        <v>537.12212545780642</v>
      </c>
      <c r="FI80" s="59">
        <f t="shared" si="77"/>
        <v>830.45545879113979</v>
      </c>
      <c r="FJ80" s="59">
        <f ca="1">AVERAGE(OFFSET($FI$3,0,0,'Données projet'!$E$16+1,1))-AVERAGE(OFFSET($H$3,0,0,'Données projet'!$E$16+1,1))</f>
        <v>346.38839381795231</v>
      </c>
      <c r="FK80" s="59">
        <f t="shared" si="102"/>
        <v>337.8934585835961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3.6</v>
      </c>
      <c r="FZ80" s="12">
        <f>IF('Données projet'!$A$244&gt;35,FZ79+FY80-GH79,IF(A80&lt;'Données projet'!$A$244,$FW$205^A80,IF(A80='Données projet'!$A$244,'Données projet'!$B$244,FZ79+FY80-GH79)))</f>
        <v>318.19999999999965</v>
      </c>
      <c r="GA80" s="17">
        <f>FZ80*VLOOKUP('Données projet'!$B$17,Paramètres!$A$1:$I$89,3,0)*VLOOKUP('Données projet'!$B$17,Paramètres!$A$1:$I$89,5,0)</f>
        <v>277.9795199999997</v>
      </c>
      <c r="GB80" s="13">
        <f t="shared" si="103"/>
        <v>66.539843570185354</v>
      </c>
      <c r="GC80" s="20">
        <f t="shared" si="79"/>
        <v>600.03789155140566</v>
      </c>
      <c r="GD80" s="59">
        <f t="shared" si="80"/>
        <v>893.37122488473892</v>
      </c>
      <c r="GE80" s="59">
        <f ca="1">AVERAGE(OFFSET($GD$3,0,0,'Données projet'!$E$17+1,1))-AVERAGE(OFFSET($H$3,0,0,'Données projet'!$E$17+1,1))</f>
        <v>383.46266660377637</v>
      </c>
      <c r="GF80" s="59">
        <f t="shared" si="104"/>
        <v>373.1287543230714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0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7.4</v>
      </c>
      <c r="GU80" s="12">
        <f>IF('Données projet'!$A$270&gt;35,GU79+GT80-HC79,IF(A80&lt;'Données projet'!$A$270,$GR$205^A80,IF(A80='Données projet'!$A$270,'Données projet'!$B$270,GU79+GT80-HC79)))</f>
        <v>325.79999999999984</v>
      </c>
      <c r="GV80" s="17">
        <f>GU80*VLOOKUP('Données projet'!$B$18,Paramètres!$A$1:$I$89,3,0)*VLOOKUP('Données projet'!$B$18,Paramètres!$A$1:$I$89,5,0)</f>
        <v>330.36119999999983</v>
      </c>
      <c r="GW80" s="13">
        <f t="shared" si="105"/>
        <v>77.505188378771209</v>
      </c>
      <c r="GX80" s="20">
        <f t="shared" si="82"/>
        <v>710.36729309302621</v>
      </c>
      <c r="GY80" s="59">
        <f t="shared" si="83"/>
        <v>1003.7006264263596</v>
      </c>
      <c r="GZ80" s="59">
        <f ca="1">AVERAGE(OFFSET($GY$3,0,0,'Données projet'!$E$18+1,1))-AVERAGE(OFFSET($H$3,0,0,'Données projet'!$E$18+1,1))</f>
        <v>564.80210708868663</v>
      </c>
      <c r="HA80" s="59">
        <f t="shared" si="106"/>
        <v>367.42881145517066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0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8.875</v>
      </c>
      <c r="N81" s="13">
        <f>IF('Données projet'!$A$36&gt;35,N80+M81-V80,IF(A81&lt;'Données projet'!$A$36,$K$205^A81,IF(A81='Données projet'!$A$36,'Données projet'!$B$36,N80+M81-V80)))</f>
        <v>519.5</v>
      </c>
      <c r="O81" s="13">
        <f>N81*VLOOKUP('Données projet'!$B$9,Paramètres!$A$1:$I$89,3,0)*VLOOKUP('Données projet'!$B$9,Paramètres!$A$1:$I$89,5,0)</f>
        <v>310.661</v>
      </c>
      <c r="P81" s="13">
        <f t="shared" si="87"/>
        <v>73.406856163089444</v>
      </c>
      <c r="Q81" s="20">
        <f t="shared" si="54"/>
        <v>668.91818281738085</v>
      </c>
      <c r="R81" s="59">
        <f t="shared" si="55"/>
        <v>962.25151615071422</v>
      </c>
      <c r="S81" s="59">
        <f ca="1">AVERAGE(OFFSET($R$3,0,0,'Données projet'!$E$9+1,1))-AVERAGE(OFFSET($H$3,0,0,'Données projet'!$E$9+1,1))</f>
        <v>362.81292020448933</v>
      </c>
      <c r="T81" s="59">
        <f t="shared" si="88"/>
        <v>292.26503163353146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45.91853584502288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1.167423991907262</v>
      </c>
      <c r="AC81" s="22">
        <f t="shared" si="57"/>
        <v>47.085959836930144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280.68767999999989</v>
      </c>
      <c r="AK81" s="13">
        <f t="shared" si="89"/>
        <v>67.11231467966806</v>
      </c>
      <c r="AL81" s="20">
        <f t="shared" si="58"/>
        <v>605.75165740042166</v>
      </c>
      <c r="AM81" s="59">
        <f t="shared" si="59"/>
        <v>899.08499073375492</v>
      </c>
      <c r="AN81" s="59">
        <f ca="1">AVERAGE(OFFSET($AM$3,0,0,'Données projet'!$E$10+1,1))-AVERAGE(OFFSET($H$3,0,0,'Données projet'!$E$10+1,1))</f>
        <v>476.64466005965136</v>
      </c>
      <c r="AO81" s="59">
        <f t="shared" si="90"/>
        <v>312.67921212138998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</v>
      </c>
      <c r="BD81" s="12">
        <f>IF('Données projet'!$A$88&gt;35,BD80+BC81-BL80,IF(A81&lt;'Données projet'!$A$88,$BA$205^A81,IF(A81='Données projet'!$A$88,'Données projet'!$B$88,BD80+BC81-BL80)))</f>
        <v>333.19999999999982</v>
      </c>
      <c r="BE81" s="13">
        <f>BD81*VLOOKUP('Données projet'!$B$11,Paramètres!$A$1:$I$89,3,0)*VLOOKUP('Données projet'!$B$11,Paramètres!$A$1:$I$89,5,0)</f>
        <v>301.47935999999982</v>
      </c>
      <c r="BF81" s="13">
        <f t="shared" si="91"/>
        <v>71.486505311225272</v>
      </c>
      <c r="BG81" s="20">
        <f t="shared" si="61"/>
        <v>649.58221541705041</v>
      </c>
      <c r="BH81" s="59">
        <f t="shared" si="62"/>
        <v>942.91554875038378</v>
      </c>
      <c r="BI81" s="59">
        <f ca="1">AVERAGE(OFFSET($BH$3,0,0,'Données projet'!$E$11+1,1))-AVERAGE(OFFSET($H$3,0,0,'Données projet'!$E$11+1,1))</f>
        <v>508.74087353289082</v>
      </c>
      <c r="BJ81" s="59">
        <f t="shared" si="92"/>
        <v>332.61387922152159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1.1368683772161603E-13</v>
      </c>
      <c r="BZ81" s="13">
        <f>BY81*VLOOKUP('Données projet'!$B$12,Paramètres!$A$1:$I$89,3,0)*VLOOKUP('Données projet'!$B$12,Paramètres!$A$1:$I$89,5,0)</f>
        <v>5.0249582272954292E-14</v>
      </c>
      <c r="CA81" s="13">
        <f t="shared" si="93"/>
        <v>8.1784820119191593E-13</v>
      </c>
      <c r="CB81" s="20">
        <f t="shared" si="64"/>
        <v>1.5119369728679821E-12</v>
      </c>
      <c r="CC81" s="59">
        <f t="shared" si="65"/>
        <v>293.33333333333485</v>
      </c>
      <c r="CD81" s="59">
        <f ca="1">AVERAGE(OFFSET($CC$3,0,0,'Données projet'!$E$12+1,1))-AVERAGE(OFFSET($H$3,0,0,'Données projet'!$E$12+1,1))</f>
        <v>413.19017646954478</v>
      </c>
      <c r="CE81" s="59">
        <f t="shared" si="94"/>
        <v>501.86214945100159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4.7</v>
      </c>
      <c r="CT81" s="12">
        <f>IF('Données projet'!$A$140&gt;35,CT80+CS81-DB80,IF(A81&lt;'Données projet'!$A$140,$CQ$205^A81,IF(A81='Données projet'!$A$140,'Données projet'!$B$140,CT80+CS81-DB80)))</f>
        <v>196.59999999999971</v>
      </c>
      <c r="CU81" s="17">
        <f>CT81*VLOOKUP('Données projet'!$B$13,Paramètres!$A$1:$I$89,3,0)*VLOOKUP('Données projet'!$B$13,Paramètres!$A$1:$I$89,5,0)</f>
        <v>214.68719999999965</v>
      </c>
      <c r="CV81" s="13">
        <f t="shared" si="95"/>
        <v>52.958537196623588</v>
      </c>
      <c r="CW81" s="20">
        <f t="shared" si="67"/>
        <v>466.14965895078552</v>
      </c>
      <c r="CX81" s="59">
        <f t="shared" si="68"/>
        <v>759.48299228411884</v>
      </c>
      <c r="CY81" s="59">
        <f ca="1">AVERAGE(OFFSET($CX$3,0,0,'Données projet'!$E$13+1,1))-AVERAGE(OFFSET($H$3,0,0,'Données projet'!$E$13+1,1))</f>
        <v>384.27390696549998</v>
      </c>
      <c r="CZ81" s="59">
        <f t="shared" si="96"/>
        <v>168.81577156642464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4.4000000000000004</v>
      </c>
      <c r="DO81" s="12">
        <f>IF('Données projet'!$A$166&gt;35,DO80+DN81-DW80,IF(A81&lt;'Données projet'!$A$166,$DL$205^A81,IF(A81='Données projet'!$A$166,'Données projet'!$B$166,DO80+DN81-DW80)))</f>
        <v>255.2000000000001</v>
      </c>
      <c r="DP81" s="17">
        <f>DO81*VLOOKUP('Données projet'!$B$14,Paramètres!$A$1:$I$89,3,0)*VLOOKUP('Données projet'!$B$14,Paramètres!$A$1:$I$89,5,0)</f>
        <v>266.73504000000014</v>
      </c>
      <c r="DQ81" s="13">
        <f t="shared" si="97"/>
        <v>64.155872510973282</v>
      </c>
      <c r="DR81" s="20">
        <f t="shared" si="70"/>
        <v>576.30167262327871</v>
      </c>
      <c r="DS81" s="59">
        <f t="shared" si="71"/>
        <v>869.63500595661208</v>
      </c>
      <c r="DT81" s="59">
        <f ca="1">AVERAGE(OFFSET($DS$3,0,0,'Données projet'!$E$14+1,1))-AVERAGE(OFFSET($H$3,0,0,'Données projet'!$E$14+1,1))</f>
        <v>448.86709550306159</v>
      </c>
      <c r="DU81" s="59">
        <f t="shared" si="98"/>
        <v>421.94486500709155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321.79999999999967</v>
      </c>
      <c r="EK81" s="17">
        <f>EJ81*VLOOKUP('Données projet'!$B$15,Paramètres!$A$1:$I$89,3,0)*VLOOKUP('Données projet'!$B$15,Paramètres!$A$1:$I$89,5,0)</f>
        <v>235.94375999999977</v>
      </c>
      <c r="EL81" s="13">
        <f t="shared" si="99"/>
        <v>57.565946798257798</v>
      </c>
      <c r="EM81" s="20">
        <f t="shared" si="73"/>
        <v>511.19607267363199</v>
      </c>
      <c r="EN81" s="59">
        <f t="shared" si="74"/>
        <v>804.52940600696525</v>
      </c>
      <c r="EO81" s="59">
        <f ca="1">AVERAGE(OFFSET($EN$3,0,0,'Données projet'!$E$15+1,1))-AVERAGE(OFFSET($H$3,0,0,'Données projet'!$E$15+1,1))</f>
        <v>327.81662150328646</v>
      </c>
      <c r="EP81" s="59">
        <f t="shared" si="100"/>
        <v>320.24200483294322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321.79999999999967</v>
      </c>
      <c r="FF81" s="17">
        <f>FE81*VLOOKUP('Données projet'!$B$16,Paramètres!$A$1:$I$89,3,0)*VLOOKUP('Données projet'!$B$16,Paramètres!$A$1:$I$89,5,0)</f>
        <v>251.00399999999976</v>
      </c>
      <c r="FG81" s="13">
        <f t="shared" si="101"/>
        <v>60.800882166211018</v>
      </c>
      <c r="FH81" s="20">
        <f t="shared" si="76"/>
        <v>543.06016977281706</v>
      </c>
      <c r="FI81" s="59">
        <f t="shared" si="77"/>
        <v>836.39350310615032</v>
      </c>
      <c r="FJ81" s="59">
        <f ca="1">AVERAGE(OFFSET($FI$3,0,0,'Données projet'!$E$16+1,1))-AVERAGE(OFFSET($H$3,0,0,'Données projet'!$E$16+1,1))</f>
        <v>346.38839381795231</v>
      </c>
      <c r="FK81" s="59">
        <f t="shared" si="102"/>
        <v>337.8934585835961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3.6</v>
      </c>
      <c r="FZ81" s="12">
        <f>IF('Données projet'!$A$244&gt;35,FZ80+FY81-GH80,IF(A81&lt;'Données projet'!$A$244,$FW$205^A81,IF(A81='Données projet'!$A$244,'Données projet'!$B$244,FZ80+FY81-GH80)))</f>
        <v>321.79999999999967</v>
      </c>
      <c r="GA81" s="17">
        <f>FZ81*VLOOKUP('Données projet'!$B$17,Paramètres!$A$1:$I$89,3,0)*VLOOKUP('Données projet'!$B$17,Paramètres!$A$1:$I$89,5,0)</f>
        <v>281.12447999999972</v>
      </c>
      <c r="GB81" s="13">
        <f t="shared" si="103"/>
        <v>67.204588370212235</v>
      </c>
      <c r="GC81" s="20">
        <f t="shared" si="79"/>
        <v>606.67312741145247</v>
      </c>
      <c r="GD81" s="59">
        <f t="shared" si="80"/>
        <v>900.00646074478573</v>
      </c>
      <c r="GE81" s="59">
        <f ca="1">AVERAGE(OFFSET($GD$3,0,0,'Données projet'!$E$17+1,1))-AVERAGE(OFFSET($H$3,0,0,'Données projet'!$E$17+1,1))</f>
        <v>383.46266660377637</v>
      </c>
      <c r="GF81" s="59">
        <f t="shared" si="104"/>
        <v>373.1287543230714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0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7.4</v>
      </c>
      <c r="GU81" s="12">
        <f>IF('Données projet'!$A$270&gt;35,GU80+GT81-HC80,IF(A81&lt;'Données projet'!$A$270,$GR$205^A81,IF(A81='Données projet'!$A$270,'Données projet'!$B$270,GU80+GT81-HC80)))</f>
        <v>333.19999999999982</v>
      </c>
      <c r="GV81" s="17">
        <f>GU81*VLOOKUP('Données projet'!$B$18,Paramètres!$A$1:$I$89,3,0)*VLOOKUP('Données projet'!$B$18,Paramètres!$A$1:$I$89,5,0)</f>
        <v>337.86479999999983</v>
      </c>
      <c r="GW81" s="13">
        <f t="shared" si="105"/>
        <v>79.058638967994327</v>
      </c>
      <c r="GX81" s="20">
        <f t="shared" si="82"/>
        <v>726.14165620258984</v>
      </c>
      <c r="GY81" s="59">
        <f t="shared" si="83"/>
        <v>1019.4749895359232</v>
      </c>
      <c r="GZ81" s="59">
        <f ca="1">AVERAGE(OFFSET($GY$3,0,0,'Données projet'!$E$18+1,1))-AVERAGE(OFFSET($H$3,0,0,'Données projet'!$E$18+1,1))</f>
        <v>564.80210708868663</v>
      </c>
      <c r="HA81" s="59">
        <f t="shared" si="106"/>
        <v>367.42881145517066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0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8.875</v>
      </c>
      <c r="N82" s="13">
        <f>IF('Données projet'!$A$36&gt;35,N81+M82-V81,IF(A82&lt;'Données projet'!$A$36,$K$205^A82,IF(A82='Données projet'!$A$36,'Données projet'!$B$36,N81+M82-V81)))</f>
        <v>528.375</v>
      </c>
      <c r="O82" s="13">
        <f>N82*VLOOKUP('Données projet'!$B$9,Paramètres!$A$1:$I$89,3,0)*VLOOKUP('Données projet'!$B$9,Paramètres!$A$1:$I$89,5,0)</f>
        <v>315.96825000000001</v>
      </c>
      <c r="P82" s="13">
        <f t="shared" si="87"/>
        <v>74.513851630905478</v>
      </c>
      <c r="Q82" s="20">
        <f t="shared" si="54"/>
        <v>680.08966034049365</v>
      </c>
      <c r="R82" s="59">
        <f t="shared" si="55"/>
        <v>973.42299367382702</v>
      </c>
      <c r="S82" s="59">
        <f ca="1">AVERAGE(OFFSET($R$3,0,0,'Données projet'!$E$9+1,1))-AVERAGE(OFFSET($H$3,0,0,'Données projet'!$E$9+1,1))</f>
        <v>362.81292020448933</v>
      </c>
      <c r="T82" s="59">
        <f t="shared" si="88"/>
        <v>292.26503163353146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45.018101364643336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0.82549342119749414</v>
      </c>
      <c r="AC82" s="22">
        <f t="shared" si="57"/>
        <v>45.843594785840828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286.92143999999985</v>
      </c>
      <c r="AK82" s="13">
        <f t="shared" si="89"/>
        <v>68.427622886698884</v>
      </c>
      <c r="AL82" s="20">
        <f t="shared" si="58"/>
        <v>618.89961786100014</v>
      </c>
      <c r="AM82" s="59">
        <f t="shared" si="59"/>
        <v>912.23295119433351</v>
      </c>
      <c r="AN82" s="59">
        <f ca="1">AVERAGE(OFFSET($AM$3,0,0,'Données projet'!$E$10+1,1))-AVERAGE(OFFSET($H$3,0,0,'Données projet'!$E$10+1,1))</f>
        <v>476.64466005965136</v>
      </c>
      <c r="AO82" s="59">
        <f t="shared" si="90"/>
        <v>312.67921212138998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</v>
      </c>
      <c r="BD82" s="12">
        <f>IF('Données projet'!$A$88&gt;35,BD81+BC82-BL81,IF(A82&lt;'Données projet'!$A$88,$BA$205^A82,IF(A82='Données projet'!$A$88,'Données projet'!$B$88,BD81+BC82-BL81)))</f>
        <v>340.5999999999998</v>
      </c>
      <c r="BE82" s="13">
        <f>BD82*VLOOKUP('Données projet'!$B$11,Paramètres!$A$1:$I$89,3,0)*VLOOKUP('Données projet'!$B$11,Paramètres!$A$1:$I$89,5,0)</f>
        <v>308.1748799999998</v>
      </c>
      <c r="BF82" s="13">
        <f t="shared" si="91"/>
        <v>72.887541582684676</v>
      </c>
      <c r="BG82" s="20">
        <f t="shared" si="61"/>
        <v>663.6837175898421</v>
      </c>
      <c r="BH82" s="59">
        <f t="shared" si="62"/>
        <v>957.01705092317547</v>
      </c>
      <c r="BI82" s="59">
        <f ca="1">AVERAGE(OFFSET($BH$3,0,0,'Données projet'!$E$11+1,1))-AVERAGE(OFFSET($H$3,0,0,'Données projet'!$E$11+1,1))</f>
        <v>508.74087353289082</v>
      </c>
      <c r="BJ82" s="59">
        <f t="shared" si="92"/>
        <v>332.61387922152159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1.1368683772161603E-13</v>
      </c>
      <c r="BZ82" s="13">
        <f>BY82*VLOOKUP('Données projet'!$B$12,Paramètres!$A$1:$I$89,3,0)*VLOOKUP('Données projet'!$B$12,Paramètres!$A$1:$I$89,5,0)</f>
        <v>5.0249582272954292E-14</v>
      </c>
      <c r="CA82" s="13">
        <f t="shared" si="93"/>
        <v>8.1784820119191593E-13</v>
      </c>
      <c r="CB82" s="20">
        <f t="shared" si="64"/>
        <v>1.5119369728679821E-12</v>
      </c>
      <c r="CC82" s="59">
        <f t="shared" si="65"/>
        <v>293.33333333333485</v>
      </c>
      <c r="CD82" s="59">
        <f ca="1">AVERAGE(OFFSET($CC$3,0,0,'Données projet'!$E$12+1,1))-AVERAGE(OFFSET($H$3,0,0,'Données projet'!$E$12+1,1))</f>
        <v>413.19017646954478</v>
      </c>
      <c r="CE82" s="59">
        <f t="shared" si="94"/>
        <v>501.86214945100159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4.7</v>
      </c>
      <c r="CT82" s="12">
        <f>IF('Données projet'!$A$140&gt;35,CT81+CS82-DB81,IF(A82&lt;'Données projet'!$A$140,$CQ$205^A82,IF(A82='Données projet'!$A$140,'Données projet'!$B$140,CT81+CS82-DB81)))</f>
        <v>201.2999999999997</v>
      </c>
      <c r="CU82" s="17">
        <f>CT82*VLOOKUP('Données projet'!$B$13,Paramètres!$A$1:$I$89,3,0)*VLOOKUP('Données projet'!$B$13,Paramètres!$A$1:$I$89,5,0)</f>
        <v>219.81959999999964</v>
      </c>
      <c r="CV82" s="13">
        <f t="shared" si="95"/>
        <v>54.075674800133406</v>
      </c>
      <c r="CW82" s="20">
        <f t="shared" si="67"/>
        <v>477.03427027689833</v>
      </c>
      <c r="CX82" s="59">
        <f t="shared" si="68"/>
        <v>770.36760361023164</v>
      </c>
      <c r="CY82" s="59">
        <f ca="1">AVERAGE(OFFSET($CX$3,0,0,'Données projet'!$E$13+1,1))-AVERAGE(OFFSET($H$3,0,0,'Données projet'!$E$13+1,1))</f>
        <v>384.27390696549998</v>
      </c>
      <c r="CZ82" s="59">
        <f t="shared" si="96"/>
        <v>168.81577156642464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4.4000000000000004</v>
      </c>
      <c r="DO82" s="12">
        <f>IF('Données projet'!$A$166&gt;35,DO81+DN82-DW81,IF(A82&lt;'Données projet'!$A$166,$DL$205^A82,IF(A82='Données projet'!$A$166,'Données projet'!$B$166,DO81+DN82-DW81)))</f>
        <v>259.60000000000008</v>
      </c>
      <c r="DP82" s="17">
        <f>DO82*VLOOKUP('Données projet'!$B$14,Paramètres!$A$1:$I$89,3,0)*VLOOKUP('Données projet'!$B$14,Paramètres!$A$1:$I$89,5,0)</f>
        <v>271.33392000000015</v>
      </c>
      <c r="DQ82" s="13">
        <f t="shared" si="97"/>
        <v>65.132279528591027</v>
      </c>
      <c r="DR82" s="20">
        <f t="shared" si="70"/>
        <v>586.0119641789629</v>
      </c>
      <c r="DS82" s="59">
        <f t="shared" si="71"/>
        <v>879.34529751229616</v>
      </c>
      <c r="DT82" s="59">
        <f ca="1">AVERAGE(OFFSET($DS$3,0,0,'Données projet'!$E$14+1,1))-AVERAGE(OFFSET($H$3,0,0,'Données projet'!$E$14+1,1))</f>
        <v>448.86709550306159</v>
      </c>
      <c r="DU82" s="59">
        <f t="shared" si="98"/>
        <v>421.94486500709155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325.39999999999969</v>
      </c>
      <c r="EK82" s="17">
        <f>EJ82*VLOOKUP('Données projet'!$B$15,Paramètres!$A$1:$I$89,3,0)*VLOOKUP('Données projet'!$B$15,Paramètres!$A$1:$I$89,5,0)</f>
        <v>238.58327999999977</v>
      </c>
      <c r="EL82" s="13">
        <f t="shared" si="99"/>
        <v>58.134611321731605</v>
      </c>
      <c r="EM82" s="20">
        <f t="shared" si="73"/>
        <v>516.78366071868209</v>
      </c>
      <c r="EN82" s="59">
        <f t="shared" si="74"/>
        <v>810.11699405201534</v>
      </c>
      <c r="EO82" s="59">
        <f ca="1">AVERAGE(OFFSET($EN$3,0,0,'Données projet'!$E$15+1,1))-AVERAGE(OFFSET($H$3,0,0,'Données projet'!$E$15+1,1))</f>
        <v>327.81662150328646</v>
      </c>
      <c r="EP82" s="59">
        <f t="shared" si="100"/>
        <v>320.24200483294322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325.39999999999969</v>
      </c>
      <c r="FF82" s="17">
        <f>FE82*VLOOKUP('Données projet'!$B$16,Paramètres!$A$1:$I$89,3,0)*VLOOKUP('Données projet'!$B$16,Paramètres!$A$1:$I$89,5,0)</f>
        <v>253.81199999999976</v>
      </c>
      <c r="FG82" s="13">
        <f t="shared" si="101"/>
        <v>61.401502960393543</v>
      </c>
      <c r="FH82" s="20">
        <f t="shared" si="76"/>
        <v>548.99685098935163</v>
      </c>
      <c r="FI82" s="59">
        <f t="shared" si="77"/>
        <v>842.330184322685</v>
      </c>
      <c r="FJ82" s="59">
        <f ca="1">AVERAGE(OFFSET($FI$3,0,0,'Données projet'!$E$16+1,1))-AVERAGE(OFFSET($H$3,0,0,'Données projet'!$E$16+1,1))</f>
        <v>346.38839381795231</v>
      </c>
      <c r="FK82" s="59">
        <f t="shared" si="102"/>
        <v>337.8934585835961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3.6</v>
      </c>
      <c r="FZ82" s="12">
        <f>IF('Données projet'!$A$244&gt;35,FZ81+FY82-GH81,IF(A82&lt;'Données projet'!$A$244,$FW$205^A82,IF(A82='Données projet'!$A$244,'Données projet'!$B$244,FZ81+FY82-GH81)))</f>
        <v>325.39999999999969</v>
      </c>
      <c r="GA82" s="17">
        <f>FZ82*VLOOKUP('Données projet'!$B$17,Paramètres!$A$1:$I$89,3,0)*VLOOKUP('Données projet'!$B$17,Paramètres!$A$1:$I$89,5,0)</f>
        <v>284.26943999999975</v>
      </c>
      <c r="GB82" s="13">
        <f t="shared" si="103"/>
        <v>67.868468100267506</v>
      </c>
      <c r="GC82" s="20">
        <f t="shared" si="79"/>
        <v>613.30685660796541</v>
      </c>
      <c r="GD82" s="59">
        <f t="shared" si="80"/>
        <v>906.64018994129879</v>
      </c>
      <c r="GE82" s="59">
        <f ca="1">AVERAGE(OFFSET($GD$3,0,0,'Données projet'!$E$17+1,1))-AVERAGE(OFFSET($H$3,0,0,'Données projet'!$E$17+1,1))</f>
        <v>383.46266660377637</v>
      </c>
      <c r="GF82" s="59">
        <f t="shared" si="104"/>
        <v>373.1287543230714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0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7.4</v>
      </c>
      <c r="GU82" s="12">
        <f>IF('Données projet'!$A$270&gt;35,GU81+GT82-HC81,IF(A82&lt;'Données projet'!$A$270,$GR$205^A82,IF(A82='Données projet'!$A$270,'Données projet'!$B$270,GU81+GT82-HC81)))</f>
        <v>340.5999999999998</v>
      </c>
      <c r="GV82" s="17">
        <f>GU82*VLOOKUP('Données projet'!$B$18,Paramètres!$A$1:$I$89,3,0)*VLOOKUP('Données projet'!$B$18,Paramètres!$A$1:$I$89,5,0)</f>
        <v>345.36839999999984</v>
      </c>
      <c r="GW82" s="13">
        <f t="shared" si="105"/>
        <v>80.60807854801223</v>
      </c>
      <c r="GX82" s="20">
        <f t="shared" si="82"/>
        <v>741.90903347112101</v>
      </c>
      <c r="GY82" s="59">
        <f t="shared" si="83"/>
        <v>1035.2423668044544</v>
      </c>
      <c r="GZ82" s="59">
        <f ca="1">AVERAGE(OFFSET($GY$3,0,0,'Données projet'!$E$18+1,1))-AVERAGE(OFFSET($H$3,0,0,'Données projet'!$E$18+1,1))</f>
        <v>564.80210708868663</v>
      </c>
      <c r="HA82" s="59">
        <f t="shared" si="106"/>
        <v>367.42881145517066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0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8.875</v>
      </c>
      <c r="N83" s="13">
        <f>IF('Données projet'!$A$36&gt;35,N82+M83-V82,IF(A83&lt;'Données projet'!$A$36,$K$205^A83,IF(A83='Données projet'!$A$36,'Données projet'!$B$36,N82+M83-V82)))</f>
        <v>537.25</v>
      </c>
      <c r="O83" s="13">
        <f>N83*VLOOKUP('Données projet'!$B$9,Paramètres!$A$1:$I$89,3,0)*VLOOKUP('Données projet'!$B$9,Paramètres!$A$1:$I$89,5,0)</f>
        <v>321.27550000000002</v>
      </c>
      <c r="P83" s="13">
        <f t="shared" si="87"/>
        <v>75.618684768443416</v>
      </c>
      <c r="Q83" s="20">
        <f t="shared" si="54"/>
        <v>691.25737180503893</v>
      </c>
      <c r="R83" s="59">
        <f t="shared" si="55"/>
        <v>984.59070513837219</v>
      </c>
      <c r="S83" s="59">
        <f ca="1">AVERAGE(OFFSET($R$3,0,0,'Données projet'!$E$9+1,1))-AVERAGE(OFFSET($H$3,0,0,'Données projet'!$E$9+1,1))</f>
        <v>362.81292020448933</v>
      </c>
      <c r="T83" s="59">
        <f t="shared" si="88"/>
        <v>292.26503163353146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44.13532385521323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0.58371199595363099</v>
      </c>
      <c r="AC83" s="22">
        <f t="shared" si="57"/>
        <v>44.719035851166858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293.15519999999987</v>
      </c>
      <c r="AK83" s="13">
        <f t="shared" si="89"/>
        <v>69.739608672728551</v>
      </c>
      <c r="AL83" s="20">
        <f t="shared" si="58"/>
        <v>632.0417917716685</v>
      </c>
      <c r="AM83" s="59">
        <f t="shared" si="59"/>
        <v>925.37512510500187</v>
      </c>
      <c r="AN83" s="59">
        <f ca="1">AVERAGE(OFFSET($AM$3,0,0,'Données projet'!$E$10+1,1))-AVERAGE(OFFSET($H$3,0,0,'Données projet'!$E$10+1,1))</f>
        <v>476.64466005965136</v>
      </c>
      <c r="AO83" s="59">
        <f t="shared" si="90"/>
        <v>312.67921212138998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348</v>
      </c>
      <c r="BB83" s="12">
        <f>VLOOKUP(A83,'Données projet'!$A$87:$I$107,9,0)</f>
        <v>7.4</v>
      </c>
      <c r="BC83" s="12">
        <f t="array" ref="BC83">INDEX(BB:BB,MIN(IF(ISNUMBER(BB83:BB279),ROW(BB83:BB279),"")))</f>
        <v>7.4</v>
      </c>
      <c r="BD83" s="12">
        <f>IF('Données projet'!$A$88&gt;35,BD82+BC83-BL82,IF(A83&lt;'Données projet'!$A$88,$BA$205^A83,IF(A83='Données projet'!$A$88,'Données projet'!$B$88,BD82+BC83-BL82)))</f>
        <v>347.99999999999977</v>
      </c>
      <c r="BE83" s="13">
        <f>BD83*VLOOKUP('Données projet'!$B$11,Paramètres!$A$1:$I$89,3,0)*VLOOKUP('Données projet'!$B$11,Paramètres!$A$1:$I$89,5,0)</f>
        <v>314.87039999999979</v>
      </c>
      <c r="BF83" s="13">
        <f t="shared" si="91"/>
        <v>74.285038887149881</v>
      </c>
      <c r="BG83" s="20">
        <f t="shared" si="61"/>
        <v>677.7790560617857</v>
      </c>
      <c r="BH83" s="59">
        <f t="shared" si="62"/>
        <v>971.11238939511895</v>
      </c>
      <c r="BI83" s="59">
        <f ca="1">AVERAGE(OFFSET($BH$3,0,0,'Données projet'!$E$11+1,1))-AVERAGE(OFFSET($H$3,0,0,'Données projet'!$E$11+1,1))</f>
        <v>508.74087353289082</v>
      </c>
      <c r="BJ83" s="59">
        <f t="shared" si="92"/>
        <v>332.61387922152159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56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1.1368683772161603E-13</v>
      </c>
      <c r="BZ83" s="13">
        <f>BY83*VLOOKUP('Données projet'!$B$12,Paramètres!$A$1:$I$89,3,0)*VLOOKUP('Données projet'!$B$12,Paramètres!$A$1:$I$89,5,0)</f>
        <v>5.0249582272954292E-14</v>
      </c>
      <c r="CA83" s="13">
        <f t="shared" si="93"/>
        <v>8.1784820119191593E-13</v>
      </c>
      <c r="CB83" s="20">
        <f t="shared" si="64"/>
        <v>1.5119369728679821E-12</v>
      </c>
      <c r="CC83" s="59">
        <f t="shared" si="65"/>
        <v>293.33333333333485</v>
      </c>
      <c r="CD83" s="59">
        <f ca="1">AVERAGE(OFFSET($CC$3,0,0,'Données projet'!$E$12+1,1))-AVERAGE(OFFSET($H$3,0,0,'Données projet'!$E$12+1,1))</f>
        <v>413.19017646954478</v>
      </c>
      <c r="CE83" s="59">
        <f t="shared" si="94"/>
        <v>501.86214945100159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206</v>
      </c>
      <c r="CR83" s="12">
        <f>VLOOKUP(A83,'Données projet'!$A$139:$I$159,9,0)</f>
        <v>4.7</v>
      </c>
      <c r="CS83" s="12">
        <f t="array" ref="CS83">INDEX(CR:CR,MIN(IF(ISNUMBER(CR83:CR279),ROW(CR83:CR279),"")))</f>
        <v>4.7</v>
      </c>
      <c r="CT83" s="12">
        <f>IF('Données projet'!$A$140&gt;35,CT82+CS83-DB82,IF(A83&lt;'Données projet'!$A$140,$CQ$205^A83,IF(A83='Données projet'!$A$140,'Données projet'!$B$140,CT82+CS83-DB82)))</f>
        <v>205.99999999999969</v>
      </c>
      <c r="CU83" s="17">
        <f>CT83*VLOOKUP('Données projet'!$B$13,Paramètres!$A$1:$I$89,3,0)*VLOOKUP('Données projet'!$B$13,Paramètres!$A$1:$I$89,5,0)</f>
        <v>224.95199999999963</v>
      </c>
      <c r="CV83" s="13">
        <f t="shared" si="95"/>
        <v>55.189780150709296</v>
      </c>
      <c r="CW83" s="20">
        <f t="shared" si="67"/>
        <v>487.91360042915136</v>
      </c>
      <c r="CX83" s="59">
        <f t="shared" si="68"/>
        <v>781.24693376248467</v>
      </c>
      <c r="CY83" s="59">
        <f ca="1">AVERAGE(OFFSET($CX$3,0,0,'Données projet'!$E$13+1,1))-AVERAGE(OFFSET($H$3,0,0,'Données projet'!$E$13+1,1))</f>
        <v>384.27390696549998</v>
      </c>
      <c r="CZ83" s="59">
        <f t="shared" si="96"/>
        <v>168.81577156642464</v>
      </c>
      <c r="DA83" s="15">
        <f>IF(ISNA(VLOOKUP(A83,'Données projet'!$A$139:$I$159,3,0)),0,VLOOKUP(A83,'Données projet'!$A$139:$I$159,3,0))</f>
        <v>6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264</v>
      </c>
      <c r="DM83" s="12">
        <f>VLOOKUP(A83,'Données projet'!$A$165:$I$185,9,0)</f>
        <v>4.4000000000000004</v>
      </c>
      <c r="DN83" s="12">
        <f t="array" ref="DN83">INDEX(DM:DM,MIN(IF(ISNUMBER(DM83:DM279),ROW(DM83:DM279),"")))</f>
        <v>4.4000000000000004</v>
      </c>
      <c r="DO83" s="12">
        <f>IF('Données projet'!$A$166&gt;35,DO82+DN83-DW82,IF(A83&lt;'Données projet'!$A$166,$DL$205^A83,IF(A83='Données projet'!$A$166,'Données projet'!$B$166,DO82+DN83-DW82)))</f>
        <v>264.00000000000006</v>
      </c>
      <c r="DP83" s="17">
        <f>DO83*VLOOKUP('Données projet'!$B$14,Paramètres!$A$1:$I$89,3,0)*VLOOKUP('Données projet'!$B$14,Paramètres!$A$1:$I$89,5,0)</f>
        <v>275.9328000000001</v>
      </c>
      <c r="DQ83" s="13">
        <f t="shared" si="97"/>
        <v>66.106762012556189</v>
      </c>
      <c r="DR83" s="20">
        <f t="shared" si="70"/>
        <v>595.71890383853554</v>
      </c>
      <c r="DS83" s="59">
        <f t="shared" si="71"/>
        <v>889.05223717186891</v>
      </c>
      <c r="DT83" s="59">
        <f ca="1">AVERAGE(OFFSET($DS$3,0,0,'Données projet'!$E$14+1,1))-AVERAGE(OFFSET($H$3,0,0,'Données projet'!$E$14+1,1))</f>
        <v>448.86709550306159</v>
      </c>
      <c r="DU83" s="59">
        <f t="shared" si="98"/>
        <v>421.94486500709155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17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329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328.99999999999972</v>
      </c>
      <c r="EK83" s="17">
        <f>EJ83*VLOOKUP('Données projet'!$B$15,Paramètres!$A$1:$I$89,3,0)*VLOOKUP('Données projet'!$B$15,Paramètres!$A$1:$I$89,5,0)</f>
        <v>241.22279999999978</v>
      </c>
      <c r="EL83" s="13">
        <f t="shared" si="99"/>
        <v>58.702543992248778</v>
      </c>
      <c r="EM83" s="20">
        <f t="shared" si="73"/>
        <v>522.36997411983293</v>
      </c>
      <c r="EN83" s="59">
        <f t="shared" si="74"/>
        <v>815.70330745316619</v>
      </c>
      <c r="EO83" s="59">
        <f ca="1">AVERAGE(OFFSET($EN$3,0,0,'Données projet'!$E$15+1,1))-AVERAGE(OFFSET($H$3,0,0,'Données projet'!$E$15+1,1))</f>
        <v>327.81662150328646</v>
      </c>
      <c r="EP83" s="59">
        <f t="shared" si="100"/>
        <v>320.24200483294322</v>
      </c>
      <c r="EQ83" s="15">
        <f>IF(ISNA(VLOOKUP(A83,'Données projet'!$A$191:$I$211,3,0)),0,VLOOKUP(A83,'Données projet'!$A$191:$I$211,3,0))</f>
        <v>15</v>
      </c>
      <c r="ER83" s="15">
        <f>IF(ISNA(VLOOKUP(A83,'Données projet'!$A$191:$I$211,4,0)),0,VLOOKUP(A83,'Données projet'!$A$191:$I$211,4,0))</f>
        <v>329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329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328.99999999999972</v>
      </c>
      <c r="FF83" s="17">
        <f>FE83*VLOOKUP('Données projet'!$B$16,Paramètres!$A$1:$I$89,3,0)*VLOOKUP('Données projet'!$B$16,Paramètres!$A$1:$I$89,5,0)</f>
        <v>256.61999999999978</v>
      </c>
      <c r="FG83" s="13">
        <f t="shared" si="101"/>
        <v>62.001350774926514</v>
      </c>
      <c r="FH83" s="20">
        <f t="shared" si="76"/>
        <v>554.9321859329965</v>
      </c>
      <c r="FI83" s="59">
        <f t="shared" si="77"/>
        <v>848.26551926632987</v>
      </c>
      <c r="FJ83" s="59">
        <f ca="1">AVERAGE(OFFSET($FI$3,0,0,'Données projet'!$E$16+1,1))-AVERAGE(OFFSET($H$3,0,0,'Données projet'!$E$16+1,1))</f>
        <v>346.38839381795231</v>
      </c>
      <c r="FK83" s="59">
        <f t="shared" si="102"/>
        <v>337.8934585835961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329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329</v>
      </c>
      <c r="FX83" s="12">
        <f>VLOOKUP(A83,'Données projet'!$A$243:$I$263,9,0)</f>
        <v>3.6</v>
      </c>
      <c r="FY83" s="12">
        <f t="array" ref="FY83">INDEX(FX:FX,MIN(IF(ISNUMBER(FX83:FX279),ROW(FX83:FX279),"")))</f>
        <v>3.6</v>
      </c>
      <c r="FZ83" s="12">
        <f>IF('Données projet'!$A$244&gt;35,FZ82+FY83-GH82,IF(A83&lt;'Données projet'!$A$244,$FW$205^A83,IF(A83='Données projet'!$A$244,'Données projet'!$B$244,FZ82+FY83-GH82)))</f>
        <v>328.99999999999972</v>
      </c>
      <c r="GA83" s="17">
        <f>FZ83*VLOOKUP('Données projet'!$B$17,Paramètres!$A$1:$I$89,3,0)*VLOOKUP('Données projet'!$B$17,Paramètres!$A$1:$I$89,5,0)</f>
        <v>287.41439999999983</v>
      </c>
      <c r="GB83" s="13">
        <f t="shared" si="103"/>
        <v>68.531493438456806</v>
      </c>
      <c r="GC83" s="20">
        <f t="shared" si="79"/>
        <v>619.93909773864539</v>
      </c>
      <c r="GD83" s="59">
        <f t="shared" si="80"/>
        <v>913.27243107197864</v>
      </c>
      <c r="GE83" s="59">
        <f ca="1">AVERAGE(OFFSET($GD$3,0,0,'Données projet'!$E$17+1,1))-AVERAGE(OFFSET($H$3,0,0,'Données projet'!$E$17+1,1))</f>
        <v>383.46266660377637</v>
      </c>
      <c r="GF83" s="59">
        <f t="shared" si="104"/>
        <v>373.1287543230714</v>
      </c>
      <c r="GG83" s="15">
        <f>IF(ISNA(VLOOKUP(A83,'Données projet'!$A$243:$I$263,3,0)),0,VLOOKUP(A83,'Données projet'!$A$243:$I$263,3,0))</f>
        <v>15</v>
      </c>
      <c r="GH83" s="15">
        <f>IF(ISNA(VLOOKUP(A83,'Données projet'!$A$243:$I$263,4,0)),0,VLOOKUP(A83,'Données projet'!$A$243:$I$263,4,0))</f>
        <v>329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0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348</v>
      </c>
      <c r="GS83" s="12">
        <f>VLOOKUP(A83,'Données projet'!$A$269:$I$289,9,0)</f>
        <v>7.4</v>
      </c>
      <c r="GT83" s="12">
        <f t="array" ref="GT83">INDEX(GS:GS,MIN(IF(ISNUMBER(GS83:GS279),ROW(GS83:GS279),"")))</f>
        <v>7.4</v>
      </c>
      <c r="GU83" s="12">
        <f>IF('Données projet'!$A$270&gt;35,GU82+GT83-HC82,IF(A83&lt;'Données projet'!$A$270,$GR$205^A83,IF(A83='Données projet'!$A$270,'Données projet'!$B$270,GU82+GT83-HC82)))</f>
        <v>347.99999999999977</v>
      </c>
      <c r="GV83" s="17">
        <f>GU83*VLOOKUP('Données projet'!$B$18,Paramètres!$A$1:$I$89,3,0)*VLOOKUP('Données projet'!$B$18,Paramètres!$A$1:$I$89,5,0)</f>
        <v>352.87199999999979</v>
      </c>
      <c r="GW83" s="13">
        <f t="shared" si="105"/>
        <v>82.153604299641287</v>
      </c>
      <c r="GX83" s="20">
        <f t="shared" si="82"/>
        <v>757.6695941552083</v>
      </c>
      <c r="GY83" s="59">
        <f t="shared" si="83"/>
        <v>1051.0029274885417</v>
      </c>
      <c r="GZ83" s="59">
        <f ca="1">AVERAGE(OFFSET($GY$3,0,0,'Données projet'!$E$18+1,1))-AVERAGE(OFFSET($H$3,0,0,'Données projet'!$E$18+1,1))</f>
        <v>564.80210708868663</v>
      </c>
      <c r="HA83" s="59">
        <f t="shared" si="106"/>
        <v>367.42881145517066</v>
      </c>
      <c r="HB83" s="15">
        <f>IF(ISNA(VLOOKUP(A83,'Données projet'!$A$269:$I$289,3,0)),0,VLOOKUP(A83,'Données projet'!$A$269:$I$289,3,0))</f>
        <v>7</v>
      </c>
      <c r="HC83" s="15">
        <f>IF(ISNA(VLOOKUP(A83,'Données projet'!$A$269:$I$289,4,0)),0,VLOOKUP(A83,'Données projet'!$A$269:$I$289,4,0))</f>
        <v>56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0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8.875</v>
      </c>
      <c r="N84" s="13">
        <f>IF('Données projet'!$A$36&gt;35,N83+M84-V83,IF(A84&lt;'Données projet'!$A$36,$K$205^A84,IF(A84='Données projet'!$A$36,'Données projet'!$B$36,N83+M84-V83)))</f>
        <v>546.125</v>
      </c>
      <c r="O84" s="13">
        <f>N84*VLOOKUP('Données projet'!$B$9,Paramètres!$A$1:$I$89,3,0)*VLOOKUP('Données projet'!$B$9,Paramètres!$A$1:$I$89,5,0)</f>
        <v>326.58275000000003</v>
      </c>
      <c r="P84" s="13">
        <f t="shared" si="87"/>
        <v>76.72139541907876</v>
      </c>
      <c r="Q84" s="20">
        <f t="shared" si="54"/>
        <v>702.42138660489547</v>
      </c>
      <c r="R84" s="59">
        <f t="shared" si="55"/>
        <v>995.75471993822885</v>
      </c>
      <c r="S84" s="59">
        <f ca="1">AVERAGE(OFFSET($R$3,0,0,'Données projet'!$E$9+1,1))-AVERAGE(OFFSET($H$3,0,0,'Données projet'!$E$9+1,1))</f>
        <v>362.81292020448933</v>
      </c>
      <c r="T84" s="59">
        <f t="shared" si="88"/>
        <v>292.26503163353146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43.269857074301932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0.41274671059874707</v>
      </c>
      <c r="AC84" s="22">
        <f t="shared" si="57"/>
        <v>43.682603784900678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251.54063999999983</v>
      </c>
      <c r="AK84" s="13">
        <f t="shared" si="89"/>
        <v>60.915727667172014</v>
      </c>
      <c r="AL84" s="20">
        <f t="shared" si="58"/>
        <v>544.19484035365758</v>
      </c>
      <c r="AM84" s="59">
        <f t="shared" si="59"/>
        <v>837.52817368699084</v>
      </c>
      <c r="AN84" s="59">
        <f ca="1">AVERAGE(OFFSET($AM$3,0,0,'Données projet'!$E$10+1,1))-AVERAGE(OFFSET($H$3,0,0,'Données projet'!$E$10+1,1))</f>
        <v>476.64466005965136</v>
      </c>
      <c r="AO84" s="59">
        <f t="shared" si="90"/>
        <v>312.67921212138998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298.5999999999998</v>
      </c>
      <c r="BE84" s="13">
        <f>BD84*VLOOKUP('Données projet'!$B$11,Paramètres!$A$1:$I$89,3,0)*VLOOKUP('Données projet'!$B$11,Paramètres!$A$1:$I$89,5,0)</f>
        <v>270.17327999999981</v>
      </c>
      <c r="BF84" s="13">
        <f t="shared" si="91"/>
        <v>64.886042303882988</v>
      </c>
      <c r="BG84" s="20">
        <f t="shared" si="61"/>
        <v>583.56165301259591</v>
      </c>
      <c r="BH84" s="59">
        <f t="shared" si="62"/>
        <v>876.89498634592928</v>
      </c>
      <c r="BI84" s="59">
        <f ca="1">AVERAGE(OFFSET($BH$3,0,0,'Données projet'!$E$11+1,1))-AVERAGE(OFFSET($H$3,0,0,'Données projet'!$E$11+1,1))</f>
        <v>508.74087353289082</v>
      </c>
      <c r="BJ84" s="59">
        <f t="shared" si="92"/>
        <v>332.61387922152159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1.1368683772161603E-13</v>
      </c>
      <c r="BZ84" s="13">
        <f>BY84*VLOOKUP('Données projet'!$B$12,Paramètres!$A$1:$I$89,3,0)*VLOOKUP('Données projet'!$B$12,Paramètres!$A$1:$I$89,5,0)</f>
        <v>5.0249582272954292E-14</v>
      </c>
      <c r="CA84" s="13">
        <f t="shared" si="93"/>
        <v>8.1784820119191593E-13</v>
      </c>
      <c r="CB84" s="20">
        <f t="shared" si="64"/>
        <v>1.5119369728679821E-12</v>
      </c>
      <c r="CC84" s="59">
        <f t="shared" si="65"/>
        <v>293.33333333333485</v>
      </c>
      <c r="CD84" s="59">
        <f ca="1">AVERAGE(OFFSET($CC$3,0,0,'Données projet'!$E$12+1,1))-AVERAGE(OFFSET($H$3,0,0,'Données projet'!$E$12+1,1))</f>
        <v>413.19017646954478</v>
      </c>
      <c r="CE84" s="59">
        <f t="shared" si="94"/>
        <v>501.86214945100159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4.3</v>
      </c>
      <c r="CT84" s="12">
        <f>IF('Données projet'!$A$140&gt;35,CT83+CS84-DB83,IF(A84&lt;'Données projet'!$A$140,$CQ$205^A84,IF(A84='Données projet'!$A$140,'Données projet'!$B$140,CT83+CS84-DB83)))</f>
        <v>182.2999999999997</v>
      </c>
      <c r="CU84" s="17">
        <f>CT84*VLOOKUP('Données projet'!$B$13,Paramètres!$A$1:$I$89,3,0)*VLOOKUP('Données projet'!$B$13,Paramètres!$A$1:$I$89,5,0)</f>
        <v>199.07159999999968</v>
      </c>
      <c r="CV84" s="13">
        <f t="shared" si="95"/>
        <v>49.540078287017266</v>
      </c>
      <c r="CW84" s="20">
        <f t="shared" si="67"/>
        <v>432.99867301655451</v>
      </c>
      <c r="CX84" s="59">
        <f t="shared" si="68"/>
        <v>726.33200634988782</v>
      </c>
      <c r="CY84" s="59">
        <f ca="1">AVERAGE(OFFSET($CX$3,0,0,'Données projet'!$E$13+1,1))-AVERAGE(OFFSET($H$3,0,0,'Données projet'!$E$13+1,1))</f>
        <v>384.27390696549998</v>
      </c>
      <c r="CZ84" s="59">
        <f t="shared" si="96"/>
        <v>168.81577156642464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4</v>
      </c>
      <c r="DO84" s="12">
        <f>IF('Données projet'!$A$166&gt;35,DO83+DN84-DW83,IF(A84&lt;'Données projet'!$A$166,$DL$205^A84,IF(A84='Données projet'!$A$166,'Données projet'!$B$166,DO83+DN84-DW83)))</f>
        <v>251.00000000000006</v>
      </c>
      <c r="DP84" s="17">
        <f>DO84*VLOOKUP('Données projet'!$B$14,Paramètres!$A$1:$I$89,3,0)*VLOOKUP('Données projet'!$B$14,Paramètres!$A$1:$I$89,5,0)</f>
        <v>262.34520000000009</v>
      </c>
      <c r="DQ84" s="13">
        <f t="shared" si="97"/>
        <v>63.222018270704972</v>
      </c>
      <c r="DR84" s="20">
        <f t="shared" si="70"/>
        <v>567.02957182147793</v>
      </c>
      <c r="DS84" s="59">
        <f t="shared" si="71"/>
        <v>860.36290515481119</v>
      </c>
      <c r="DT84" s="59">
        <f ca="1">AVERAGE(OFFSET($DS$3,0,0,'Données projet'!$E$14+1,1))-AVERAGE(OFFSET($H$3,0,0,'Données projet'!$E$14+1,1))</f>
        <v>448.86709550306159</v>
      </c>
      <c r="DU84" s="59">
        <f t="shared" si="98"/>
        <v>421.94486500709155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-2.8421709430404007E-13</v>
      </c>
      <c r="EK84" s="17">
        <f>EJ84*VLOOKUP('Données projet'!$B$15,Paramètres!$A$1:$I$89,3,0)*VLOOKUP('Données projet'!$B$15,Paramètres!$A$1:$I$89,5,0)</f>
        <v>-2.0838797354372215E-13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327.81662150328646</v>
      </c>
      <c r="EP84" s="59">
        <f t="shared" si="100"/>
        <v>320.24200483294322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-2.8421709430404007E-13</v>
      </c>
      <c r="FF84" s="17">
        <f>FE84*VLOOKUP('Données projet'!$B$16,Paramètres!$A$1:$I$89,3,0)*VLOOKUP('Données projet'!$B$16,Paramètres!$A$1:$I$89,5,0)</f>
        <v>-2.2168933355715128E-13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346.38839381795231</v>
      </c>
      <c r="FK84" s="59">
        <f t="shared" si="102"/>
        <v>337.8934585835961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-2.8421709430404007E-13</v>
      </c>
      <c r="GA84" s="17">
        <f>FZ84*VLOOKUP('Données projet'!$B$17,Paramètres!$A$1:$I$89,3,0)*VLOOKUP('Données projet'!$B$17,Paramètres!$A$1:$I$89,5,0)</f>
        <v>-2.4829205358400943E-13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383.46266660377637</v>
      </c>
      <c r="GF84" s="59">
        <f t="shared" si="104"/>
        <v>373.1287543230714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0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6.6</v>
      </c>
      <c r="GU84" s="12">
        <f>IF('Données projet'!$A$270&gt;35,GU83+GT84-HC83,IF(A84&lt;'Données projet'!$A$270,$GR$205^A84,IF(A84='Données projet'!$A$270,'Données projet'!$B$270,GU83+GT84-HC83)))</f>
        <v>298.5999999999998</v>
      </c>
      <c r="GV84" s="17">
        <f>GU84*VLOOKUP('Données projet'!$B$18,Paramètres!$A$1:$I$89,3,0)*VLOOKUP('Données projet'!$B$18,Paramètres!$A$1:$I$89,5,0)</f>
        <v>302.78039999999982</v>
      </c>
      <c r="GW84" s="13">
        <f t="shared" si="105"/>
        <v>71.75902878776165</v>
      </c>
      <c r="GX84" s="20">
        <f t="shared" si="82"/>
        <v>652.32283847201791</v>
      </c>
      <c r="GY84" s="59">
        <f t="shared" si="83"/>
        <v>945.65617180535128</v>
      </c>
      <c r="GZ84" s="59">
        <f ca="1">AVERAGE(OFFSET($GY$3,0,0,'Données projet'!$E$18+1,1))-AVERAGE(OFFSET($H$3,0,0,'Données projet'!$E$18+1,1))</f>
        <v>564.80210708868663</v>
      </c>
      <c r="HA84" s="59">
        <f t="shared" si="106"/>
        <v>367.42881145517066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0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555</v>
      </c>
      <c r="L85" s="12">
        <f>VLOOKUP(A85,'Données projet'!$A$35:$I$55,9,0)</f>
        <v>8.875</v>
      </c>
      <c r="M85" s="12">
        <f t="array" ref="M85">INDEX(L:L,MIN(IF(ISNUMBER(L85:L281),ROW(L85:L281),"")))</f>
        <v>8.875</v>
      </c>
      <c r="N85" s="13">
        <f>IF('Données projet'!$A$36&gt;35,N84+M85-V84,IF(A85&lt;'Données projet'!$A$36,$K$205^A85,IF(A85='Données projet'!$A$36,'Données projet'!$B$36,N84+M85-V84)))</f>
        <v>555</v>
      </c>
      <c r="O85" s="13">
        <f>N85*VLOOKUP('Données projet'!$B$9,Paramètres!$A$1:$I$89,3,0)*VLOOKUP('Données projet'!$B$9,Paramètres!$A$1:$I$89,5,0)</f>
        <v>331.89000000000004</v>
      </c>
      <c r="P85" s="13">
        <f t="shared" si="87"/>
        <v>77.822022056956186</v>
      </c>
      <c r="Q85" s="20">
        <f t="shared" si="54"/>
        <v>713.58177174919865</v>
      </c>
      <c r="R85" s="59">
        <f t="shared" si="55"/>
        <v>1006.9151050825319</v>
      </c>
      <c r="S85" s="59">
        <f ca="1">AVERAGE(OFFSET($R$3,0,0,'Données projet'!$E$9+1,1))-AVERAGE(OFFSET($H$3,0,0,'Données projet'!$E$9+1,1))</f>
        <v>362.81292020448933</v>
      </c>
      <c r="T85" s="59">
        <f t="shared" si="88"/>
        <v>292.26503163353146</v>
      </c>
      <c r="U85" s="15">
        <f>IF(ISNA(VLOOKUP(A85,'Données projet'!$A$35:$I$55,3,0)),0,VLOOKUP(A85,'Données projet'!$A$35:$I$55,3,0))</f>
        <v>11</v>
      </c>
      <c r="V85" s="15">
        <f>IF(ISNA(VLOOKUP(A85,'Données projet'!$A$35:$I$55,4,0)),0,VLOOKUP(A85,'Données projet'!$A$35:$I$55,4,0))</f>
        <v>555</v>
      </c>
      <c r="W85" s="16">
        <f>IF(ISNA(VLOOKUP(A85,'Données projet'!$A$35:$I$55,5,0)),0%,VLOOKUP(A85,'Données projet'!$A$35:$I$55,5,0)*VLOOKUP('Données projet'!$B$9,Paramètres!$A$1:$I$89,7,0))</f>
        <v>0.40500000000000003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0.1</v>
      </c>
      <c r="Z85" s="21">
        <f>EXP(-LN(2)/35)*Z84+(1-EXP(-LN(2)/35))/(LN(2)/35)*V85*W85*VLOOKUP('Données projet'!$B$9,Paramètres!$A$1:$I$89,3,0)*0.475*44/12</f>
        <v>220.73211980099245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37.869513720582688</v>
      </c>
      <c r="AC85" s="22">
        <f t="shared" si="57"/>
        <v>258.60163352157514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257.10047999999989</v>
      </c>
      <c r="AK85" s="13">
        <f t="shared" si="89"/>
        <v>62.103914639805609</v>
      </c>
      <c r="AL85" s="20">
        <f t="shared" si="58"/>
        <v>555.94765399766129</v>
      </c>
      <c r="AM85" s="59">
        <f t="shared" si="59"/>
        <v>849.28098733099455</v>
      </c>
      <c r="AN85" s="59">
        <f ca="1">AVERAGE(OFFSET($AM$3,0,0,'Données projet'!$E$10+1,1))-AVERAGE(OFFSET($H$3,0,0,'Données projet'!$E$10+1,1))</f>
        <v>476.64466005965136</v>
      </c>
      <c r="AO85" s="59">
        <f t="shared" si="90"/>
        <v>312.67921212138998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305.19999999999982</v>
      </c>
      <c r="BE85" s="13">
        <f>BD85*VLOOKUP('Données projet'!$B$11,Paramètres!$A$1:$I$89,3,0)*VLOOKUP('Données projet'!$B$11,Paramètres!$A$1:$I$89,5,0)</f>
        <v>276.1449599999998</v>
      </c>
      <c r="BF85" s="13">
        <f t="shared" si="91"/>
        <v>66.151671938851194</v>
      </c>
      <c r="BG85" s="20">
        <f t="shared" si="61"/>
        <v>596.16663396016543</v>
      </c>
      <c r="BH85" s="59">
        <f t="shared" si="62"/>
        <v>889.49996729349868</v>
      </c>
      <c r="BI85" s="59">
        <f ca="1">AVERAGE(OFFSET($BH$3,0,0,'Données projet'!$E$11+1,1))-AVERAGE(OFFSET($H$3,0,0,'Données projet'!$E$11+1,1))</f>
        <v>508.74087353289082</v>
      </c>
      <c r="BJ85" s="59">
        <f t="shared" si="92"/>
        <v>332.61387922152159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1.1368683772161603E-13</v>
      </c>
      <c r="BZ85" s="13">
        <f>BY85*VLOOKUP('Données projet'!$B$12,Paramètres!$A$1:$I$89,3,0)*VLOOKUP('Données projet'!$B$12,Paramètres!$A$1:$I$89,5,0)</f>
        <v>5.0249582272954292E-14</v>
      </c>
      <c r="CA85" s="13">
        <f t="shared" si="93"/>
        <v>8.1784820119191593E-13</v>
      </c>
      <c r="CB85" s="20">
        <f t="shared" si="64"/>
        <v>1.5119369728679821E-12</v>
      </c>
      <c r="CC85" s="59">
        <f t="shared" si="65"/>
        <v>293.33333333333485</v>
      </c>
      <c r="CD85" s="59">
        <f ca="1">AVERAGE(OFFSET($CC$3,0,0,'Données projet'!$E$12+1,1))-AVERAGE(OFFSET($H$3,0,0,'Données projet'!$E$12+1,1))</f>
        <v>413.19017646954478</v>
      </c>
      <c r="CE85" s="59">
        <f t="shared" si="94"/>
        <v>501.86214945100159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4.3</v>
      </c>
      <c r="CT85" s="12">
        <f>IF('Données projet'!$A$140&gt;35,CT84+CS85-DB84,IF(A85&lt;'Données projet'!$A$140,$CQ$205^A85,IF(A85='Données projet'!$A$140,'Données projet'!$B$140,CT84+CS85-DB84)))</f>
        <v>186.59999999999971</v>
      </c>
      <c r="CU85" s="17">
        <f>CT85*VLOOKUP('Données projet'!$B$13,Paramètres!$A$1:$I$89,3,0)*VLOOKUP('Données projet'!$B$13,Paramètres!$A$1:$I$89,5,0)</f>
        <v>203.76719999999966</v>
      </c>
      <c r="CV85" s="13">
        <f t="shared" si="95"/>
        <v>50.571182954982682</v>
      </c>
      <c r="CW85" s="20">
        <f t="shared" si="67"/>
        <v>442.97268364659425</v>
      </c>
      <c r="CX85" s="59">
        <f t="shared" si="68"/>
        <v>736.30601697992756</v>
      </c>
      <c r="CY85" s="59">
        <f ca="1">AVERAGE(OFFSET($CX$3,0,0,'Données projet'!$E$13+1,1))-AVERAGE(OFFSET($H$3,0,0,'Données projet'!$E$13+1,1))</f>
        <v>384.27390696549998</v>
      </c>
      <c r="CZ85" s="59">
        <f t="shared" si="96"/>
        <v>168.81577156642464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4</v>
      </c>
      <c r="DO85" s="12">
        <f>IF('Données projet'!$A$166&gt;35,DO84+DN85-DW84,IF(A85&lt;'Données projet'!$A$166,$DL$205^A85,IF(A85='Données projet'!$A$166,'Données projet'!$B$166,DO84+DN85-DW84)))</f>
        <v>255.00000000000006</v>
      </c>
      <c r="DP85" s="17">
        <f>DO85*VLOOKUP('Données projet'!$B$14,Paramètres!$A$1:$I$89,3,0)*VLOOKUP('Données projet'!$B$14,Paramètres!$A$1:$I$89,5,0)</f>
        <v>266.52600000000007</v>
      </c>
      <c r="DQ85" s="13">
        <f t="shared" si="97"/>
        <v>64.111444050688362</v>
      </c>
      <c r="DR85" s="20">
        <f t="shared" si="70"/>
        <v>575.86021505494898</v>
      </c>
      <c r="DS85" s="59">
        <f t="shared" si="71"/>
        <v>869.19354838828235</v>
      </c>
      <c r="DT85" s="59">
        <f ca="1">AVERAGE(OFFSET($DS$3,0,0,'Données projet'!$E$14+1,1))-AVERAGE(OFFSET($H$3,0,0,'Données projet'!$E$14+1,1))</f>
        <v>448.86709550306159</v>
      </c>
      <c r="DU85" s="59">
        <f t="shared" si="98"/>
        <v>421.94486500709155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-2.8421709430404007E-13</v>
      </c>
      <c r="EK85" s="17">
        <f>EJ85*VLOOKUP('Données projet'!$B$15,Paramètres!$A$1:$I$89,3,0)*VLOOKUP('Données projet'!$B$15,Paramètres!$A$1:$I$89,5,0)</f>
        <v>-2.0838797354372215E-13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327.81662150328646</v>
      </c>
      <c r="EP85" s="59">
        <f t="shared" si="100"/>
        <v>320.24200483294322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-2.8421709430404007E-13</v>
      </c>
      <c r="FF85" s="17">
        <f>FE85*VLOOKUP('Données projet'!$B$16,Paramètres!$A$1:$I$89,3,0)*VLOOKUP('Données projet'!$B$16,Paramètres!$A$1:$I$89,5,0)</f>
        <v>-2.2168933355715128E-13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346.38839381795231</v>
      </c>
      <c r="FK85" s="59">
        <f t="shared" si="102"/>
        <v>337.8934585835961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-2.8421709430404007E-13</v>
      </c>
      <c r="GA85" s="17">
        <f>FZ85*VLOOKUP('Données projet'!$B$17,Paramètres!$A$1:$I$89,3,0)*VLOOKUP('Données projet'!$B$17,Paramètres!$A$1:$I$89,5,0)</f>
        <v>-2.4829205358400943E-13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383.46266660377637</v>
      </c>
      <c r="GF85" s="59">
        <f t="shared" si="104"/>
        <v>373.1287543230714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0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6.6</v>
      </c>
      <c r="GU85" s="12">
        <f>IF('Données projet'!$A$270&gt;35,GU84+GT85-HC84,IF(A85&lt;'Données projet'!$A$270,$GR$205^A85,IF(A85='Données projet'!$A$270,'Données projet'!$B$270,GU84+GT85-HC84)))</f>
        <v>305.19999999999982</v>
      </c>
      <c r="GV85" s="17">
        <f>GU85*VLOOKUP('Données projet'!$B$18,Paramètres!$A$1:$I$89,3,0)*VLOOKUP('Données projet'!$B$18,Paramètres!$A$1:$I$89,5,0)</f>
        <v>309.47279999999984</v>
      </c>
      <c r="GW85" s="13">
        <f t="shared" si="105"/>
        <v>73.15871892427802</v>
      </c>
      <c r="GX85" s="20">
        <f t="shared" si="82"/>
        <v>666.41656212645069</v>
      </c>
      <c r="GY85" s="59">
        <f t="shared" si="83"/>
        <v>959.74989545978406</v>
      </c>
      <c r="GZ85" s="59">
        <f ca="1">AVERAGE(OFFSET($GY$3,0,0,'Données projet'!$E$18+1,1))-AVERAGE(OFFSET($H$3,0,0,'Données projet'!$E$18+1,1))</f>
        <v>564.80210708868663</v>
      </c>
      <c r="HA85" s="59">
        <f t="shared" si="106"/>
        <v>367.42881145517066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0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362.81292020448933</v>
      </c>
      <c r="T86" s="59">
        <f t="shared" si="88"/>
        <v>292.26503163353146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216.40369756499413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26.777789952061024</v>
      </c>
      <c r="AC86" s="22">
        <f t="shared" si="57"/>
        <v>243.18148751705516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262.6603199999999</v>
      </c>
      <c r="AK86" s="13">
        <f t="shared" si="89"/>
        <v>63.289114259938842</v>
      </c>
      <c r="AL86" s="20">
        <f t="shared" si="58"/>
        <v>567.69526466939328</v>
      </c>
      <c r="AM86" s="59">
        <f t="shared" si="59"/>
        <v>861.02859800272654</v>
      </c>
      <c r="AN86" s="59">
        <f ca="1">AVERAGE(OFFSET($AM$3,0,0,'Données projet'!$E$10+1,1))-AVERAGE(OFFSET($H$3,0,0,'Données projet'!$E$10+1,1))</f>
        <v>476.64466005965136</v>
      </c>
      <c r="AO86" s="59">
        <f t="shared" si="90"/>
        <v>312.67921212138998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311.79999999999984</v>
      </c>
      <c r="BE86" s="13">
        <f>BD86*VLOOKUP('Données projet'!$B$11,Paramètres!$A$1:$I$89,3,0)*VLOOKUP('Données projet'!$B$11,Paramètres!$A$1:$I$89,5,0)</f>
        <v>282.11663999999985</v>
      </c>
      <c r="BF86" s="13">
        <f t="shared" si="91"/>
        <v>67.414119514142243</v>
      </c>
      <c r="BG86" s="20">
        <f t="shared" si="61"/>
        <v>608.76607282046416</v>
      </c>
      <c r="BH86" s="59">
        <f t="shared" si="62"/>
        <v>902.09940615379742</v>
      </c>
      <c r="BI86" s="59">
        <f ca="1">AVERAGE(OFFSET($BH$3,0,0,'Données projet'!$E$11+1,1))-AVERAGE(OFFSET($H$3,0,0,'Données projet'!$E$11+1,1))</f>
        <v>508.74087353289082</v>
      </c>
      <c r="BJ86" s="59">
        <f t="shared" si="92"/>
        <v>332.61387922152159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1.1368683772161603E-13</v>
      </c>
      <c r="BZ86" s="13">
        <f>BY86*VLOOKUP('Données projet'!$B$12,Paramètres!$A$1:$I$89,3,0)*VLOOKUP('Données projet'!$B$12,Paramètres!$A$1:$I$89,5,0)</f>
        <v>5.0249582272954292E-14</v>
      </c>
      <c r="CA86" s="13">
        <f t="shared" si="93"/>
        <v>8.1784820119191593E-13</v>
      </c>
      <c r="CB86" s="20">
        <f t="shared" si="64"/>
        <v>1.5119369728679821E-12</v>
      </c>
      <c r="CC86" s="59">
        <f t="shared" si="65"/>
        <v>293.33333333333485</v>
      </c>
      <c r="CD86" s="59">
        <f ca="1">AVERAGE(OFFSET($CC$3,0,0,'Données projet'!$E$12+1,1))-AVERAGE(OFFSET($H$3,0,0,'Données projet'!$E$12+1,1))</f>
        <v>413.19017646954478</v>
      </c>
      <c r="CE86" s="59">
        <f t="shared" si="94"/>
        <v>501.86214945100159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4.3</v>
      </c>
      <c r="CT86" s="12">
        <f>IF('Données projet'!$A$140&gt;35,CT85+CS86-DB85,IF(A86&lt;'Données projet'!$A$140,$CQ$205^A86,IF(A86='Données projet'!$A$140,'Données projet'!$B$140,CT85+CS86-DB85)))</f>
        <v>190.89999999999972</v>
      </c>
      <c r="CU86" s="17">
        <f>CT86*VLOOKUP('Données projet'!$B$13,Paramètres!$A$1:$I$89,3,0)*VLOOKUP('Données projet'!$B$13,Paramètres!$A$1:$I$89,5,0)</f>
        <v>208.4627999999997</v>
      </c>
      <c r="CV86" s="13">
        <f t="shared" si="95"/>
        <v>51.599525322914459</v>
      </c>
      <c r="CW86" s="20">
        <f t="shared" si="67"/>
        <v>452.94188327074215</v>
      </c>
      <c r="CX86" s="59">
        <f t="shared" si="68"/>
        <v>746.27521660407547</v>
      </c>
      <c r="CY86" s="59">
        <f ca="1">AVERAGE(OFFSET($CX$3,0,0,'Données projet'!$E$13+1,1))-AVERAGE(OFFSET($H$3,0,0,'Données projet'!$E$13+1,1))</f>
        <v>384.27390696549998</v>
      </c>
      <c r="CZ86" s="59">
        <f t="shared" si="96"/>
        <v>168.81577156642464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4</v>
      </c>
      <c r="DO86" s="12">
        <f>IF('Données projet'!$A$166&gt;35,DO85+DN86-DW85,IF(A86&lt;'Données projet'!$A$166,$DL$205^A86,IF(A86='Données projet'!$A$166,'Données projet'!$B$166,DO85+DN86-DW85)))</f>
        <v>259.00000000000006</v>
      </c>
      <c r="DP86" s="17">
        <f>DO86*VLOOKUP('Données projet'!$B$14,Paramètres!$A$1:$I$89,3,0)*VLOOKUP('Données projet'!$B$14,Paramètres!$A$1:$I$89,5,0)</f>
        <v>270.7068000000001</v>
      </c>
      <c r="DQ86" s="13">
        <f t="shared" si="97"/>
        <v>64.999247255184116</v>
      </c>
      <c r="DR86" s="20">
        <f t="shared" si="70"/>
        <v>584.68803230277911</v>
      </c>
      <c r="DS86" s="59">
        <f t="shared" si="71"/>
        <v>878.02136563611248</v>
      </c>
      <c r="DT86" s="59">
        <f ca="1">AVERAGE(OFFSET($DS$3,0,0,'Données projet'!$E$14+1,1))-AVERAGE(OFFSET($H$3,0,0,'Données projet'!$E$14+1,1))</f>
        <v>448.86709550306159</v>
      </c>
      <c r="DU86" s="59">
        <f t="shared" si="98"/>
        <v>421.94486500709155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-2.8421709430404007E-13</v>
      </c>
      <c r="EK86" s="17">
        <f>EJ86*VLOOKUP('Données projet'!$B$15,Paramètres!$A$1:$I$89,3,0)*VLOOKUP('Données projet'!$B$15,Paramètres!$A$1:$I$89,5,0)</f>
        <v>-2.0838797354372215E-13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327.81662150328646</v>
      </c>
      <c r="EP86" s="59">
        <f t="shared" si="100"/>
        <v>320.24200483294322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-2.8421709430404007E-13</v>
      </c>
      <c r="FF86" s="17">
        <f>FE86*VLOOKUP('Données projet'!$B$16,Paramètres!$A$1:$I$89,3,0)*VLOOKUP('Données projet'!$B$16,Paramètres!$A$1:$I$89,5,0)</f>
        <v>-2.2168933355715128E-13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346.38839381795231</v>
      </c>
      <c r="FK86" s="59">
        <f t="shared" si="102"/>
        <v>337.8934585835961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-2.8421709430404007E-13</v>
      </c>
      <c r="GA86" s="17">
        <f>FZ86*VLOOKUP('Données projet'!$B$17,Paramètres!$A$1:$I$89,3,0)*VLOOKUP('Données projet'!$B$17,Paramètres!$A$1:$I$89,5,0)</f>
        <v>-2.4829205358400943E-13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383.46266660377637</v>
      </c>
      <c r="GF86" s="59">
        <f t="shared" si="104"/>
        <v>373.1287543230714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0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6.6</v>
      </c>
      <c r="GU86" s="12">
        <f>IF('Données projet'!$A$270&gt;35,GU85+GT86-HC85,IF(A86&lt;'Données projet'!$A$270,$GR$205^A86,IF(A86='Données projet'!$A$270,'Données projet'!$B$270,GU85+GT86-HC85)))</f>
        <v>311.79999999999984</v>
      </c>
      <c r="GV86" s="17">
        <f>GU86*VLOOKUP('Données projet'!$B$18,Paramètres!$A$1:$I$89,3,0)*VLOOKUP('Données projet'!$B$18,Paramètres!$A$1:$I$89,5,0)</f>
        <v>316.16519999999986</v>
      </c>
      <c r="GW86" s="13">
        <f t="shared" si="105"/>
        <v>74.554889944758472</v>
      </c>
      <c r="GX86" s="20">
        <f t="shared" si="82"/>
        <v>680.50415665378739</v>
      </c>
      <c r="GY86" s="59">
        <f t="shared" si="83"/>
        <v>973.83748998712076</v>
      </c>
      <c r="GZ86" s="59">
        <f ca="1">AVERAGE(OFFSET($GY$3,0,0,'Données projet'!$E$18+1,1))-AVERAGE(OFFSET($H$3,0,0,'Données projet'!$E$18+1,1))</f>
        <v>564.80210708868663</v>
      </c>
      <c r="HA86" s="59">
        <f t="shared" si="106"/>
        <v>367.42881145517066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0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362.81292020448933</v>
      </c>
      <c r="T87" s="59">
        <f t="shared" si="88"/>
        <v>292.26503163353146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212.16015304896686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18.934756860291348</v>
      </c>
      <c r="AC87" s="22">
        <f t="shared" si="57"/>
        <v>231.09490990925821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268.22015999999991</v>
      </c>
      <c r="AK87" s="13">
        <f t="shared" si="89"/>
        <v>64.471397046337671</v>
      </c>
      <c r="AL87" s="20">
        <f t="shared" si="58"/>
        <v>579.43779518903796</v>
      </c>
      <c r="AM87" s="59">
        <f t="shared" si="59"/>
        <v>872.77112852237133</v>
      </c>
      <c r="AN87" s="59">
        <f ca="1">AVERAGE(OFFSET($AM$3,0,0,'Données projet'!$E$10+1,1))-AVERAGE(OFFSET($H$3,0,0,'Données projet'!$E$10+1,1))</f>
        <v>476.64466005965136</v>
      </c>
      <c r="AO87" s="59">
        <f t="shared" si="90"/>
        <v>312.67921212138998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318.39999999999986</v>
      </c>
      <c r="BE87" s="13">
        <f>BD87*VLOOKUP('Données projet'!$B$11,Paramètres!$A$1:$I$89,3,0)*VLOOKUP('Données projet'!$B$11,Paramètres!$A$1:$I$89,5,0)</f>
        <v>288.0883199999999</v>
      </c>
      <c r="BF87" s="13">
        <f t="shared" si="91"/>
        <v>68.673460144735557</v>
      </c>
      <c r="BG87" s="20">
        <f t="shared" si="61"/>
        <v>621.36010041874761</v>
      </c>
      <c r="BH87" s="59">
        <f t="shared" si="62"/>
        <v>914.69343375208086</v>
      </c>
      <c r="BI87" s="59">
        <f ca="1">AVERAGE(OFFSET($BH$3,0,0,'Données projet'!$E$11+1,1))-AVERAGE(OFFSET($H$3,0,0,'Données projet'!$E$11+1,1))</f>
        <v>508.74087353289082</v>
      </c>
      <c r="BJ87" s="59">
        <f t="shared" si="92"/>
        <v>332.61387922152159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1.1368683772161603E-13</v>
      </c>
      <c r="BZ87" s="13">
        <f>BY87*VLOOKUP('Données projet'!$B$12,Paramètres!$A$1:$I$89,3,0)*VLOOKUP('Données projet'!$B$12,Paramètres!$A$1:$I$89,5,0)</f>
        <v>5.0249582272954292E-14</v>
      </c>
      <c r="CA87" s="13">
        <f t="shared" si="93"/>
        <v>8.1784820119191593E-13</v>
      </c>
      <c r="CB87" s="20">
        <f t="shared" si="64"/>
        <v>1.5119369728679821E-12</v>
      </c>
      <c r="CC87" s="59">
        <f t="shared" si="65"/>
        <v>293.33333333333485</v>
      </c>
      <c r="CD87" s="59">
        <f ca="1">AVERAGE(OFFSET($CC$3,0,0,'Données projet'!$E$12+1,1))-AVERAGE(OFFSET($H$3,0,0,'Données projet'!$E$12+1,1))</f>
        <v>413.19017646954478</v>
      </c>
      <c r="CE87" s="59">
        <f t="shared" si="94"/>
        <v>501.86214945100159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4.3</v>
      </c>
      <c r="CT87" s="12">
        <f>IF('Données projet'!$A$140&gt;35,CT86+CS87-DB86,IF(A87&lt;'Données projet'!$A$140,$CQ$205^A87,IF(A87='Données projet'!$A$140,'Données projet'!$B$140,CT86+CS87-DB86)))</f>
        <v>195.19999999999973</v>
      </c>
      <c r="CU87" s="17">
        <f>CT87*VLOOKUP('Données projet'!$B$13,Paramètres!$A$1:$I$89,3,0)*VLOOKUP('Données projet'!$B$13,Paramètres!$A$1:$I$89,5,0)</f>
        <v>213.15839999999972</v>
      </c>
      <c r="CV87" s="13">
        <f t="shared" si="95"/>
        <v>52.62517477463232</v>
      </c>
      <c r="CW87" s="20">
        <f t="shared" si="67"/>
        <v>462.90639273248411</v>
      </c>
      <c r="CX87" s="59">
        <f t="shared" si="68"/>
        <v>756.23972606581742</v>
      </c>
      <c r="CY87" s="59">
        <f ca="1">AVERAGE(OFFSET($CX$3,0,0,'Données projet'!$E$13+1,1))-AVERAGE(OFFSET($H$3,0,0,'Données projet'!$E$13+1,1))</f>
        <v>384.27390696549998</v>
      </c>
      <c r="CZ87" s="59">
        <f t="shared" si="96"/>
        <v>168.81577156642464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4</v>
      </c>
      <c r="DO87" s="12">
        <f>IF('Données projet'!$A$166&gt;35,DO86+DN87-DW86,IF(A87&lt;'Données projet'!$A$166,$DL$205^A87,IF(A87='Données projet'!$A$166,'Données projet'!$B$166,DO86+DN87-DW86)))</f>
        <v>263.00000000000006</v>
      </c>
      <c r="DP87" s="17">
        <f>DO87*VLOOKUP('Données projet'!$B$14,Paramètres!$A$1:$I$89,3,0)*VLOOKUP('Données projet'!$B$14,Paramètres!$A$1:$I$89,5,0)</f>
        <v>274.88760000000008</v>
      </c>
      <c r="DQ87" s="13">
        <f t="shared" si="97"/>
        <v>65.885455837257112</v>
      </c>
      <c r="DR87" s="20">
        <f t="shared" si="70"/>
        <v>593.51307224988955</v>
      </c>
      <c r="DS87" s="59">
        <f t="shared" si="71"/>
        <v>886.8464055832228</v>
      </c>
      <c r="DT87" s="59">
        <f ca="1">AVERAGE(OFFSET($DS$3,0,0,'Données projet'!$E$14+1,1))-AVERAGE(OFFSET($H$3,0,0,'Données projet'!$E$14+1,1))</f>
        <v>448.86709550306159</v>
      </c>
      <c r="DU87" s="59">
        <f t="shared" si="98"/>
        <v>421.94486500709155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-2.8421709430404007E-13</v>
      </c>
      <c r="EK87" s="17">
        <f>EJ87*VLOOKUP('Données projet'!$B$15,Paramètres!$A$1:$I$89,3,0)*VLOOKUP('Données projet'!$B$15,Paramètres!$A$1:$I$89,5,0)</f>
        <v>-2.0838797354372215E-13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327.81662150328646</v>
      </c>
      <c r="EP87" s="59">
        <f t="shared" si="100"/>
        <v>320.24200483294322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-2.8421709430404007E-13</v>
      </c>
      <c r="FF87" s="17">
        <f>FE87*VLOOKUP('Données projet'!$B$16,Paramètres!$A$1:$I$89,3,0)*VLOOKUP('Données projet'!$B$16,Paramètres!$A$1:$I$89,5,0)</f>
        <v>-2.2168933355715128E-13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346.38839381795231</v>
      </c>
      <c r="FK87" s="59">
        <f t="shared" si="102"/>
        <v>337.8934585835961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-2.8421709430404007E-13</v>
      </c>
      <c r="GA87" s="17">
        <f>FZ87*VLOOKUP('Données projet'!$B$17,Paramètres!$A$1:$I$89,3,0)*VLOOKUP('Données projet'!$B$17,Paramètres!$A$1:$I$89,5,0)</f>
        <v>-2.4829205358400943E-13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383.46266660377637</v>
      </c>
      <c r="GF87" s="59">
        <f t="shared" si="104"/>
        <v>373.1287543230714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0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6.6</v>
      </c>
      <c r="GU87" s="12">
        <f>IF('Données projet'!$A$270&gt;35,GU86+GT87-HC86,IF(A87&lt;'Données projet'!$A$270,$GR$205^A87,IF(A87='Données projet'!$A$270,'Données projet'!$B$270,GU86+GT87-HC86)))</f>
        <v>318.39999999999986</v>
      </c>
      <c r="GV87" s="17">
        <f>GU87*VLOOKUP('Données projet'!$B$18,Paramètres!$A$1:$I$89,3,0)*VLOOKUP('Données projet'!$B$18,Paramètres!$A$1:$I$89,5,0)</f>
        <v>322.85759999999988</v>
      </c>
      <c r="GW87" s="13">
        <f t="shared" si="105"/>
        <v>75.947624920658441</v>
      </c>
      <c r="GX87" s="20">
        <f t="shared" si="82"/>
        <v>694.58576673681318</v>
      </c>
      <c r="GY87" s="59">
        <f t="shared" si="83"/>
        <v>987.91910007014644</v>
      </c>
      <c r="GZ87" s="59">
        <f ca="1">AVERAGE(OFFSET($GY$3,0,0,'Données projet'!$E$18+1,1))-AVERAGE(OFFSET($H$3,0,0,'Données projet'!$E$18+1,1))</f>
        <v>564.80210708868663</v>
      </c>
      <c r="HA87" s="59">
        <f t="shared" si="106"/>
        <v>367.42881145517066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0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362.81292020448933</v>
      </c>
      <c r="T88" s="59">
        <f t="shared" si="88"/>
        <v>292.26503163353146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207.99982185259231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13.388894976030514</v>
      </c>
      <c r="AC88" s="22">
        <f t="shared" si="57"/>
        <v>221.38871682862282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273.77999999999992</v>
      </c>
      <c r="AK88" s="13">
        <f t="shared" si="89"/>
        <v>65.650830427167435</v>
      </c>
      <c r="AL88" s="20">
        <f t="shared" si="58"/>
        <v>591.17536299398307</v>
      </c>
      <c r="AM88" s="59">
        <f t="shared" si="59"/>
        <v>884.50869632731633</v>
      </c>
      <c r="AN88" s="59">
        <f ca="1">AVERAGE(OFFSET($AM$3,0,0,'Données projet'!$E$10+1,1))-AVERAGE(OFFSET($H$3,0,0,'Données projet'!$E$10+1,1))</f>
        <v>476.64466005965136</v>
      </c>
      <c r="AO88" s="59">
        <f t="shared" si="90"/>
        <v>312.67921212138998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324.99999999999989</v>
      </c>
      <c r="BE88" s="13">
        <f>BD88*VLOOKUP('Données projet'!$B$11,Paramètres!$A$1:$I$89,3,0)*VLOOKUP('Données projet'!$B$11,Paramètres!$A$1:$I$89,5,0)</f>
        <v>294.05999999999989</v>
      </c>
      <c r="BF88" s="13">
        <f t="shared" si="91"/>
        <v>69.929765653573313</v>
      </c>
      <c r="BG88" s="20">
        <f t="shared" si="61"/>
        <v>633.94884184663999</v>
      </c>
      <c r="BH88" s="59">
        <f t="shared" si="62"/>
        <v>927.28217517997336</v>
      </c>
      <c r="BI88" s="59">
        <f ca="1">AVERAGE(OFFSET($BH$3,0,0,'Données projet'!$E$11+1,1))-AVERAGE(OFFSET($H$3,0,0,'Données projet'!$E$11+1,1))</f>
        <v>508.74087353289082</v>
      </c>
      <c r="BJ88" s="59">
        <f t="shared" si="92"/>
        <v>332.61387922152159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1.1368683772161603E-13</v>
      </c>
      <c r="BZ88" s="13">
        <f>BY88*VLOOKUP('Données projet'!$B$12,Paramètres!$A$1:$I$89,3,0)*VLOOKUP('Données projet'!$B$12,Paramètres!$A$1:$I$89,5,0)</f>
        <v>5.0249582272954292E-14</v>
      </c>
      <c r="CA88" s="13">
        <f t="shared" si="93"/>
        <v>8.1784820119191593E-13</v>
      </c>
      <c r="CB88" s="20">
        <f t="shared" si="64"/>
        <v>1.5119369728679821E-12</v>
      </c>
      <c r="CC88" s="59">
        <f t="shared" si="65"/>
        <v>293.33333333333485</v>
      </c>
      <c r="CD88" s="59">
        <f ca="1">AVERAGE(OFFSET($CC$3,0,0,'Données projet'!$E$12+1,1))-AVERAGE(OFFSET($H$3,0,0,'Données projet'!$E$12+1,1))</f>
        <v>413.19017646954478</v>
      </c>
      <c r="CE88" s="59">
        <f t="shared" si="94"/>
        <v>501.86214945100159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4.3</v>
      </c>
      <c r="CT88" s="12">
        <f>IF('Données projet'!$A$140&gt;35,CT87+CS88-DB87,IF(A88&lt;'Données projet'!$A$140,$CQ$205^A88,IF(A88='Données projet'!$A$140,'Données projet'!$B$140,CT87+CS88-DB87)))</f>
        <v>199.49999999999974</v>
      </c>
      <c r="CU88" s="17">
        <f>CT88*VLOOKUP('Données projet'!$B$13,Paramètres!$A$1:$I$89,3,0)*VLOOKUP('Données projet'!$B$13,Paramètres!$A$1:$I$89,5,0)</f>
        <v>217.8539999999997</v>
      </c>
      <c r="CV88" s="13">
        <f t="shared" si="95"/>
        <v>53.648197462535101</v>
      </c>
      <c r="CW88" s="20">
        <f t="shared" si="67"/>
        <v>472.86632724724814</v>
      </c>
      <c r="CX88" s="59">
        <f t="shared" si="68"/>
        <v>766.19966058058139</v>
      </c>
      <c r="CY88" s="59">
        <f ca="1">AVERAGE(OFFSET($CX$3,0,0,'Données projet'!$E$13+1,1))-AVERAGE(OFFSET($H$3,0,0,'Données projet'!$E$13+1,1))</f>
        <v>384.27390696549998</v>
      </c>
      <c r="CZ88" s="59">
        <f t="shared" si="96"/>
        <v>168.81577156642464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267</v>
      </c>
      <c r="DM88" s="12">
        <f>VLOOKUP(A88,'Données projet'!$A$165:$I$185,9,0)</f>
        <v>4</v>
      </c>
      <c r="DN88" s="12">
        <f t="array" ref="DN88">INDEX(DM:DM,MIN(IF(ISNUMBER(DM88:DM284),ROW(DM88:DM284),"")))</f>
        <v>4</v>
      </c>
      <c r="DO88" s="12">
        <f>IF('Données projet'!$A$166&gt;35,DO87+DN88-DW87,IF(A88&lt;'Données projet'!$A$166,$DL$205^A88,IF(A88='Données projet'!$A$166,'Données projet'!$B$166,DO87+DN88-DW87)))</f>
        <v>267.00000000000006</v>
      </c>
      <c r="DP88" s="17">
        <f>DO88*VLOOKUP('Données projet'!$B$14,Paramètres!$A$1:$I$89,3,0)*VLOOKUP('Données projet'!$B$14,Paramètres!$A$1:$I$89,5,0)</f>
        <v>279.06840000000005</v>
      </c>
      <c r="DQ88" s="13">
        <f t="shared" si="97"/>
        <v>66.770096850895143</v>
      </c>
      <c r="DR88" s="20">
        <f t="shared" si="70"/>
        <v>602.33538201530905</v>
      </c>
      <c r="DS88" s="59">
        <f t="shared" si="71"/>
        <v>895.66871534864231</v>
      </c>
      <c r="DT88" s="59">
        <f ca="1">AVERAGE(OFFSET($DS$3,0,0,'Données projet'!$E$14+1,1))-AVERAGE(OFFSET($H$3,0,0,'Données projet'!$E$14+1,1))</f>
        <v>448.86709550306159</v>
      </c>
      <c r="DU88" s="59">
        <f t="shared" si="98"/>
        <v>421.94486500709155</v>
      </c>
      <c r="DV88" s="15">
        <f>IF(ISNA(VLOOKUP(A88,'Données projet'!$A$165:$I$185,3,0)),0,VLOOKUP(A88,'Données projet'!$A$165:$I$185,3,0))</f>
        <v>16</v>
      </c>
      <c r="DW88" s="15">
        <f>IF(ISNA(VLOOKUP(A88,'Données projet'!$A$165:$I$185,4,0)),0,VLOOKUP(A88,'Données projet'!$A$165:$I$185,4,0))</f>
        <v>16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-2.8421709430404007E-13</v>
      </c>
      <c r="EK88" s="17">
        <f>EJ88*VLOOKUP('Données projet'!$B$15,Paramètres!$A$1:$I$89,3,0)*VLOOKUP('Données projet'!$B$15,Paramètres!$A$1:$I$89,5,0)</f>
        <v>-2.0838797354372215E-13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327.81662150328646</v>
      </c>
      <c r="EP88" s="59">
        <f t="shared" si="100"/>
        <v>320.24200483294322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-2.8421709430404007E-13</v>
      </c>
      <c r="FF88" s="17">
        <f>FE88*VLOOKUP('Données projet'!$B$16,Paramètres!$A$1:$I$89,3,0)*VLOOKUP('Données projet'!$B$16,Paramètres!$A$1:$I$89,5,0)</f>
        <v>-2.2168933355715128E-13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346.38839381795231</v>
      </c>
      <c r="FK88" s="59">
        <f t="shared" si="102"/>
        <v>337.8934585835961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-2.8421709430404007E-13</v>
      </c>
      <c r="GA88" s="17">
        <f>FZ88*VLOOKUP('Données projet'!$B$17,Paramètres!$A$1:$I$89,3,0)*VLOOKUP('Données projet'!$B$17,Paramètres!$A$1:$I$89,5,0)</f>
        <v>-2.4829205358400943E-13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383.46266660377637</v>
      </c>
      <c r="GF88" s="59">
        <f t="shared" si="104"/>
        <v>373.1287543230714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0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6.6</v>
      </c>
      <c r="GU88" s="12">
        <f>IF('Données projet'!$A$270&gt;35,GU87+GT88-HC87,IF(A88&lt;'Données projet'!$A$270,$GR$205^A88,IF(A88='Données projet'!$A$270,'Données projet'!$B$270,GU87+GT88-HC87)))</f>
        <v>324.99999999999989</v>
      </c>
      <c r="GV88" s="17">
        <f>GU88*VLOOKUP('Données projet'!$B$18,Paramètres!$A$1:$I$89,3,0)*VLOOKUP('Données projet'!$B$18,Paramètres!$A$1:$I$89,5,0)</f>
        <v>329.5499999999999</v>
      </c>
      <c r="GW88" s="13">
        <f t="shared" si="105"/>
        <v>77.337003282690574</v>
      </c>
      <c r="GX88" s="20">
        <f t="shared" si="82"/>
        <v>708.66153071735243</v>
      </c>
      <c r="GY88" s="59">
        <f t="shared" si="83"/>
        <v>1001.9948640506857</v>
      </c>
      <c r="GZ88" s="59">
        <f ca="1">AVERAGE(OFFSET($GY$3,0,0,'Données projet'!$E$18+1,1))-AVERAGE(OFFSET($H$3,0,0,'Données projet'!$E$18+1,1))</f>
        <v>564.80210708868663</v>
      </c>
      <c r="HA88" s="59">
        <f t="shared" si="106"/>
        <v>367.42881145517066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0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362.81292020448933</v>
      </c>
      <c r="T89" s="59">
        <f t="shared" si="88"/>
        <v>292.26503163353146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203.92107221342718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9.4673784301456738</v>
      </c>
      <c r="AC89" s="22">
        <f t="shared" si="57"/>
        <v>213.38845064357287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279.33983999999998</v>
      </c>
      <c r="AK89" s="13">
        <f t="shared" si="89"/>
        <v>66.827478935410426</v>
      </c>
      <c r="AL89" s="20">
        <f t="shared" si="58"/>
        <v>602.90808047917312</v>
      </c>
      <c r="AM89" s="59">
        <f t="shared" si="59"/>
        <v>896.24141381250638</v>
      </c>
      <c r="AN89" s="59">
        <f ca="1">AVERAGE(OFFSET($AM$3,0,0,'Données projet'!$E$10+1,1))-AVERAGE(OFFSET($H$3,0,0,'Données projet'!$E$10+1,1))</f>
        <v>476.64466005965136</v>
      </c>
      <c r="AO89" s="59">
        <f t="shared" si="90"/>
        <v>312.67921212138998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331.59999999999991</v>
      </c>
      <c r="BE89" s="13">
        <f>BD89*VLOOKUP('Données projet'!$B$11,Paramètres!$A$1:$I$89,3,0)*VLOOKUP('Données projet'!$B$11,Paramètres!$A$1:$I$89,5,0)</f>
        <v>300.03167999999994</v>
      </c>
      <c r="BF89" s="13">
        <f t="shared" si="91"/>
        <v>71.183104779714938</v>
      </c>
      <c r="BG89" s="20">
        <f t="shared" si="61"/>
        <v>646.53241682467001</v>
      </c>
      <c r="BH89" s="59">
        <f t="shared" si="62"/>
        <v>939.86575015800327</v>
      </c>
      <c r="BI89" s="59">
        <f ca="1">AVERAGE(OFFSET($BH$3,0,0,'Données projet'!$E$11+1,1))-AVERAGE(OFFSET($H$3,0,0,'Données projet'!$E$11+1,1))</f>
        <v>508.74087353289082</v>
      </c>
      <c r="BJ89" s="59">
        <f t="shared" si="92"/>
        <v>332.61387922152159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1.1368683772161603E-13</v>
      </c>
      <c r="BZ89" s="13">
        <f>BY89*VLOOKUP('Données projet'!$B$12,Paramètres!$A$1:$I$89,3,0)*VLOOKUP('Données projet'!$B$12,Paramètres!$A$1:$I$89,5,0)</f>
        <v>5.0249582272954292E-14</v>
      </c>
      <c r="CA89" s="13">
        <f t="shared" si="93"/>
        <v>8.1784820119191593E-13</v>
      </c>
      <c r="CB89" s="20">
        <f t="shared" si="64"/>
        <v>1.5119369728679821E-12</v>
      </c>
      <c r="CC89" s="59">
        <f t="shared" si="65"/>
        <v>293.33333333333485</v>
      </c>
      <c r="CD89" s="59">
        <f ca="1">AVERAGE(OFFSET($CC$3,0,0,'Données projet'!$E$12+1,1))-AVERAGE(OFFSET($H$3,0,0,'Données projet'!$E$12+1,1))</f>
        <v>413.19017646954478</v>
      </c>
      <c r="CE89" s="59">
        <f t="shared" si="94"/>
        <v>501.86214945100159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4.3</v>
      </c>
      <c r="CT89" s="12">
        <f>IF('Données projet'!$A$140&gt;35,CT88+CS89-DB88,IF(A89&lt;'Données projet'!$A$140,$CQ$205^A89,IF(A89='Données projet'!$A$140,'Données projet'!$B$140,CT88+CS89-DB88)))</f>
        <v>203.79999999999976</v>
      </c>
      <c r="CU89" s="17">
        <f>CT89*VLOOKUP('Données projet'!$B$13,Paramètres!$A$1:$I$89,3,0)*VLOOKUP('Données projet'!$B$13,Paramètres!$A$1:$I$89,5,0)</f>
        <v>222.54959999999974</v>
      </c>
      <c r="CV89" s="13">
        <f t="shared" si="95"/>
        <v>54.66865652445253</v>
      </c>
      <c r="CW89" s="20">
        <f t="shared" si="67"/>
        <v>482.82179678008771</v>
      </c>
      <c r="CX89" s="59">
        <f t="shared" si="68"/>
        <v>776.15513011342102</v>
      </c>
      <c r="CY89" s="59">
        <f ca="1">AVERAGE(OFFSET($CX$3,0,0,'Données projet'!$E$13+1,1))-AVERAGE(OFFSET($H$3,0,0,'Données projet'!$E$13+1,1))</f>
        <v>384.27390696549998</v>
      </c>
      <c r="CZ89" s="59">
        <f t="shared" si="96"/>
        <v>168.81577156642464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3.4</v>
      </c>
      <c r="DO89" s="12">
        <f>IF('Données projet'!$A$166&gt;35,DO88+DN89-DW88,IF(A89&lt;'Données projet'!$A$166,$DL$205^A89,IF(A89='Données projet'!$A$166,'Données projet'!$B$166,DO88+DN89-DW88)))</f>
        <v>254.40000000000003</v>
      </c>
      <c r="DP89" s="17">
        <f>DO89*VLOOKUP('Données projet'!$B$14,Paramètres!$A$1:$I$89,3,0)*VLOOKUP('Données projet'!$B$14,Paramètres!$A$1:$I$89,5,0)</f>
        <v>265.89888000000008</v>
      </c>
      <c r="DQ89" s="13">
        <f t="shared" si="97"/>
        <v>63.978134318153266</v>
      </c>
      <c r="DR89" s="20">
        <f t="shared" si="70"/>
        <v>574.53579993745041</v>
      </c>
      <c r="DS89" s="59">
        <f t="shared" si="71"/>
        <v>867.86913327078378</v>
      </c>
      <c r="DT89" s="59">
        <f ca="1">AVERAGE(OFFSET($DS$3,0,0,'Données projet'!$E$14+1,1))-AVERAGE(OFFSET($H$3,0,0,'Données projet'!$E$14+1,1))</f>
        <v>448.86709550306159</v>
      </c>
      <c r="DU89" s="59">
        <f t="shared" si="98"/>
        <v>421.94486500709155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-2.8421709430404007E-13</v>
      </c>
      <c r="EK89" s="17">
        <f>EJ89*VLOOKUP('Données projet'!$B$15,Paramètres!$A$1:$I$89,3,0)*VLOOKUP('Données projet'!$B$15,Paramètres!$A$1:$I$89,5,0)</f>
        <v>-2.0838797354372215E-13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327.81662150328646</v>
      </c>
      <c r="EP89" s="59">
        <f t="shared" si="100"/>
        <v>320.24200483294322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-2.8421709430404007E-13</v>
      </c>
      <c r="FF89" s="17">
        <f>FE89*VLOOKUP('Données projet'!$B$16,Paramètres!$A$1:$I$89,3,0)*VLOOKUP('Données projet'!$B$16,Paramètres!$A$1:$I$89,5,0)</f>
        <v>-2.2168933355715128E-13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346.38839381795231</v>
      </c>
      <c r="FK89" s="59">
        <f t="shared" si="102"/>
        <v>337.8934585835961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-2.8421709430404007E-13</v>
      </c>
      <c r="GA89" s="17">
        <f>FZ89*VLOOKUP('Données projet'!$B$17,Paramètres!$A$1:$I$89,3,0)*VLOOKUP('Données projet'!$B$17,Paramètres!$A$1:$I$89,5,0)</f>
        <v>-2.4829205358400943E-13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383.46266660377637</v>
      </c>
      <c r="GF89" s="59">
        <f t="shared" si="104"/>
        <v>373.1287543230714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0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6.6</v>
      </c>
      <c r="GU89" s="12">
        <f>IF('Données projet'!$A$270&gt;35,GU88+GT89-HC88,IF(A89&lt;'Données projet'!$A$270,$GR$205^A89,IF(A89='Données projet'!$A$270,'Données projet'!$B$270,GU88+GT89-HC88)))</f>
        <v>331.59999999999991</v>
      </c>
      <c r="GV89" s="17">
        <f>GU89*VLOOKUP('Données projet'!$B$18,Paramètres!$A$1:$I$89,3,0)*VLOOKUP('Données projet'!$B$18,Paramètres!$A$1:$I$89,5,0)</f>
        <v>336.24239999999992</v>
      </c>
      <c r="GW89" s="13">
        <f t="shared" si="105"/>
        <v>78.723101051027399</v>
      </c>
      <c r="GX89" s="20">
        <f t="shared" si="82"/>
        <v>722.73158099720592</v>
      </c>
      <c r="GY89" s="59">
        <f t="shared" si="83"/>
        <v>1016.0649143305393</v>
      </c>
      <c r="GZ89" s="59">
        <f ca="1">AVERAGE(OFFSET($GY$3,0,0,'Données projet'!$E$18+1,1))-AVERAGE(OFFSET($H$3,0,0,'Données projet'!$E$18+1,1))</f>
        <v>564.80210708868663</v>
      </c>
      <c r="HA89" s="59">
        <f t="shared" si="106"/>
        <v>367.42881145517066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0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362.81292020448933</v>
      </c>
      <c r="T90" s="59">
        <f t="shared" si="88"/>
        <v>292.26503163353146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199.92230436689445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6.6944474880152569</v>
      </c>
      <c r="AC90" s="22">
        <f t="shared" si="57"/>
        <v>206.61675185490969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284.89967999999999</v>
      </c>
      <c r="AK90" s="13">
        <f t="shared" si="89"/>
        <v>68.001404388285337</v>
      </c>
      <c r="AL90" s="20">
        <f t="shared" si="58"/>
        <v>614.63605530959683</v>
      </c>
      <c r="AM90" s="59">
        <f t="shared" si="59"/>
        <v>907.9693886429302</v>
      </c>
      <c r="AN90" s="59">
        <f ca="1">AVERAGE(OFFSET($AM$3,0,0,'Données projet'!$E$10+1,1))-AVERAGE(OFFSET($H$3,0,0,'Données projet'!$E$10+1,1))</f>
        <v>476.64466005965136</v>
      </c>
      <c r="AO90" s="59">
        <f t="shared" si="90"/>
        <v>312.67921212138998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338.19999999999993</v>
      </c>
      <c r="BE90" s="13">
        <f>BD90*VLOOKUP('Données projet'!$B$11,Paramètres!$A$1:$I$89,3,0)*VLOOKUP('Données projet'!$B$11,Paramètres!$A$1:$I$89,5,0)</f>
        <v>306.00335999999993</v>
      </c>
      <c r="BF90" s="13">
        <f t="shared" si="91"/>
        <v>72.433543369450447</v>
      </c>
      <c r="BG90" s="20">
        <f t="shared" si="61"/>
        <v>659.11094003512596</v>
      </c>
      <c r="BH90" s="59">
        <f t="shared" si="62"/>
        <v>952.44427336845933</v>
      </c>
      <c r="BI90" s="59">
        <f ca="1">AVERAGE(OFFSET($BH$3,0,0,'Données projet'!$E$11+1,1))-AVERAGE(OFFSET($H$3,0,0,'Données projet'!$E$11+1,1))</f>
        <v>508.74087353289082</v>
      </c>
      <c r="BJ90" s="59">
        <f t="shared" si="92"/>
        <v>332.61387922152159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1.1368683772161603E-13</v>
      </c>
      <c r="BZ90" s="13">
        <f>BY90*VLOOKUP('Données projet'!$B$12,Paramètres!$A$1:$I$89,3,0)*VLOOKUP('Données projet'!$B$12,Paramètres!$A$1:$I$89,5,0)</f>
        <v>5.0249582272954292E-14</v>
      </c>
      <c r="CA90" s="13">
        <f t="shared" si="93"/>
        <v>8.1784820119191593E-13</v>
      </c>
      <c r="CB90" s="20">
        <f t="shared" si="64"/>
        <v>1.5119369728679821E-12</v>
      </c>
      <c r="CC90" s="59">
        <f t="shared" si="65"/>
        <v>293.33333333333485</v>
      </c>
      <c r="CD90" s="59">
        <f ca="1">AVERAGE(OFFSET($CC$3,0,0,'Données projet'!$E$12+1,1))-AVERAGE(OFFSET($H$3,0,0,'Données projet'!$E$12+1,1))</f>
        <v>413.19017646954478</v>
      </c>
      <c r="CE90" s="59">
        <f t="shared" si="94"/>
        <v>501.86214945100159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4.3</v>
      </c>
      <c r="CT90" s="12">
        <f>IF('Données projet'!$A$140&gt;35,CT89+CS90-DB89,IF(A90&lt;'Données projet'!$A$140,$CQ$205^A90,IF(A90='Données projet'!$A$140,'Données projet'!$B$140,CT89+CS90-DB89)))</f>
        <v>208.09999999999977</v>
      </c>
      <c r="CU90" s="17">
        <f>CT90*VLOOKUP('Données projet'!$B$13,Paramètres!$A$1:$I$89,3,0)*VLOOKUP('Données projet'!$B$13,Paramètres!$A$1:$I$89,5,0)</f>
        <v>227.24519999999973</v>
      </c>
      <c r="CV90" s="13">
        <f t="shared" si="95"/>
        <v>55.686612281678727</v>
      </c>
      <c r="CW90" s="20">
        <f t="shared" si="67"/>
        <v>492.77290639058992</v>
      </c>
      <c r="CX90" s="59">
        <f t="shared" si="68"/>
        <v>786.10623972392318</v>
      </c>
      <c r="CY90" s="59">
        <f ca="1">AVERAGE(OFFSET($CX$3,0,0,'Données projet'!$E$13+1,1))-AVERAGE(OFFSET($H$3,0,0,'Données projet'!$E$13+1,1))</f>
        <v>384.27390696549998</v>
      </c>
      <c r="CZ90" s="59">
        <f t="shared" si="96"/>
        <v>168.81577156642464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3.4</v>
      </c>
      <c r="DO90" s="12">
        <f>IF('Données projet'!$A$166&gt;35,DO89+DN90-DW89,IF(A90&lt;'Données projet'!$A$166,$DL$205^A90,IF(A90='Données projet'!$A$166,'Données projet'!$B$166,DO89+DN90-DW89)))</f>
        <v>257.8</v>
      </c>
      <c r="DP90" s="17">
        <f>DO90*VLOOKUP('Données projet'!$B$14,Paramètres!$A$1:$I$89,3,0)*VLOOKUP('Données projet'!$B$14,Paramètres!$A$1:$I$89,5,0)</f>
        <v>269.45256000000006</v>
      </c>
      <c r="DQ90" s="13">
        <f t="shared" si="97"/>
        <v>64.733074983282165</v>
      </c>
      <c r="DR90" s="20">
        <f t="shared" si="70"/>
        <v>582.03998092921654</v>
      </c>
      <c r="DS90" s="59">
        <f t="shared" si="71"/>
        <v>875.37331426254991</v>
      </c>
      <c r="DT90" s="59">
        <f ca="1">AVERAGE(OFFSET($DS$3,0,0,'Données projet'!$E$14+1,1))-AVERAGE(OFFSET($H$3,0,0,'Données projet'!$E$14+1,1))</f>
        <v>448.86709550306159</v>
      </c>
      <c r="DU90" s="59">
        <f t="shared" si="98"/>
        <v>421.94486500709155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-2.8421709430404007E-13</v>
      </c>
      <c r="EK90" s="17">
        <f>EJ90*VLOOKUP('Données projet'!$B$15,Paramètres!$A$1:$I$89,3,0)*VLOOKUP('Données projet'!$B$15,Paramètres!$A$1:$I$89,5,0)</f>
        <v>-2.0838797354372215E-13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327.81662150328646</v>
      </c>
      <c r="EP90" s="59">
        <f t="shared" si="100"/>
        <v>320.24200483294322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-2.8421709430404007E-13</v>
      </c>
      <c r="FF90" s="17">
        <f>FE90*VLOOKUP('Données projet'!$B$16,Paramètres!$A$1:$I$89,3,0)*VLOOKUP('Données projet'!$B$16,Paramètres!$A$1:$I$89,5,0)</f>
        <v>-2.2168933355715128E-13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346.38839381795231</v>
      </c>
      <c r="FK90" s="59">
        <f t="shared" si="102"/>
        <v>337.8934585835961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-2.8421709430404007E-13</v>
      </c>
      <c r="GA90" s="17">
        <f>FZ90*VLOOKUP('Données projet'!$B$17,Paramètres!$A$1:$I$89,3,0)*VLOOKUP('Données projet'!$B$17,Paramètres!$A$1:$I$89,5,0)</f>
        <v>-2.4829205358400943E-13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383.46266660377637</v>
      </c>
      <c r="GF90" s="59">
        <f t="shared" si="104"/>
        <v>373.1287543230714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0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6.6</v>
      </c>
      <c r="GU90" s="12">
        <f>IF('Données projet'!$A$270&gt;35,GU89+GT90-HC89,IF(A90&lt;'Données projet'!$A$270,$GR$205^A90,IF(A90='Données projet'!$A$270,'Données projet'!$B$270,GU89+GT90-HC89)))</f>
        <v>338.19999999999993</v>
      </c>
      <c r="GV90" s="17">
        <f>GU90*VLOOKUP('Données projet'!$B$18,Paramètres!$A$1:$I$89,3,0)*VLOOKUP('Données projet'!$B$18,Paramètres!$A$1:$I$89,5,0)</f>
        <v>342.93479999999994</v>
      </c>
      <c r="GW90" s="13">
        <f t="shared" si="105"/>
        <v>80.105991046658843</v>
      </c>
      <c r="GX90" s="20">
        <f t="shared" si="82"/>
        <v>736.79604440626406</v>
      </c>
      <c r="GY90" s="59">
        <f t="shared" si="83"/>
        <v>1030.1293777395974</v>
      </c>
      <c r="GZ90" s="59">
        <f ca="1">AVERAGE(OFFSET($GY$3,0,0,'Données projet'!$E$18+1,1))-AVERAGE(OFFSET($H$3,0,0,'Données projet'!$E$18+1,1))</f>
        <v>564.80210708868663</v>
      </c>
      <c r="HA90" s="59">
        <f t="shared" si="106"/>
        <v>367.42881145517066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0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362.81292020448933</v>
      </c>
      <c r="T91" s="59">
        <f t="shared" si="88"/>
        <v>292.26503163353146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196.00194991882469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4.7336892150728369</v>
      </c>
      <c r="AC91" s="22">
        <f t="shared" si="57"/>
        <v>200.73563913389754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290.45952</v>
      </c>
      <c r="AK91" s="13">
        <f t="shared" si="89"/>
        <v>69.172666052266209</v>
      </c>
      <c r="AL91" s="20">
        <f t="shared" si="58"/>
        <v>626.35939070769689</v>
      </c>
      <c r="AM91" s="59">
        <f t="shared" si="59"/>
        <v>919.69272404103026</v>
      </c>
      <c r="AN91" s="59">
        <f ca="1">AVERAGE(OFFSET($AM$3,0,0,'Données projet'!$E$10+1,1))-AVERAGE(OFFSET($H$3,0,0,'Données projet'!$E$10+1,1))</f>
        <v>476.64466005965136</v>
      </c>
      <c r="AO91" s="59">
        <f t="shared" si="90"/>
        <v>312.67921212138998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344.79999999999995</v>
      </c>
      <c r="BE91" s="13">
        <f>BD91*VLOOKUP('Données projet'!$B$11,Paramètres!$A$1:$I$89,3,0)*VLOOKUP('Données projet'!$B$11,Paramètres!$A$1:$I$89,5,0)</f>
        <v>311.97503999999992</v>
      </c>
      <c r="BF91" s="13">
        <f t="shared" si="91"/>
        <v>73.681144552074599</v>
      </c>
      <c r="BG91" s="20">
        <f t="shared" si="61"/>
        <v>671.68452142819649</v>
      </c>
      <c r="BH91" s="59">
        <f t="shared" si="62"/>
        <v>965.01785476152986</v>
      </c>
      <c r="BI91" s="59">
        <f ca="1">AVERAGE(OFFSET($BH$3,0,0,'Données projet'!$E$11+1,1))-AVERAGE(OFFSET($H$3,0,0,'Données projet'!$E$11+1,1))</f>
        <v>508.74087353289082</v>
      </c>
      <c r="BJ91" s="59">
        <f t="shared" si="92"/>
        <v>332.61387922152159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1.1368683772161603E-13</v>
      </c>
      <c r="BZ91" s="13">
        <f>BY91*VLOOKUP('Données projet'!$B$12,Paramètres!$A$1:$I$89,3,0)*VLOOKUP('Données projet'!$B$12,Paramètres!$A$1:$I$89,5,0)</f>
        <v>5.0249582272954292E-14</v>
      </c>
      <c r="CA91" s="13">
        <f t="shared" si="93"/>
        <v>8.1784820119191593E-13</v>
      </c>
      <c r="CB91" s="20">
        <f t="shared" si="64"/>
        <v>1.5119369728679821E-12</v>
      </c>
      <c r="CC91" s="59">
        <f t="shared" si="65"/>
        <v>293.33333333333485</v>
      </c>
      <c r="CD91" s="59">
        <f ca="1">AVERAGE(OFFSET($CC$3,0,0,'Données projet'!$E$12+1,1))-AVERAGE(OFFSET($H$3,0,0,'Données projet'!$E$12+1,1))</f>
        <v>413.19017646954478</v>
      </c>
      <c r="CE91" s="59">
        <f t="shared" si="94"/>
        <v>501.86214945100159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4.3</v>
      </c>
      <c r="CT91" s="12">
        <f>IF('Données projet'!$A$140&gt;35,CT90+CS91-DB90,IF(A91&lt;'Données projet'!$A$140,$CQ$205^A91,IF(A91='Données projet'!$A$140,'Données projet'!$B$140,CT90+CS91-DB90)))</f>
        <v>212.39999999999978</v>
      </c>
      <c r="CU91" s="17">
        <f>CT91*VLOOKUP('Données projet'!$B$13,Paramètres!$A$1:$I$89,3,0)*VLOOKUP('Données projet'!$B$13,Paramètres!$A$1:$I$89,5,0)</f>
        <v>231.94079999999974</v>
      </c>
      <c r="CV91" s="13">
        <f t="shared" si="95"/>
        <v>56.702122420175399</v>
      </c>
      <c r="CW91" s="20">
        <f t="shared" si="67"/>
        <v>502.71975654847165</v>
      </c>
      <c r="CX91" s="59">
        <f t="shared" si="68"/>
        <v>796.05308988180491</v>
      </c>
      <c r="CY91" s="59">
        <f ca="1">AVERAGE(OFFSET($CX$3,0,0,'Données projet'!$E$13+1,1))-AVERAGE(OFFSET($H$3,0,0,'Données projet'!$E$13+1,1))</f>
        <v>384.27390696549998</v>
      </c>
      <c r="CZ91" s="59">
        <f t="shared" si="96"/>
        <v>168.81577156642464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3.4</v>
      </c>
      <c r="DO91" s="12">
        <f>IF('Données projet'!$A$166&gt;35,DO90+DN91-DW90,IF(A91&lt;'Données projet'!$A$166,$DL$205^A91,IF(A91='Données projet'!$A$166,'Données projet'!$B$166,DO90+DN91-DW90)))</f>
        <v>261.2</v>
      </c>
      <c r="DP91" s="17">
        <f>DO91*VLOOKUP('Données projet'!$B$14,Paramètres!$A$1:$I$89,3,0)*VLOOKUP('Données projet'!$B$14,Paramètres!$A$1:$I$89,5,0)</f>
        <v>273.00623999999999</v>
      </c>
      <c r="DQ91" s="13">
        <f t="shared" si="97"/>
        <v>65.486857559755066</v>
      </c>
      <c r="DR91" s="20">
        <f t="shared" si="70"/>
        <v>589.54214491657331</v>
      </c>
      <c r="DS91" s="59">
        <f t="shared" si="71"/>
        <v>882.87547824990656</v>
      </c>
      <c r="DT91" s="59">
        <f ca="1">AVERAGE(OFFSET($DS$3,0,0,'Données projet'!$E$14+1,1))-AVERAGE(OFFSET($H$3,0,0,'Données projet'!$E$14+1,1))</f>
        <v>448.86709550306159</v>
      </c>
      <c r="DU91" s="59">
        <f t="shared" si="98"/>
        <v>421.94486500709155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-2.8421709430404007E-13</v>
      </c>
      <c r="EK91" s="17">
        <f>EJ91*VLOOKUP('Données projet'!$B$15,Paramètres!$A$1:$I$89,3,0)*VLOOKUP('Données projet'!$B$15,Paramètres!$A$1:$I$89,5,0)</f>
        <v>-2.0838797354372215E-13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327.81662150328646</v>
      </c>
      <c r="EP91" s="59">
        <f t="shared" si="100"/>
        <v>320.24200483294322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-2.8421709430404007E-13</v>
      </c>
      <c r="FF91" s="17">
        <f>FE91*VLOOKUP('Données projet'!$B$16,Paramètres!$A$1:$I$89,3,0)*VLOOKUP('Données projet'!$B$16,Paramètres!$A$1:$I$89,5,0)</f>
        <v>-2.2168933355715128E-13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346.38839381795231</v>
      </c>
      <c r="FK91" s="59">
        <f t="shared" si="102"/>
        <v>337.8934585835961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-2.8421709430404007E-13</v>
      </c>
      <c r="GA91" s="17">
        <f>FZ91*VLOOKUP('Données projet'!$B$17,Paramètres!$A$1:$I$89,3,0)*VLOOKUP('Données projet'!$B$17,Paramètres!$A$1:$I$89,5,0)</f>
        <v>-2.4829205358400943E-13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383.46266660377637</v>
      </c>
      <c r="GF91" s="59">
        <f t="shared" si="104"/>
        <v>373.1287543230714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0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6.6</v>
      </c>
      <c r="GU91" s="12">
        <f>IF('Données projet'!$A$270&gt;35,GU90+GT91-HC90,IF(A91&lt;'Données projet'!$A$270,$GR$205^A91,IF(A91='Données projet'!$A$270,'Données projet'!$B$270,GU90+GT91-HC90)))</f>
        <v>344.79999999999995</v>
      </c>
      <c r="GV91" s="17">
        <f>GU91*VLOOKUP('Données projet'!$B$18,Paramètres!$A$1:$I$89,3,0)*VLOOKUP('Données projet'!$B$18,Paramètres!$A$1:$I$89,5,0)</f>
        <v>349.62719999999996</v>
      </c>
      <c r="GW91" s="13">
        <f t="shared" si="105"/>
        <v>81.485743085784506</v>
      </c>
      <c r="GX91" s="20">
        <f t="shared" si="82"/>
        <v>750.85504254107457</v>
      </c>
      <c r="GY91" s="59">
        <f t="shared" si="83"/>
        <v>1044.1883758744079</v>
      </c>
      <c r="GZ91" s="59">
        <f ca="1">AVERAGE(OFFSET($GY$3,0,0,'Données projet'!$E$18+1,1))-AVERAGE(OFFSET($H$3,0,0,'Données projet'!$E$18+1,1))</f>
        <v>564.80210708868663</v>
      </c>
      <c r="HA91" s="59">
        <f t="shared" si="106"/>
        <v>367.42881145517066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0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362.81292020448933</v>
      </c>
      <c r="T92" s="59">
        <f t="shared" si="88"/>
        <v>292.26503163353146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192.15847123030147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3.3472237440076285</v>
      </c>
      <c r="AC92" s="22">
        <f t="shared" si="57"/>
        <v>195.50569497430911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296.01936000000001</v>
      </c>
      <c r="AK92" s="13">
        <f t="shared" si="89"/>
        <v>70.341320795108345</v>
      </c>
      <c r="AL92" s="20">
        <f t="shared" si="58"/>
        <v>638.07818571814698</v>
      </c>
      <c r="AM92" s="59">
        <f t="shared" si="59"/>
        <v>931.41151905148035</v>
      </c>
      <c r="AN92" s="59">
        <f ca="1">AVERAGE(OFFSET($AM$3,0,0,'Données projet'!$E$10+1,1))-AVERAGE(OFFSET($H$3,0,0,'Données projet'!$E$10+1,1))</f>
        <v>476.64466005965136</v>
      </c>
      <c r="AO92" s="59">
        <f t="shared" si="90"/>
        <v>312.67921212138998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</v>
      </c>
      <c r="BE92" s="13">
        <f>BD92*VLOOKUP('Données projet'!$B$11,Paramètres!$A$1:$I$89,3,0)*VLOOKUP('Données projet'!$B$11,Paramètres!$A$1:$I$89,5,0)</f>
        <v>317.94671999999997</v>
      </c>
      <c r="BF92" s="13">
        <f t="shared" si="91"/>
        <v>74.925968901822259</v>
      </c>
      <c r="BG92" s="20">
        <f t="shared" si="61"/>
        <v>684.253266504007</v>
      </c>
      <c r="BH92" s="59">
        <f t="shared" si="62"/>
        <v>977.58659983734037</v>
      </c>
      <c r="BI92" s="59">
        <f ca="1">AVERAGE(OFFSET($BH$3,0,0,'Données projet'!$E$11+1,1))-AVERAGE(OFFSET($H$3,0,0,'Données projet'!$E$11+1,1))</f>
        <v>508.74087353289082</v>
      </c>
      <c r="BJ92" s="59">
        <f t="shared" si="92"/>
        <v>332.61387922152159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1.1368683772161603E-13</v>
      </c>
      <c r="BZ92" s="13">
        <f>BY92*VLOOKUP('Données projet'!$B$12,Paramètres!$A$1:$I$89,3,0)*VLOOKUP('Données projet'!$B$12,Paramètres!$A$1:$I$89,5,0)</f>
        <v>5.0249582272954292E-14</v>
      </c>
      <c r="CA92" s="13">
        <f t="shared" si="93"/>
        <v>8.1784820119191593E-13</v>
      </c>
      <c r="CB92" s="20">
        <f t="shared" si="64"/>
        <v>1.5119369728679821E-12</v>
      </c>
      <c r="CC92" s="59">
        <f t="shared" si="65"/>
        <v>293.33333333333485</v>
      </c>
      <c r="CD92" s="59">
        <f ca="1">AVERAGE(OFFSET($CC$3,0,0,'Données projet'!$E$12+1,1))-AVERAGE(OFFSET($H$3,0,0,'Données projet'!$E$12+1,1))</f>
        <v>413.19017646954478</v>
      </c>
      <c r="CE92" s="59">
        <f t="shared" si="94"/>
        <v>501.86214945100159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4.3</v>
      </c>
      <c r="CT92" s="12">
        <f>IF('Données projet'!$A$140&gt;35,CT91+CS92-DB91,IF(A92&lt;'Données projet'!$A$140,$CQ$205^A92,IF(A92='Données projet'!$A$140,'Données projet'!$B$140,CT91+CS92-DB91)))</f>
        <v>216.69999999999979</v>
      </c>
      <c r="CU92" s="17">
        <f>CT92*VLOOKUP('Données projet'!$B$13,Paramètres!$A$1:$I$89,3,0)*VLOOKUP('Données projet'!$B$13,Paramètres!$A$1:$I$89,5,0)</f>
        <v>236.63639999999978</v>
      </c>
      <c r="CV92" s="13">
        <f t="shared" si="95"/>
        <v>57.715242156687601</v>
      </c>
      <c r="CW92" s="20">
        <f t="shared" si="67"/>
        <v>512.66244342289713</v>
      </c>
      <c r="CX92" s="59">
        <f t="shared" si="68"/>
        <v>805.9957767562305</v>
      </c>
      <c r="CY92" s="59">
        <f ca="1">AVERAGE(OFFSET($CX$3,0,0,'Données projet'!$E$13+1,1))-AVERAGE(OFFSET($H$3,0,0,'Données projet'!$E$13+1,1))</f>
        <v>384.27390696549998</v>
      </c>
      <c r="CZ92" s="59">
        <f t="shared" si="96"/>
        <v>168.81577156642464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3.4</v>
      </c>
      <c r="DO92" s="12">
        <f>IF('Données projet'!$A$166&gt;35,DO91+DN92-DW91,IF(A92&lt;'Données projet'!$A$166,$DL$205^A92,IF(A92='Données projet'!$A$166,'Données projet'!$B$166,DO91+DN92-DW91)))</f>
        <v>264.59999999999997</v>
      </c>
      <c r="DP92" s="17">
        <f>DO92*VLOOKUP('Données projet'!$B$14,Paramètres!$A$1:$I$89,3,0)*VLOOKUP('Données projet'!$B$14,Paramètres!$A$1:$I$89,5,0)</f>
        <v>276.55991999999998</v>
      </c>
      <c r="DQ92" s="13">
        <f t="shared" si="97"/>
        <v>66.239498865135914</v>
      </c>
      <c r="DR92" s="20">
        <f t="shared" si="70"/>
        <v>597.04232119011158</v>
      </c>
      <c r="DS92" s="59">
        <f t="shared" si="71"/>
        <v>890.37565452344484</v>
      </c>
      <c r="DT92" s="59">
        <f ca="1">AVERAGE(OFFSET($DS$3,0,0,'Données projet'!$E$14+1,1))-AVERAGE(OFFSET($H$3,0,0,'Données projet'!$E$14+1,1))</f>
        <v>448.86709550306159</v>
      </c>
      <c r="DU92" s="59">
        <f t="shared" si="98"/>
        <v>421.94486500709155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-2.8421709430404007E-13</v>
      </c>
      <c r="EK92" s="17">
        <f>EJ92*VLOOKUP('Données projet'!$B$15,Paramètres!$A$1:$I$89,3,0)*VLOOKUP('Données projet'!$B$15,Paramètres!$A$1:$I$89,5,0)</f>
        <v>-2.0838797354372215E-13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327.81662150328646</v>
      </c>
      <c r="EP92" s="59">
        <f t="shared" si="100"/>
        <v>320.24200483294322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-2.8421709430404007E-13</v>
      </c>
      <c r="FF92" s="17">
        <f>FE92*VLOOKUP('Données projet'!$B$16,Paramètres!$A$1:$I$89,3,0)*VLOOKUP('Données projet'!$B$16,Paramètres!$A$1:$I$89,5,0)</f>
        <v>-2.2168933355715128E-13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346.38839381795231</v>
      </c>
      <c r="FK92" s="59">
        <f t="shared" si="102"/>
        <v>337.8934585835961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-2.8421709430404007E-13</v>
      </c>
      <c r="GA92" s="17">
        <f>FZ92*VLOOKUP('Données projet'!$B$17,Paramètres!$A$1:$I$89,3,0)*VLOOKUP('Données projet'!$B$17,Paramètres!$A$1:$I$89,5,0)</f>
        <v>-2.4829205358400943E-13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383.46266660377637</v>
      </c>
      <c r="GF92" s="59">
        <f t="shared" si="104"/>
        <v>373.1287543230714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0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6.6</v>
      </c>
      <c r="GU92" s="12">
        <f>IF('Données projet'!$A$270&gt;35,GU91+GT92-HC91,IF(A92&lt;'Données projet'!$A$270,$GR$205^A92,IF(A92='Données projet'!$A$270,'Données projet'!$B$270,GU91+GT92-HC91)))</f>
        <v>351.4</v>
      </c>
      <c r="GV92" s="17">
        <f>GU92*VLOOKUP('Données projet'!$B$18,Paramètres!$A$1:$I$89,3,0)*VLOOKUP('Données projet'!$B$18,Paramètres!$A$1:$I$89,5,0)</f>
        <v>356.31959999999998</v>
      </c>
      <c r="GW92" s="13">
        <f t="shared" si="105"/>
        <v>82.862424158901803</v>
      </c>
      <c r="GX92" s="20">
        <f t="shared" si="82"/>
        <v>764.90869207675394</v>
      </c>
      <c r="GY92" s="59">
        <f t="shared" si="83"/>
        <v>1058.2420254100873</v>
      </c>
      <c r="GZ92" s="59">
        <f ca="1">AVERAGE(OFFSET($GY$3,0,0,'Données projet'!$E$18+1,1))-AVERAGE(OFFSET($H$3,0,0,'Données projet'!$E$18+1,1))</f>
        <v>564.80210708868663</v>
      </c>
      <c r="HA92" s="59">
        <f t="shared" si="106"/>
        <v>367.42881145517066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0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362.81292020448933</v>
      </c>
      <c r="T93" s="59">
        <f t="shared" si="88"/>
        <v>292.26503163353146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188.39036081456968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2.3668446075364185</v>
      </c>
      <c r="AC93" s="22">
        <f t="shared" si="57"/>
        <v>190.7572054221061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301.57920000000007</v>
      </c>
      <c r="AK93" s="13">
        <f t="shared" si="89"/>
        <v>71.507423226130925</v>
      </c>
      <c r="AL93" s="20">
        <f t="shared" si="58"/>
        <v>649.79253545217807</v>
      </c>
      <c r="AM93" s="59">
        <f t="shared" si="59"/>
        <v>943.12586878551133</v>
      </c>
      <c r="AN93" s="59">
        <f ca="1">AVERAGE(OFFSET($AM$3,0,0,'Données projet'!$E$10+1,1))-AVERAGE(OFFSET($H$3,0,0,'Données projet'!$E$10+1,1))</f>
        <v>476.64466005965136</v>
      </c>
      <c r="AO93" s="59">
        <f t="shared" si="90"/>
        <v>312.67921212138998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</v>
      </c>
      <c r="BE93" s="13">
        <f>BD93*VLOOKUP('Données projet'!$B$11,Paramètres!$A$1:$I$89,3,0)*VLOOKUP('Données projet'!$B$11,Paramètres!$A$1:$I$89,5,0)</f>
        <v>323.91839999999996</v>
      </c>
      <c r="BF93" s="13">
        <f t="shared" si="91"/>
        <v>76.168074587293091</v>
      </c>
      <c r="BG93" s="20">
        <f t="shared" si="61"/>
        <v>696.81727657286876</v>
      </c>
      <c r="BH93" s="59">
        <f t="shared" si="62"/>
        <v>990.15060990620213</v>
      </c>
      <c r="BI93" s="59">
        <f ca="1">AVERAGE(OFFSET($BH$3,0,0,'Données projet'!$E$11+1,1))-AVERAGE(OFFSET($H$3,0,0,'Données projet'!$E$11+1,1))</f>
        <v>508.74087353289082</v>
      </c>
      <c r="BJ93" s="59">
        <f t="shared" si="92"/>
        <v>332.61387922152159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1.1368683772161603E-13</v>
      </c>
      <c r="BZ93" s="13">
        <f>BY93*VLOOKUP('Données projet'!$B$12,Paramètres!$A$1:$I$89,3,0)*VLOOKUP('Données projet'!$B$12,Paramètres!$A$1:$I$89,5,0)</f>
        <v>5.0249582272954292E-14</v>
      </c>
      <c r="CA93" s="13">
        <f t="shared" si="93"/>
        <v>8.1784820119191593E-13</v>
      </c>
      <c r="CB93" s="20">
        <f t="shared" si="64"/>
        <v>1.5119369728679821E-12</v>
      </c>
      <c r="CC93" s="59">
        <f t="shared" si="65"/>
        <v>293.33333333333485</v>
      </c>
      <c r="CD93" s="59">
        <f ca="1">AVERAGE(OFFSET($CC$3,0,0,'Données projet'!$E$12+1,1))-AVERAGE(OFFSET($H$3,0,0,'Données projet'!$E$12+1,1))</f>
        <v>413.19017646954478</v>
      </c>
      <c r="CE93" s="59">
        <f t="shared" si="94"/>
        <v>501.86214945100159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221</v>
      </c>
      <c r="CR93" s="12">
        <f>VLOOKUP(A93,'Données projet'!$A$139:$I$159,9,0)</f>
        <v>4.3</v>
      </c>
      <c r="CS93" s="12">
        <f t="array" ref="CS93">INDEX(CR:CR,MIN(IF(ISNUMBER(CR93:CR289),ROW(CR93:CR289),"")))</f>
        <v>4.3</v>
      </c>
      <c r="CT93" s="12">
        <f>IF('Données projet'!$A$140&gt;35,CT92+CS93-DB92,IF(A93&lt;'Données projet'!$A$140,$CQ$205^A93,IF(A93='Données projet'!$A$140,'Données projet'!$B$140,CT92+CS93-DB92)))</f>
        <v>220.9999999999998</v>
      </c>
      <c r="CU93" s="17">
        <f>CT93*VLOOKUP('Données projet'!$B$13,Paramètres!$A$1:$I$89,3,0)*VLOOKUP('Données projet'!$B$13,Paramètres!$A$1:$I$89,5,0)</f>
        <v>241.33199999999977</v>
      </c>
      <c r="CV93" s="13">
        <f t="shared" si="95"/>
        <v>58.726024391301053</v>
      </c>
      <c r="CW93" s="20">
        <f t="shared" si="67"/>
        <v>522.60105914818223</v>
      </c>
      <c r="CX93" s="59">
        <f t="shared" si="68"/>
        <v>815.93439248151549</v>
      </c>
      <c r="CY93" s="59">
        <f ca="1">AVERAGE(OFFSET($CX$3,0,0,'Données projet'!$E$13+1,1))-AVERAGE(OFFSET($H$3,0,0,'Données projet'!$E$13+1,1))</f>
        <v>384.27390696549998</v>
      </c>
      <c r="CZ93" s="59">
        <f t="shared" si="96"/>
        <v>168.81577156642464</v>
      </c>
      <c r="DA93" s="15">
        <f>IF(ISNA(VLOOKUP(A93,'Données projet'!$A$139:$I$159,3,0)),0,VLOOKUP(A93,'Données projet'!$A$139:$I$159,3,0))</f>
        <v>7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268</v>
      </c>
      <c r="DM93" s="12">
        <f>VLOOKUP(A93,'Données projet'!$A$165:$I$185,9,0)</f>
        <v>3.4</v>
      </c>
      <c r="DN93" s="12">
        <f t="array" ref="DN93">INDEX(DM:DM,MIN(IF(ISNUMBER(DM93:DM289),ROW(DM93:DM289),"")))</f>
        <v>3.4</v>
      </c>
      <c r="DO93" s="12">
        <f>IF('Données projet'!$A$166&gt;35,DO92+DN93-DW92,IF(A93&lt;'Données projet'!$A$166,$DL$205^A93,IF(A93='Données projet'!$A$166,'Données projet'!$B$166,DO92+DN93-DW92)))</f>
        <v>267.99999999999994</v>
      </c>
      <c r="DP93" s="17">
        <f>DO93*VLOOKUP('Données projet'!$B$14,Paramètres!$A$1:$I$89,3,0)*VLOOKUP('Données projet'!$B$14,Paramètres!$A$1:$I$89,5,0)</f>
        <v>280.11359999999996</v>
      </c>
      <c r="DQ93" s="13">
        <f t="shared" si="97"/>
        <v>66.991015259941307</v>
      </c>
      <c r="DR93" s="20">
        <f t="shared" si="70"/>
        <v>604.54053824439779</v>
      </c>
      <c r="DS93" s="59">
        <f t="shared" si="71"/>
        <v>897.87387157773105</v>
      </c>
      <c r="DT93" s="59">
        <f ca="1">AVERAGE(OFFSET($DS$3,0,0,'Données projet'!$E$14+1,1))-AVERAGE(OFFSET($H$3,0,0,'Données projet'!$E$14+1,1))</f>
        <v>448.86709550306159</v>
      </c>
      <c r="DU93" s="59">
        <f t="shared" si="98"/>
        <v>421.94486500709155</v>
      </c>
      <c r="DV93" s="15">
        <f>IF(ISNA(VLOOKUP(A93,'Données projet'!$A$165:$I$185,3,0)),0,VLOOKUP(A93,'Données projet'!$A$165:$I$185,3,0))</f>
        <v>17</v>
      </c>
      <c r="DW93" s="15">
        <f>IF(ISNA(VLOOKUP(A93,'Données projet'!$A$165:$I$185,4,0)),0,VLOOKUP(A93,'Données projet'!$A$165:$I$185,4,0))</f>
        <v>14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-2.8421709430404007E-13</v>
      </c>
      <c r="EK93" s="17">
        <f>EJ93*VLOOKUP('Données projet'!$B$15,Paramètres!$A$1:$I$89,3,0)*VLOOKUP('Données projet'!$B$15,Paramètres!$A$1:$I$89,5,0)</f>
        <v>-2.0838797354372215E-13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327.81662150328646</v>
      </c>
      <c r="EP93" s="59">
        <f t="shared" si="100"/>
        <v>320.24200483294322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-2.8421709430404007E-13</v>
      </c>
      <c r="FF93" s="17">
        <f>FE93*VLOOKUP('Données projet'!$B$16,Paramètres!$A$1:$I$89,3,0)*VLOOKUP('Données projet'!$B$16,Paramètres!$A$1:$I$89,5,0)</f>
        <v>-2.2168933355715128E-13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346.38839381795231</v>
      </c>
      <c r="FK93" s="59">
        <f t="shared" si="102"/>
        <v>337.8934585835961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-2.8421709430404007E-13</v>
      </c>
      <c r="GA93" s="17">
        <f>FZ93*VLOOKUP('Données projet'!$B$17,Paramètres!$A$1:$I$89,3,0)*VLOOKUP('Données projet'!$B$17,Paramètres!$A$1:$I$89,5,0)</f>
        <v>-2.4829205358400943E-13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383.46266660377637</v>
      </c>
      <c r="GF93" s="59">
        <f t="shared" si="104"/>
        <v>373.1287543230714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0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358</v>
      </c>
      <c r="GS93" s="12">
        <f>VLOOKUP(A93,'Données projet'!$A$269:$I$289,9,0)</f>
        <v>6.6</v>
      </c>
      <c r="GT93" s="12">
        <f t="array" ref="GT93">INDEX(GS:GS,MIN(IF(ISNUMBER(GS93:GS289),ROW(GS93:GS289),"")))</f>
        <v>6.6</v>
      </c>
      <c r="GU93" s="12">
        <f>IF('Données projet'!$A$270&gt;35,GU92+GT93-HC92,IF(A93&lt;'Données projet'!$A$270,$GR$205^A93,IF(A93='Données projet'!$A$270,'Données projet'!$B$270,GU92+GT93-HC92)))</f>
        <v>358</v>
      </c>
      <c r="GV93" s="17">
        <f>GU93*VLOOKUP('Données projet'!$B$18,Paramètres!$A$1:$I$89,3,0)*VLOOKUP('Données projet'!$B$18,Paramètres!$A$1:$I$89,5,0)</f>
        <v>363.01200000000006</v>
      </c>
      <c r="GW93" s="13">
        <f t="shared" si="105"/>
        <v>84.236098596059009</v>
      </c>
      <c r="GX93" s="20">
        <f t="shared" si="82"/>
        <v>778.95710505480292</v>
      </c>
      <c r="GY93" s="59">
        <f t="shared" si="83"/>
        <v>1072.2904383881362</v>
      </c>
      <c r="GZ93" s="59">
        <f ca="1">AVERAGE(OFFSET($GY$3,0,0,'Données projet'!$E$18+1,1))-AVERAGE(OFFSET($H$3,0,0,'Données projet'!$E$18+1,1))</f>
        <v>564.80210708868663</v>
      </c>
      <c r="HA93" s="59">
        <f t="shared" si="106"/>
        <v>367.42881145517066</v>
      </c>
      <c r="HB93" s="15">
        <f>IF(ISNA(VLOOKUP(A93,'Données projet'!$A$269:$I$289,3,0)),0,VLOOKUP(A93,'Données projet'!$A$269:$I$289,3,0))</f>
        <v>8</v>
      </c>
      <c r="HC93" s="15">
        <f>IF(ISNA(VLOOKUP(A93,'Données projet'!$A$269:$I$289,4,0)),0,VLOOKUP(A93,'Données projet'!$A$269:$I$289,4,0))</f>
        <v>56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0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362.81292020448933</v>
      </c>
      <c r="T94" s="59">
        <f t="shared" si="88"/>
        <v>292.26503163353146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184.69614074576995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1.6736118720038142</v>
      </c>
      <c r="AC94" s="22">
        <f t="shared" si="57"/>
        <v>186.36975261777377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259.37495999999999</v>
      </c>
      <c r="AK94" s="13">
        <f t="shared" si="89"/>
        <v>62.589126028863561</v>
      </c>
      <c r="AL94" s="20">
        <f t="shared" si="58"/>
        <v>560.7541165002707</v>
      </c>
      <c r="AM94" s="59">
        <f t="shared" si="59"/>
        <v>854.08744983360407</v>
      </c>
      <c r="AN94" s="59">
        <f ca="1">AVERAGE(OFFSET($AM$3,0,0,'Données projet'!$E$10+1,1))-AVERAGE(OFFSET($H$3,0,0,'Données projet'!$E$10+1,1))</f>
        <v>476.64466005965136</v>
      </c>
      <c r="AO94" s="59">
        <f t="shared" si="90"/>
        <v>312.67921212138998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5.9</v>
      </c>
      <c r="BD94" s="12">
        <f>IF('Données projet'!$A$88&gt;35,BD93+BC94-BL93,IF(A94&lt;'Données projet'!$A$88,$BA$205^A94,IF(A94='Données projet'!$A$88,'Données projet'!$B$88,BD93+BC94-BL93)))</f>
        <v>307.89999999999998</v>
      </c>
      <c r="BE94" s="13">
        <f>BD94*VLOOKUP('Données projet'!$B$11,Paramètres!$A$1:$I$89,3,0)*VLOOKUP('Données projet'!$B$11,Paramètres!$A$1:$I$89,5,0)</f>
        <v>278.58791999999994</v>
      </c>
      <c r="BF94" s="13">
        <f t="shared" si="91"/>
        <v>66.668508032294213</v>
      </c>
      <c r="BG94" s="20">
        <f t="shared" si="61"/>
        <v>601.32161215624558</v>
      </c>
      <c r="BH94" s="59">
        <f t="shared" si="62"/>
        <v>894.65494548957895</v>
      </c>
      <c r="BI94" s="59">
        <f ca="1">AVERAGE(OFFSET($BH$3,0,0,'Données projet'!$E$11+1,1))-AVERAGE(OFFSET($H$3,0,0,'Données projet'!$E$11+1,1))</f>
        <v>508.74087353289082</v>
      </c>
      <c r="BJ94" s="59">
        <f t="shared" si="92"/>
        <v>332.61387922152159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1.1368683772161603E-13</v>
      </c>
      <c r="BZ94" s="13">
        <f>BY94*VLOOKUP('Données projet'!$B$12,Paramètres!$A$1:$I$89,3,0)*VLOOKUP('Données projet'!$B$12,Paramètres!$A$1:$I$89,5,0)</f>
        <v>5.0249582272954292E-14</v>
      </c>
      <c r="CA94" s="13">
        <f t="shared" si="93"/>
        <v>8.1784820119191593E-13</v>
      </c>
      <c r="CB94" s="20">
        <f t="shared" si="64"/>
        <v>1.5119369728679821E-12</v>
      </c>
      <c r="CC94" s="59">
        <f t="shared" si="65"/>
        <v>293.33333333333485</v>
      </c>
      <c r="CD94" s="59">
        <f ca="1">AVERAGE(OFFSET($CC$3,0,0,'Données projet'!$E$12+1,1))-AVERAGE(OFFSET($H$3,0,0,'Données projet'!$E$12+1,1))</f>
        <v>413.19017646954478</v>
      </c>
      <c r="CE94" s="59">
        <f t="shared" si="94"/>
        <v>501.86214945100159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</v>
      </c>
      <c r="CT94" s="12">
        <f>IF('Données projet'!$A$140&gt;35,CT93+CS94-DB93,IF(A94&lt;'Données projet'!$A$140,$CQ$205^A94,IF(A94='Données projet'!$A$140,'Données projet'!$B$140,CT93+CS94-DB93)))</f>
        <v>196.69999999999979</v>
      </c>
      <c r="CU94" s="17">
        <f>CT94*VLOOKUP('Données projet'!$B$13,Paramètres!$A$1:$I$89,3,0)*VLOOKUP('Données projet'!$B$13,Paramètres!$A$1:$I$89,5,0)</f>
        <v>214.79639999999978</v>
      </c>
      <c r="CV94" s="13">
        <f t="shared" si="95"/>
        <v>52.982338202966218</v>
      </c>
      <c r="CW94" s="20">
        <f t="shared" si="67"/>
        <v>466.38130237016571</v>
      </c>
      <c r="CX94" s="59">
        <f t="shared" si="68"/>
        <v>759.71463570349897</v>
      </c>
      <c r="CY94" s="59">
        <f ca="1">AVERAGE(OFFSET($CX$3,0,0,'Données projet'!$E$13+1,1))-AVERAGE(OFFSET($H$3,0,0,'Données projet'!$E$13+1,1))</f>
        <v>384.27390696549998</v>
      </c>
      <c r="CZ94" s="59">
        <f t="shared" si="96"/>
        <v>168.81577156642464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3.2</v>
      </c>
      <c r="DO94" s="12">
        <f>IF('Données projet'!$A$166&gt;35,DO93+DN94-DW93,IF(A94&lt;'Données projet'!$A$166,$DL$205^A94,IF(A94='Données projet'!$A$166,'Données projet'!$B$166,DO93+DN94-DW93)))</f>
        <v>257.19999999999993</v>
      </c>
      <c r="DP94" s="17">
        <f>DO94*VLOOKUP('Données projet'!$B$14,Paramètres!$A$1:$I$89,3,0)*VLOOKUP('Données projet'!$B$14,Paramètres!$A$1:$I$89,5,0)</f>
        <v>268.82543999999996</v>
      </c>
      <c r="DQ94" s="13">
        <f t="shared" si="97"/>
        <v>64.599934798296431</v>
      </c>
      <c r="DR94" s="20">
        <f t="shared" si="70"/>
        <v>580.71586110703288</v>
      </c>
      <c r="DS94" s="59">
        <f t="shared" si="71"/>
        <v>874.04919444036614</v>
      </c>
      <c r="DT94" s="59">
        <f ca="1">AVERAGE(OFFSET($DS$3,0,0,'Données projet'!$E$14+1,1))-AVERAGE(OFFSET($H$3,0,0,'Données projet'!$E$14+1,1))</f>
        <v>448.86709550306159</v>
      </c>
      <c r="DU94" s="59">
        <f t="shared" si="98"/>
        <v>421.94486500709155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-2.8421709430404007E-13</v>
      </c>
      <c r="EK94" s="17">
        <f>EJ94*VLOOKUP('Données projet'!$B$15,Paramètres!$A$1:$I$89,3,0)*VLOOKUP('Données projet'!$B$15,Paramètres!$A$1:$I$89,5,0)</f>
        <v>-2.0838797354372215E-13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327.81662150328646</v>
      </c>
      <c r="EP94" s="59">
        <f t="shared" si="100"/>
        <v>320.24200483294322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-2.8421709430404007E-13</v>
      </c>
      <c r="FF94" s="17">
        <f>FE94*VLOOKUP('Données projet'!$B$16,Paramètres!$A$1:$I$89,3,0)*VLOOKUP('Données projet'!$B$16,Paramètres!$A$1:$I$89,5,0)</f>
        <v>-2.2168933355715128E-13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346.38839381795231</v>
      </c>
      <c r="FK94" s="59">
        <f t="shared" si="102"/>
        <v>337.8934585835961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-2.8421709430404007E-13</v>
      </c>
      <c r="GA94" s="17">
        <f>FZ94*VLOOKUP('Données projet'!$B$17,Paramètres!$A$1:$I$89,3,0)*VLOOKUP('Données projet'!$B$17,Paramètres!$A$1:$I$89,5,0)</f>
        <v>-2.4829205358400943E-13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383.46266660377637</v>
      </c>
      <c r="GF94" s="59">
        <f t="shared" si="104"/>
        <v>373.1287543230714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0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5.9</v>
      </c>
      <c r="GU94" s="12">
        <f>IF('Données projet'!$A$270&gt;35,GU93+GT94-HC93,IF(A94&lt;'Données projet'!$A$270,$GR$205^A94,IF(A94='Données projet'!$A$270,'Données projet'!$B$270,GU93+GT94-HC93)))</f>
        <v>307.89999999999998</v>
      </c>
      <c r="GV94" s="17">
        <f>GU94*VLOOKUP('Données projet'!$B$18,Paramètres!$A$1:$I$89,3,0)*VLOOKUP('Données projet'!$B$18,Paramètres!$A$1:$I$89,5,0)</f>
        <v>312.2106</v>
      </c>
      <c r="GW94" s="13">
        <f t="shared" si="105"/>
        <v>73.730300342886324</v>
      </c>
      <c r="GX94" s="20">
        <f t="shared" si="82"/>
        <v>672.18040143052701</v>
      </c>
      <c r="GY94" s="59">
        <f t="shared" si="83"/>
        <v>965.51373476386038</v>
      </c>
      <c r="GZ94" s="59">
        <f ca="1">AVERAGE(OFFSET($GY$3,0,0,'Données projet'!$E$18+1,1))-AVERAGE(OFFSET($H$3,0,0,'Données projet'!$E$18+1,1))</f>
        <v>564.80210708868663</v>
      </c>
      <c r="HA94" s="59">
        <f t="shared" si="106"/>
        <v>367.42881145517066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0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362.81292020448933</v>
      </c>
      <c r="T95" s="59">
        <f t="shared" si="88"/>
        <v>292.26503163353146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181.07436207926764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1.1834223037682092</v>
      </c>
      <c r="AC95" s="22">
        <f t="shared" si="57"/>
        <v>182.25778438303584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264.34512000000001</v>
      </c>
      <c r="AK95" s="13">
        <f t="shared" si="89"/>
        <v>63.647686641828493</v>
      </c>
      <c r="AL95" s="20">
        <f t="shared" si="58"/>
        <v>571.25413823451788</v>
      </c>
      <c r="AM95" s="59">
        <f t="shared" si="59"/>
        <v>864.58747156785125</v>
      </c>
      <c r="AN95" s="59">
        <f ca="1">AVERAGE(OFFSET($AM$3,0,0,'Données projet'!$E$10+1,1))-AVERAGE(OFFSET($H$3,0,0,'Données projet'!$E$10+1,1))</f>
        <v>476.64466005965136</v>
      </c>
      <c r="AO95" s="59">
        <f t="shared" si="90"/>
        <v>312.67921212138998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5.9</v>
      </c>
      <c r="BD95" s="12">
        <f>IF('Données projet'!$A$88&gt;35,BD94+BC95-BL94,IF(A95&lt;'Données projet'!$A$88,$BA$205^A95,IF(A95='Données projet'!$A$88,'Données projet'!$B$88,BD94+BC95-BL94)))</f>
        <v>313.79999999999995</v>
      </c>
      <c r="BE95" s="13">
        <f>BD95*VLOOKUP('Données projet'!$B$11,Paramètres!$A$1:$I$89,3,0)*VLOOKUP('Données projet'!$B$11,Paramètres!$A$1:$I$89,5,0)</f>
        <v>283.92623999999995</v>
      </c>
      <c r="BF95" s="13">
        <f t="shared" si="91"/>
        <v>67.796062628528304</v>
      </c>
      <c r="BG95" s="20">
        <f t="shared" si="61"/>
        <v>612.58301041135337</v>
      </c>
      <c r="BH95" s="59">
        <f t="shared" si="62"/>
        <v>905.91634374468663</v>
      </c>
      <c r="BI95" s="59">
        <f ca="1">AVERAGE(OFFSET($BH$3,0,0,'Données projet'!$E$11+1,1))-AVERAGE(OFFSET($H$3,0,0,'Données projet'!$E$11+1,1))</f>
        <v>508.74087353289082</v>
      </c>
      <c r="BJ95" s="59">
        <f t="shared" si="92"/>
        <v>332.61387922152159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1.1368683772161603E-13</v>
      </c>
      <c r="BZ95" s="13">
        <f>BY95*VLOOKUP('Données projet'!$B$12,Paramètres!$A$1:$I$89,3,0)*VLOOKUP('Données projet'!$B$12,Paramètres!$A$1:$I$89,5,0)</f>
        <v>5.0249582272954292E-14</v>
      </c>
      <c r="CA95" s="13">
        <f t="shared" si="93"/>
        <v>8.1784820119191593E-13</v>
      </c>
      <c r="CB95" s="20">
        <f t="shared" si="64"/>
        <v>1.5119369728679821E-12</v>
      </c>
      <c r="CC95" s="59">
        <f t="shared" si="65"/>
        <v>293.33333333333485</v>
      </c>
      <c r="CD95" s="59">
        <f ca="1">AVERAGE(OFFSET($CC$3,0,0,'Données projet'!$E$12+1,1))-AVERAGE(OFFSET($H$3,0,0,'Données projet'!$E$12+1,1))</f>
        <v>413.19017646954478</v>
      </c>
      <c r="CE95" s="59">
        <f t="shared" si="94"/>
        <v>501.86214945100159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</v>
      </c>
      <c r="CT95" s="12">
        <f>IF('Données projet'!$A$140&gt;35,CT94+CS95-DB94,IF(A95&lt;'Données projet'!$A$140,$CQ$205^A95,IF(A95='Données projet'!$A$140,'Données projet'!$B$140,CT94+CS95-DB94)))</f>
        <v>200.39999999999978</v>
      </c>
      <c r="CU95" s="17">
        <f>CT95*VLOOKUP('Données projet'!$B$13,Paramètres!$A$1:$I$89,3,0)*VLOOKUP('Données projet'!$B$13,Paramètres!$A$1:$I$89,5,0)</f>
        <v>218.83679999999976</v>
      </c>
      <c r="CV95" s="13">
        <f t="shared" si="95"/>
        <v>53.861991997956267</v>
      </c>
      <c r="CW95" s="20">
        <f t="shared" si="67"/>
        <v>474.95039606310684</v>
      </c>
      <c r="CX95" s="59">
        <f t="shared" si="68"/>
        <v>768.28372939644009</v>
      </c>
      <c r="CY95" s="59">
        <f ca="1">AVERAGE(OFFSET($CX$3,0,0,'Données projet'!$E$13+1,1))-AVERAGE(OFFSET($H$3,0,0,'Données projet'!$E$13+1,1))</f>
        <v>384.27390696549998</v>
      </c>
      <c r="CZ95" s="59">
        <f t="shared" si="96"/>
        <v>168.81577156642464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3.2</v>
      </c>
      <c r="DO95" s="12">
        <f>IF('Données projet'!$A$166&gt;35,DO94+DN95-DW94,IF(A95&lt;'Données projet'!$A$166,$DL$205^A95,IF(A95='Données projet'!$A$166,'Données projet'!$B$166,DO94+DN95-DW94)))</f>
        <v>260.39999999999992</v>
      </c>
      <c r="DP95" s="17">
        <f>DO95*VLOOKUP('Données projet'!$B$14,Paramètres!$A$1:$I$89,3,0)*VLOOKUP('Données projet'!$B$14,Paramètres!$A$1:$I$89,5,0)</f>
        <v>272.17007999999993</v>
      </c>
      <c r="DQ95" s="13">
        <f t="shared" si="97"/>
        <v>65.309600243828299</v>
      </c>
      <c r="DR95" s="20">
        <f t="shared" si="70"/>
        <v>587.77710975800073</v>
      </c>
      <c r="DS95" s="59">
        <f t="shared" si="71"/>
        <v>881.11044309133399</v>
      </c>
      <c r="DT95" s="59">
        <f ca="1">AVERAGE(OFFSET($DS$3,0,0,'Données projet'!$E$14+1,1))-AVERAGE(OFFSET($H$3,0,0,'Données projet'!$E$14+1,1))</f>
        <v>448.86709550306159</v>
      </c>
      <c r="DU95" s="59">
        <f t="shared" si="98"/>
        <v>421.94486500709155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-2.8421709430404007E-13</v>
      </c>
      <c r="EK95" s="17">
        <f>EJ95*VLOOKUP('Données projet'!$B$15,Paramètres!$A$1:$I$89,3,0)*VLOOKUP('Données projet'!$B$15,Paramètres!$A$1:$I$89,5,0)</f>
        <v>-2.0838797354372215E-13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327.81662150328646</v>
      </c>
      <c r="EP95" s="59">
        <f t="shared" si="100"/>
        <v>320.24200483294322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-2.8421709430404007E-13</v>
      </c>
      <c r="FF95" s="17">
        <f>FE95*VLOOKUP('Données projet'!$B$16,Paramètres!$A$1:$I$89,3,0)*VLOOKUP('Données projet'!$B$16,Paramètres!$A$1:$I$89,5,0)</f>
        <v>-2.2168933355715128E-13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346.38839381795231</v>
      </c>
      <c r="FK95" s="59">
        <f t="shared" si="102"/>
        <v>337.8934585835961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-2.8421709430404007E-13</v>
      </c>
      <c r="GA95" s="17">
        <f>FZ95*VLOOKUP('Données projet'!$B$17,Paramètres!$A$1:$I$89,3,0)*VLOOKUP('Données projet'!$B$17,Paramètres!$A$1:$I$89,5,0)</f>
        <v>-2.4829205358400943E-13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383.46266660377637</v>
      </c>
      <c r="GF95" s="59">
        <f t="shared" si="104"/>
        <v>373.1287543230714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0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5.9</v>
      </c>
      <c r="GU95" s="12">
        <f>IF('Données projet'!$A$270&gt;35,GU94+GT95-HC94,IF(A95&lt;'Données projet'!$A$270,$GR$205^A95,IF(A95='Données projet'!$A$270,'Données projet'!$B$270,GU94+GT95-HC94)))</f>
        <v>313.79999999999995</v>
      </c>
      <c r="GV95" s="17">
        <f>GU95*VLOOKUP('Données projet'!$B$18,Paramètres!$A$1:$I$89,3,0)*VLOOKUP('Données projet'!$B$18,Paramètres!$A$1:$I$89,5,0)</f>
        <v>318.19319999999999</v>
      </c>
      <c r="GW95" s="13">
        <f t="shared" si="105"/>
        <v>74.977289985928564</v>
      </c>
      <c r="GX95" s="20">
        <f t="shared" si="82"/>
        <v>684.7719367254922</v>
      </c>
      <c r="GY95" s="59">
        <f t="shared" si="83"/>
        <v>978.10527005882545</v>
      </c>
      <c r="GZ95" s="59">
        <f ca="1">AVERAGE(OFFSET($GY$3,0,0,'Données projet'!$E$18+1,1))-AVERAGE(OFFSET($H$3,0,0,'Données projet'!$E$18+1,1))</f>
        <v>564.80210708868663</v>
      </c>
      <c r="HA95" s="59">
        <f t="shared" si="106"/>
        <v>367.42881145517066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0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362.81292020448933</v>
      </c>
      <c r="T96" s="59">
        <f t="shared" si="88"/>
        <v>292.26503163353146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177.52360428334859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0.83680593600190711</v>
      </c>
      <c r="AC96" s="22">
        <f t="shared" si="57"/>
        <v>178.36041021935048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269.31527999999997</v>
      </c>
      <c r="AK96" s="13">
        <f t="shared" si="89"/>
        <v>64.703932954620839</v>
      </c>
      <c r="AL96" s="20">
        <f t="shared" si="58"/>
        <v>581.75012922929784</v>
      </c>
      <c r="AM96" s="59">
        <f t="shared" si="59"/>
        <v>875.08346256263121</v>
      </c>
      <c r="AN96" s="59">
        <f ca="1">AVERAGE(OFFSET($AM$3,0,0,'Données projet'!$E$10+1,1))-AVERAGE(OFFSET($H$3,0,0,'Données projet'!$E$10+1,1))</f>
        <v>476.64466005965136</v>
      </c>
      <c r="AO96" s="59">
        <f t="shared" si="90"/>
        <v>312.67921212138998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5.9</v>
      </c>
      <c r="BD96" s="12">
        <f>IF('Données projet'!$A$88&gt;35,BD95+BC96-BL95,IF(A96&lt;'Données projet'!$A$88,$BA$205^A96,IF(A96='Données projet'!$A$88,'Données projet'!$B$88,BD95+BC96-BL95)))</f>
        <v>319.69999999999993</v>
      </c>
      <c r="BE96" s="13">
        <f>BD96*VLOOKUP('Données projet'!$B$11,Paramètres!$A$1:$I$89,3,0)*VLOOKUP('Données projet'!$B$11,Paramètres!$A$1:$I$89,5,0)</f>
        <v>289.26455999999996</v>
      </c>
      <c r="BF96" s="13">
        <f t="shared" si="91"/>
        <v>68.921152085057912</v>
      </c>
      <c r="BG96" s="20">
        <f t="shared" si="61"/>
        <v>623.84011521480909</v>
      </c>
      <c r="BH96" s="59">
        <f t="shared" si="62"/>
        <v>917.17344854814246</v>
      </c>
      <c r="BI96" s="59">
        <f ca="1">AVERAGE(OFFSET($BH$3,0,0,'Données projet'!$E$11+1,1))-AVERAGE(OFFSET($H$3,0,0,'Données projet'!$E$11+1,1))</f>
        <v>508.74087353289082</v>
      </c>
      <c r="BJ96" s="59">
        <f t="shared" si="92"/>
        <v>332.61387922152159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1.1368683772161603E-13</v>
      </c>
      <c r="BZ96" s="13">
        <f>BY96*VLOOKUP('Données projet'!$B$12,Paramètres!$A$1:$I$89,3,0)*VLOOKUP('Données projet'!$B$12,Paramètres!$A$1:$I$89,5,0)</f>
        <v>5.0249582272954292E-14</v>
      </c>
      <c r="CA96" s="13">
        <f t="shared" si="93"/>
        <v>8.1784820119191593E-13</v>
      </c>
      <c r="CB96" s="20">
        <f t="shared" si="64"/>
        <v>1.5119369728679821E-12</v>
      </c>
      <c r="CC96" s="59">
        <f t="shared" si="65"/>
        <v>293.33333333333485</v>
      </c>
      <c r="CD96" s="59">
        <f ca="1">AVERAGE(OFFSET($CC$3,0,0,'Données projet'!$E$12+1,1))-AVERAGE(OFFSET($H$3,0,0,'Données projet'!$E$12+1,1))</f>
        <v>413.19017646954478</v>
      </c>
      <c r="CE96" s="59">
        <f t="shared" si="94"/>
        <v>501.86214945100159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</v>
      </c>
      <c r="CT96" s="12">
        <f>IF('Données projet'!$A$140&gt;35,CT95+CS96-DB95,IF(A96&lt;'Données projet'!$A$140,$CQ$205^A96,IF(A96='Données projet'!$A$140,'Données projet'!$B$140,CT95+CS96-DB95)))</f>
        <v>204.09999999999977</v>
      </c>
      <c r="CU96" s="17">
        <f>CT96*VLOOKUP('Données projet'!$B$13,Paramètres!$A$1:$I$89,3,0)*VLOOKUP('Données projet'!$B$13,Paramètres!$A$1:$I$89,5,0)</f>
        <v>222.87719999999976</v>
      </c>
      <c r="CV96" s="13">
        <f t="shared" si="95"/>
        <v>54.739757243913786</v>
      </c>
      <c r="CW96" s="20">
        <f t="shared" si="67"/>
        <v>483.51620053314929</v>
      </c>
      <c r="CX96" s="59">
        <f t="shared" si="68"/>
        <v>776.8495338664826</v>
      </c>
      <c r="CY96" s="59">
        <f ca="1">AVERAGE(OFFSET($CX$3,0,0,'Données projet'!$E$13+1,1))-AVERAGE(OFFSET($H$3,0,0,'Données projet'!$E$13+1,1))</f>
        <v>384.27390696549998</v>
      </c>
      <c r="CZ96" s="59">
        <f t="shared" si="96"/>
        <v>168.81577156642464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3.2</v>
      </c>
      <c r="DO96" s="12">
        <f>IF('Données projet'!$A$166&gt;35,DO95+DN96-DW95,IF(A96&lt;'Données projet'!$A$166,$DL$205^A96,IF(A96='Données projet'!$A$166,'Données projet'!$B$166,DO95+DN96-DW95)))</f>
        <v>263.59999999999991</v>
      </c>
      <c r="DP96" s="17">
        <f>DO96*VLOOKUP('Données projet'!$B$14,Paramètres!$A$1:$I$89,3,0)*VLOOKUP('Données projet'!$B$14,Paramètres!$A$1:$I$89,5,0)</f>
        <v>275.5147199999999</v>
      </c>
      <c r="DQ96" s="13">
        <f t="shared" si="97"/>
        <v>66.018251272114483</v>
      </c>
      <c r="DR96" s="20">
        <f t="shared" si="70"/>
        <v>594.83659163226582</v>
      </c>
      <c r="DS96" s="59">
        <f t="shared" si="71"/>
        <v>888.16992496559919</v>
      </c>
      <c r="DT96" s="59">
        <f ca="1">AVERAGE(OFFSET($DS$3,0,0,'Données projet'!$E$14+1,1))-AVERAGE(OFFSET($H$3,0,0,'Données projet'!$E$14+1,1))</f>
        <v>448.86709550306159</v>
      </c>
      <c r="DU96" s="59">
        <f t="shared" si="98"/>
        <v>421.94486500709155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-2.8421709430404007E-13</v>
      </c>
      <c r="EK96" s="17">
        <f>EJ96*VLOOKUP('Données projet'!$B$15,Paramètres!$A$1:$I$89,3,0)*VLOOKUP('Données projet'!$B$15,Paramètres!$A$1:$I$89,5,0)</f>
        <v>-2.0838797354372215E-13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327.81662150328646</v>
      </c>
      <c r="EP96" s="59">
        <f t="shared" si="100"/>
        <v>320.24200483294322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-2.8421709430404007E-13</v>
      </c>
      <c r="FF96" s="17">
        <f>FE96*VLOOKUP('Données projet'!$B$16,Paramètres!$A$1:$I$89,3,0)*VLOOKUP('Données projet'!$B$16,Paramètres!$A$1:$I$89,5,0)</f>
        <v>-2.2168933355715128E-13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346.38839381795231</v>
      </c>
      <c r="FK96" s="59">
        <f t="shared" si="102"/>
        <v>337.8934585835961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-2.8421709430404007E-13</v>
      </c>
      <c r="GA96" s="17">
        <f>FZ96*VLOOKUP('Données projet'!$B$17,Paramètres!$A$1:$I$89,3,0)*VLOOKUP('Données projet'!$B$17,Paramètres!$A$1:$I$89,5,0)</f>
        <v>-2.4829205358400943E-13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383.46266660377637</v>
      </c>
      <c r="GF96" s="59">
        <f t="shared" si="104"/>
        <v>373.1287543230714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0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5.9</v>
      </c>
      <c r="GU96" s="12">
        <f>IF('Données projet'!$A$270&gt;35,GU95+GT96-HC95,IF(A96&lt;'Données projet'!$A$270,$GR$205^A96,IF(A96='Données projet'!$A$270,'Données projet'!$B$270,GU95+GT96-HC95)))</f>
        <v>319.69999999999993</v>
      </c>
      <c r="GV96" s="17">
        <f>GU96*VLOOKUP('Données projet'!$B$18,Paramètres!$A$1:$I$89,3,0)*VLOOKUP('Données projet'!$B$18,Paramètres!$A$1:$I$89,5,0)</f>
        <v>324.17579999999992</v>
      </c>
      <c r="GW96" s="13">
        <f t="shared" si="105"/>
        <v>76.221553371909195</v>
      </c>
      <c r="GX96" s="20">
        <f t="shared" si="82"/>
        <v>697.35872378940837</v>
      </c>
      <c r="GY96" s="59">
        <f t="shared" si="83"/>
        <v>990.69205712274174</v>
      </c>
      <c r="GZ96" s="59">
        <f ca="1">AVERAGE(OFFSET($GY$3,0,0,'Données projet'!$E$18+1,1))-AVERAGE(OFFSET($H$3,0,0,'Données projet'!$E$18+1,1))</f>
        <v>564.80210708868663</v>
      </c>
      <c r="HA96" s="59">
        <f t="shared" si="106"/>
        <v>367.42881145517066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0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362.81292020448933</v>
      </c>
      <c r="T97" s="59">
        <f t="shared" si="88"/>
        <v>292.26503163353146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174.04247468205909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0.59171115188410461</v>
      </c>
      <c r="AC97" s="22">
        <f t="shared" si="57"/>
        <v>174.63418583394321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274.28543999999994</v>
      </c>
      <c r="AK97" s="13">
        <f t="shared" si="89"/>
        <v>65.75791260290552</v>
      </c>
      <c r="AL97" s="20">
        <f t="shared" si="58"/>
        <v>592.24217245006037</v>
      </c>
      <c r="AM97" s="59">
        <f t="shared" si="59"/>
        <v>885.57550578339374</v>
      </c>
      <c r="AN97" s="59">
        <f ca="1">AVERAGE(OFFSET($AM$3,0,0,'Données projet'!$E$10+1,1))-AVERAGE(OFFSET($H$3,0,0,'Données projet'!$E$10+1,1))</f>
        <v>476.64466005965136</v>
      </c>
      <c r="AO97" s="59">
        <f t="shared" si="90"/>
        <v>312.67921212138998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5.9</v>
      </c>
      <c r="BD97" s="12">
        <f>IF('Données projet'!$A$88&gt;35,BD96+BC97-BL96,IF(A97&lt;'Données projet'!$A$88,$BA$205^A97,IF(A97='Données projet'!$A$88,'Données projet'!$B$88,BD96+BC97-BL96)))</f>
        <v>325.59999999999991</v>
      </c>
      <c r="BE97" s="13">
        <f>BD97*VLOOKUP('Données projet'!$B$11,Paramètres!$A$1:$I$89,3,0)*VLOOKUP('Données projet'!$B$11,Paramètres!$A$1:$I$89,5,0)</f>
        <v>294.60287999999991</v>
      </c>
      <c r="BF97" s="13">
        <f t="shared" si="91"/>
        <v>70.043827142305673</v>
      </c>
      <c r="BG97" s="20">
        <f t="shared" si="61"/>
        <v>635.09301493951546</v>
      </c>
      <c r="BH97" s="59">
        <f t="shared" si="62"/>
        <v>928.42634827284883</v>
      </c>
      <c r="BI97" s="59">
        <f ca="1">AVERAGE(OFFSET($BH$3,0,0,'Données projet'!$E$11+1,1))-AVERAGE(OFFSET($H$3,0,0,'Données projet'!$E$11+1,1))</f>
        <v>508.74087353289082</v>
      </c>
      <c r="BJ97" s="59">
        <f t="shared" si="92"/>
        <v>332.61387922152159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1.1368683772161603E-13</v>
      </c>
      <c r="BZ97" s="13">
        <f>BY97*VLOOKUP('Données projet'!$B$12,Paramètres!$A$1:$I$89,3,0)*VLOOKUP('Données projet'!$B$12,Paramètres!$A$1:$I$89,5,0)</f>
        <v>5.0249582272954292E-14</v>
      </c>
      <c r="CA97" s="13">
        <f t="shared" si="93"/>
        <v>8.1784820119191593E-13</v>
      </c>
      <c r="CB97" s="20">
        <f t="shared" si="64"/>
        <v>1.5119369728679821E-12</v>
      </c>
      <c r="CC97" s="59">
        <f t="shared" si="65"/>
        <v>293.33333333333485</v>
      </c>
      <c r="CD97" s="59">
        <f ca="1">AVERAGE(OFFSET($CC$3,0,0,'Données projet'!$E$12+1,1))-AVERAGE(OFFSET($H$3,0,0,'Données projet'!$E$12+1,1))</f>
        <v>413.19017646954478</v>
      </c>
      <c r="CE97" s="59">
        <f t="shared" si="94"/>
        <v>501.86214945100159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</v>
      </c>
      <c r="CT97" s="12">
        <f>IF('Données projet'!$A$140&gt;35,CT96+CS97-DB96,IF(A97&lt;'Données projet'!$A$140,$CQ$205^A97,IF(A97='Données projet'!$A$140,'Données projet'!$B$140,CT96+CS97-DB96)))</f>
        <v>207.79999999999976</v>
      </c>
      <c r="CU97" s="17">
        <f>CT97*VLOOKUP('Données projet'!$B$13,Paramètres!$A$1:$I$89,3,0)*VLOOKUP('Données projet'!$B$13,Paramètres!$A$1:$I$89,5,0)</f>
        <v>226.91759999999971</v>
      </c>
      <c r="CV97" s="13">
        <f t="shared" si="95"/>
        <v>55.615672126177934</v>
      </c>
      <c r="CW97" s="20">
        <f t="shared" si="67"/>
        <v>492.07878228642602</v>
      </c>
      <c r="CX97" s="59">
        <f t="shared" si="68"/>
        <v>785.41211561975933</v>
      </c>
      <c r="CY97" s="59">
        <f ca="1">AVERAGE(OFFSET($CX$3,0,0,'Données projet'!$E$13+1,1))-AVERAGE(OFFSET($H$3,0,0,'Données projet'!$E$13+1,1))</f>
        <v>384.27390696549998</v>
      </c>
      <c r="CZ97" s="59">
        <f t="shared" si="96"/>
        <v>168.81577156642464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3.2</v>
      </c>
      <c r="DO97" s="12">
        <f>IF('Données projet'!$A$166&gt;35,DO96+DN97-DW96,IF(A97&lt;'Données projet'!$A$166,$DL$205^A97,IF(A97='Données projet'!$A$166,'Données projet'!$B$166,DO96+DN97-DW96)))</f>
        <v>266.7999999999999</v>
      </c>
      <c r="DP97" s="17">
        <f>DO97*VLOOKUP('Données projet'!$B$14,Paramètres!$A$1:$I$89,3,0)*VLOOKUP('Données projet'!$B$14,Paramètres!$A$1:$I$89,5,0)</f>
        <v>278.85935999999992</v>
      </c>
      <c r="DQ97" s="13">
        <f t="shared" si="97"/>
        <v>66.725901622172387</v>
      </c>
      <c r="DR97" s="20">
        <f t="shared" si="70"/>
        <v>601.8943306586167</v>
      </c>
      <c r="DS97" s="59">
        <f t="shared" si="71"/>
        <v>895.22766399195007</v>
      </c>
      <c r="DT97" s="59">
        <f ca="1">AVERAGE(OFFSET($DS$3,0,0,'Données projet'!$E$14+1,1))-AVERAGE(OFFSET($H$3,0,0,'Données projet'!$E$14+1,1))</f>
        <v>448.86709550306159</v>
      </c>
      <c r="DU97" s="59">
        <f t="shared" si="98"/>
        <v>421.94486500709155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-2.8421709430404007E-13</v>
      </c>
      <c r="EK97" s="17">
        <f>EJ97*VLOOKUP('Données projet'!$B$15,Paramètres!$A$1:$I$89,3,0)*VLOOKUP('Données projet'!$B$15,Paramètres!$A$1:$I$89,5,0)</f>
        <v>-2.0838797354372215E-13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327.81662150328646</v>
      </c>
      <c r="EP97" s="59">
        <f t="shared" si="100"/>
        <v>320.24200483294322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-2.8421709430404007E-13</v>
      </c>
      <c r="FF97" s="17">
        <f>FE97*VLOOKUP('Données projet'!$B$16,Paramètres!$A$1:$I$89,3,0)*VLOOKUP('Données projet'!$B$16,Paramètres!$A$1:$I$89,5,0)</f>
        <v>-2.2168933355715128E-13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346.38839381795231</v>
      </c>
      <c r="FK97" s="59">
        <f t="shared" si="102"/>
        <v>337.8934585835961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-2.8421709430404007E-13</v>
      </c>
      <c r="GA97" s="17">
        <f>FZ97*VLOOKUP('Données projet'!$B$17,Paramètres!$A$1:$I$89,3,0)*VLOOKUP('Données projet'!$B$17,Paramètres!$A$1:$I$89,5,0)</f>
        <v>-2.4829205358400943E-13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383.46266660377637</v>
      </c>
      <c r="GF97" s="59">
        <f t="shared" si="104"/>
        <v>373.1287543230714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0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5.9</v>
      </c>
      <c r="GU97" s="12">
        <f>IF('Données projet'!$A$270&gt;35,GU96+GT97-HC96,IF(A97&lt;'Données projet'!$A$270,$GR$205^A97,IF(A97='Données projet'!$A$270,'Données projet'!$B$270,GU96+GT97-HC96)))</f>
        <v>325.59999999999991</v>
      </c>
      <c r="GV97" s="17">
        <f>GU97*VLOOKUP('Données projet'!$B$18,Paramètres!$A$1:$I$89,3,0)*VLOOKUP('Données projet'!$B$18,Paramètres!$A$1:$I$89,5,0)</f>
        <v>330.15839999999997</v>
      </c>
      <c r="GW97" s="13">
        <f t="shared" si="105"/>
        <v>77.463146615877591</v>
      </c>
      <c r="GX97" s="20">
        <f t="shared" si="82"/>
        <v>709.94086035598673</v>
      </c>
      <c r="GY97" s="59">
        <f t="shared" si="83"/>
        <v>1003.2741936893201</v>
      </c>
      <c r="GZ97" s="59">
        <f ca="1">AVERAGE(OFFSET($GY$3,0,0,'Données projet'!$E$18+1,1))-AVERAGE(OFFSET($H$3,0,0,'Données projet'!$E$18+1,1))</f>
        <v>564.80210708868663</v>
      </c>
      <c r="HA97" s="59">
        <f t="shared" si="106"/>
        <v>367.42881145517066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0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362.81292020448933</v>
      </c>
      <c r="T98" s="59">
        <f t="shared" si="88"/>
        <v>292.26503163353146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170.62960790897148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0.41840296800095356</v>
      </c>
      <c r="AC98" s="22">
        <f t="shared" si="57"/>
        <v>171.04801087697243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279.25559999999996</v>
      </c>
      <c r="AK98" s="13">
        <f t="shared" si="89"/>
        <v>66.809671397146161</v>
      </c>
      <c r="AL98" s="20">
        <f t="shared" si="58"/>
        <v>602.73034768336277</v>
      </c>
      <c r="AM98" s="59">
        <f t="shared" si="59"/>
        <v>896.06368101669614</v>
      </c>
      <c r="AN98" s="59">
        <f ca="1">AVERAGE(OFFSET($AM$3,0,0,'Données projet'!$E$10+1,1))-AVERAGE(OFFSET($H$3,0,0,'Données projet'!$E$10+1,1))</f>
        <v>476.64466005965136</v>
      </c>
      <c r="AO98" s="59">
        <f t="shared" si="90"/>
        <v>312.67921212138998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5.9</v>
      </c>
      <c r="BD98" s="12">
        <f>IF('Données projet'!$A$88&gt;35,BD97+BC98-BL97,IF(A98&lt;'Données projet'!$A$88,$BA$205^A98,IF(A98='Données projet'!$A$88,'Données projet'!$B$88,BD97+BC98-BL97)))</f>
        <v>331.49999999999989</v>
      </c>
      <c r="BE98" s="13">
        <f>BD98*VLOOKUP('Données projet'!$B$11,Paramètres!$A$1:$I$89,3,0)*VLOOKUP('Données projet'!$B$11,Paramètres!$A$1:$I$89,5,0)</f>
        <v>299.94119999999987</v>
      </c>
      <c r="BF98" s="13">
        <f t="shared" si="91"/>
        <v>71.164136596531506</v>
      </c>
      <c r="BG98" s="20">
        <f t="shared" si="61"/>
        <v>646.3417945722922</v>
      </c>
      <c r="BH98" s="59">
        <f t="shared" si="62"/>
        <v>939.67512790562546</v>
      </c>
      <c r="BI98" s="59">
        <f ca="1">AVERAGE(OFFSET($BH$3,0,0,'Données projet'!$E$11+1,1))-AVERAGE(OFFSET($H$3,0,0,'Données projet'!$E$11+1,1))</f>
        <v>508.74087353289082</v>
      </c>
      <c r="BJ98" s="59">
        <f t="shared" si="92"/>
        <v>332.61387922152159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1.1368683772161603E-13</v>
      </c>
      <c r="BZ98" s="13">
        <f>BY98*VLOOKUP('Données projet'!$B$12,Paramètres!$A$1:$I$89,3,0)*VLOOKUP('Données projet'!$B$12,Paramètres!$A$1:$I$89,5,0)</f>
        <v>5.0249582272954292E-14</v>
      </c>
      <c r="CA98" s="13">
        <f t="shared" si="93"/>
        <v>8.1784820119191593E-13</v>
      </c>
      <c r="CB98" s="20">
        <f t="shared" si="64"/>
        <v>1.5119369728679821E-12</v>
      </c>
      <c r="CC98" s="59">
        <f t="shared" si="65"/>
        <v>293.33333333333485</v>
      </c>
      <c r="CD98" s="59">
        <f ca="1">AVERAGE(OFFSET($CC$3,0,0,'Données projet'!$E$12+1,1))-AVERAGE(OFFSET($H$3,0,0,'Données projet'!$E$12+1,1))</f>
        <v>413.19017646954478</v>
      </c>
      <c r="CE98" s="59">
        <f t="shared" si="94"/>
        <v>501.86214945100159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3.7</v>
      </c>
      <c r="CT98" s="12">
        <f>IF('Données projet'!$A$140&gt;35,CT97+CS98-DB97,IF(A98&lt;'Données projet'!$A$140,$CQ$205^A98,IF(A98='Données projet'!$A$140,'Données projet'!$B$140,CT97+CS98-DB97)))</f>
        <v>211.49999999999974</v>
      </c>
      <c r="CU98" s="17">
        <f>CT98*VLOOKUP('Données projet'!$B$13,Paramètres!$A$1:$I$89,3,0)*VLOOKUP('Données projet'!$B$13,Paramètres!$A$1:$I$89,5,0)</f>
        <v>230.95799999999971</v>
      </c>
      <c r="CV98" s="13">
        <f t="shared" si="95"/>
        <v>56.489773392384379</v>
      </c>
      <c r="CW98" s="20">
        <f t="shared" si="67"/>
        <v>500.6382053250689</v>
      </c>
      <c r="CX98" s="59">
        <f t="shared" si="68"/>
        <v>793.97153865840221</v>
      </c>
      <c r="CY98" s="59">
        <f ca="1">AVERAGE(OFFSET($CX$3,0,0,'Données projet'!$E$13+1,1))-AVERAGE(OFFSET($H$3,0,0,'Données projet'!$E$13+1,1))</f>
        <v>384.27390696549998</v>
      </c>
      <c r="CZ98" s="59">
        <f t="shared" si="96"/>
        <v>168.81577156642464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270</v>
      </c>
      <c r="DM98" s="12">
        <f>VLOOKUP(A98,'Données projet'!$A$165:$I$185,9,0)</f>
        <v>3.2</v>
      </c>
      <c r="DN98" s="12">
        <f t="array" ref="DN98">INDEX(DM:DM,MIN(IF(ISNUMBER(DM98:DM294),ROW(DM98:DM294),"")))</f>
        <v>3.2</v>
      </c>
      <c r="DO98" s="12">
        <f>IF('Données projet'!$A$166&gt;35,DO97+DN98-DW97,IF(A98&lt;'Données projet'!$A$166,$DL$205^A98,IF(A98='Données projet'!$A$166,'Données projet'!$B$166,DO97+DN98-DW97)))</f>
        <v>269.99999999999989</v>
      </c>
      <c r="DP98" s="17">
        <f>DO98*VLOOKUP('Données projet'!$B$14,Paramètres!$A$1:$I$89,3,0)*VLOOKUP('Données projet'!$B$14,Paramètres!$A$1:$I$89,5,0)</f>
        <v>282.20399999999989</v>
      </c>
      <c r="DQ98" s="13">
        <f t="shared" si="97"/>
        <v>67.432564684485186</v>
      </c>
      <c r="DR98" s="20">
        <f t="shared" si="70"/>
        <v>608.95035015881137</v>
      </c>
      <c r="DS98" s="59">
        <f t="shared" si="71"/>
        <v>902.28368349214475</v>
      </c>
      <c r="DT98" s="59">
        <f ca="1">AVERAGE(OFFSET($DS$3,0,0,'Données projet'!$E$14+1,1))-AVERAGE(OFFSET($H$3,0,0,'Données projet'!$E$14+1,1))</f>
        <v>448.86709550306159</v>
      </c>
      <c r="DU98" s="59">
        <f t="shared" si="98"/>
        <v>421.94486500709155</v>
      </c>
      <c r="DV98" s="15">
        <f>IF(ISNA(VLOOKUP(A98,'Données projet'!$A$165:$I$185,3,0)),0,VLOOKUP(A98,'Données projet'!$A$165:$I$185,3,0))</f>
        <v>18</v>
      </c>
      <c r="DW98" s="15">
        <f>IF(ISNA(VLOOKUP(A98,'Données projet'!$A$165:$I$185,4,0)),0,VLOOKUP(A98,'Données projet'!$A$165:$I$185,4,0))</f>
        <v>13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-2.8421709430404007E-13</v>
      </c>
      <c r="EK98" s="17">
        <f>EJ98*VLOOKUP('Données projet'!$B$15,Paramètres!$A$1:$I$89,3,0)*VLOOKUP('Données projet'!$B$15,Paramètres!$A$1:$I$89,5,0)</f>
        <v>-2.0838797354372215E-13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327.81662150328646</v>
      </c>
      <c r="EP98" s="59">
        <f t="shared" si="100"/>
        <v>320.24200483294322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-2.8421709430404007E-13</v>
      </c>
      <c r="FF98" s="17">
        <f>FE98*VLOOKUP('Données projet'!$B$16,Paramètres!$A$1:$I$89,3,0)*VLOOKUP('Données projet'!$B$16,Paramètres!$A$1:$I$89,5,0)</f>
        <v>-2.2168933355715128E-13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346.38839381795231</v>
      </c>
      <c r="FK98" s="59">
        <f t="shared" si="102"/>
        <v>337.8934585835961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-2.8421709430404007E-13</v>
      </c>
      <c r="GA98" s="17">
        <f>FZ98*VLOOKUP('Données projet'!$B$17,Paramètres!$A$1:$I$89,3,0)*VLOOKUP('Données projet'!$B$17,Paramètres!$A$1:$I$89,5,0)</f>
        <v>-2.4829205358400943E-13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383.46266660377637</v>
      </c>
      <c r="GF98" s="59">
        <f t="shared" si="104"/>
        <v>373.1287543230714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0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5.9</v>
      </c>
      <c r="GU98" s="12">
        <f>IF('Données projet'!$A$270&gt;35,GU97+GT98-HC97,IF(A98&lt;'Données projet'!$A$270,$GR$205^A98,IF(A98='Données projet'!$A$270,'Données projet'!$B$270,GU97+GT98-HC97)))</f>
        <v>331.49999999999989</v>
      </c>
      <c r="GV98" s="17">
        <f>GU98*VLOOKUP('Données projet'!$B$18,Paramètres!$A$1:$I$89,3,0)*VLOOKUP('Données projet'!$B$18,Paramètres!$A$1:$I$89,5,0)</f>
        <v>336.14099999999991</v>
      </c>
      <c r="GW98" s="13">
        <f t="shared" si="105"/>
        <v>78.70212368278645</v>
      </c>
      <c r="GX98" s="20">
        <f t="shared" si="82"/>
        <v>722.51844041418633</v>
      </c>
      <c r="GY98" s="59">
        <f t="shared" si="83"/>
        <v>1015.8517737475197</v>
      </c>
      <c r="GZ98" s="59">
        <f ca="1">AVERAGE(OFFSET($GY$3,0,0,'Données projet'!$E$18+1,1))-AVERAGE(OFFSET($H$3,0,0,'Données projet'!$E$18+1,1))</f>
        <v>564.80210708868663</v>
      </c>
      <c r="HA98" s="59">
        <f t="shared" si="106"/>
        <v>367.42881145517066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0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362.81292020448933</v>
      </c>
      <c r="T99" s="59">
        <f t="shared" si="88"/>
        <v>292.26503163353146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167.28366537166093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0.29585557594205231</v>
      </c>
      <c r="AC99" s="22">
        <f t="shared" si="57"/>
        <v>167.57952094760299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284.22575999999992</v>
      </c>
      <c r="AK99" s="13">
        <f t="shared" si="89"/>
        <v>67.859253423756542</v>
      </c>
      <c r="AL99" s="20">
        <f t="shared" si="58"/>
        <v>613.2147317130424</v>
      </c>
      <c r="AM99" s="59">
        <f t="shared" si="59"/>
        <v>906.54806504637577</v>
      </c>
      <c r="AN99" s="59">
        <f ca="1">AVERAGE(OFFSET($AM$3,0,0,'Données projet'!$E$10+1,1))-AVERAGE(OFFSET($H$3,0,0,'Données projet'!$E$10+1,1))</f>
        <v>476.64466005965136</v>
      </c>
      <c r="AO99" s="59">
        <f t="shared" si="90"/>
        <v>312.67921212138998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5.9</v>
      </c>
      <c r="BD99" s="12">
        <f>IF('Données projet'!$A$88&gt;35,BD98+BC99-BL98,IF(A99&lt;'Données projet'!$A$88,$BA$205^A99,IF(A99='Données projet'!$A$88,'Données projet'!$B$88,BD98+BC99-BL98)))</f>
        <v>337.39999999999986</v>
      </c>
      <c r="BE99" s="13">
        <f>BD99*VLOOKUP('Données projet'!$B$11,Paramètres!$A$1:$I$89,3,0)*VLOOKUP('Données projet'!$B$11,Paramètres!$A$1:$I$89,5,0)</f>
        <v>305.27951999999982</v>
      </c>
      <c r="BF99" s="13">
        <f t="shared" si="91"/>
        <v>72.282127407576809</v>
      </c>
      <c r="BG99" s="20">
        <f t="shared" si="61"/>
        <v>657.58653590152937</v>
      </c>
      <c r="BH99" s="59">
        <f t="shared" si="62"/>
        <v>950.91986923486274</v>
      </c>
      <c r="BI99" s="59">
        <f ca="1">AVERAGE(OFFSET($BH$3,0,0,'Données projet'!$E$11+1,1))-AVERAGE(OFFSET($H$3,0,0,'Données projet'!$E$11+1,1))</f>
        <v>508.74087353289082</v>
      </c>
      <c r="BJ99" s="59">
        <f t="shared" si="92"/>
        <v>332.61387922152159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1.1368683772161603E-13</v>
      </c>
      <c r="BZ99" s="13">
        <f>BY99*VLOOKUP('Données projet'!$B$12,Paramètres!$A$1:$I$89,3,0)*VLOOKUP('Données projet'!$B$12,Paramètres!$A$1:$I$89,5,0)</f>
        <v>5.0249582272954292E-14</v>
      </c>
      <c r="CA99" s="13">
        <f t="shared" si="93"/>
        <v>8.1784820119191593E-13</v>
      </c>
      <c r="CB99" s="20">
        <f t="shared" si="64"/>
        <v>1.5119369728679821E-12</v>
      </c>
      <c r="CC99" s="59">
        <f t="shared" si="65"/>
        <v>293.33333333333485</v>
      </c>
      <c r="CD99" s="59">
        <f ca="1">AVERAGE(OFFSET($CC$3,0,0,'Données projet'!$E$12+1,1))-AVERAGE(OFFSET($H$3,0,0,'Données projet'!$E$12+1,1))</f>
        <v>413.19017646954478</v>
      </c>
      <c r="CE99" s="59">
        <f t="shared" si="94"/>
        <v>501.86214945100159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3.7</v>
      </c>
      <c r="CT99" s="12">
        <f>IF('Données projet'!$A$140&gt;35,CT98+CS99-DB98,IF(A99&lt;'Données projet'!$A$140,$CQ$205^A99,IF(A99='Données projet'!$A$140,'Données projet'!$B$140,CT98+CS99-DB98)))</f>
        <v>215.19999999999973</v>
      </c>
      <c r="CU99" s="17">
        <f>CT99*VLOOKUP('Données projet'!$B$13,Paramètres!$A$1:$I$89,3,0)*VLOOKUP('Données projet'!$B$13,Paramètres!$A$1:$I$89,5,0)</f>
        <v>234.99839999999972</v>
      </c>
      <c r="CV99" s="13">
        <f t="shared" si="95"/>
        <v>57.362096430783012</v>
      </c>
      <c r="CW99" s="20">
        <f t="shared" si="67"/>
        <v>509.19453128361323</v>
      </c>
      <c r="CX99" s="59">
        <f t="shared" si="68"/>
        <v>802.52786461694654</v>
      </c>
      <c r="CY99" s="59">
        <f ca="1">AVERAGE(OFFSET($CX$3,0,0,'Données projet'!$E$13+1,1))-AVERAGE(OFFSET($H$3,0,0,'Données projet'!$E$13+1,1))</f>
        <v>384.27390696549998</v>
      </c>
      <c r="CZ99" s="59">
        <f t="shared" si="96"/>
        <v>168.81577156642464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3.2</v>
      </c>
      <c r="DO99" s="12">
        <f>IF('Données projet'!$A$166&gt;35,DO98+DN99-DW98,IF(A99&lt;'Données projet'!$A$166,$DL$205^A99,IF(A99='Données projet'!$A$166,'Données projet'!$B$166,DO98+DN99-DW98)))</f>
        <v>260.19999999999987</v>
      </c>
      <c r="DP99" s="17">
        <f>DO99*VLOOKUP('Données projet'!$B$14,Paramètres!$A$1:$I$89,3,0)*VLOOKUP('Données projet'!$B$14,Paramètres!$A$1:$I$89,5,0)</f>
        <v>271.96103999999985</v>
      </c>
      <c r="DQ99" s="13">
        <f t="shared" si="97"/>
        <v>65.265276017201742</v>
      </c>
      <c r="DR99" s="20">
        <f t="shared" si="70"/>
        <v>587.33583372995952</v>
      </c>
      <c r="DS99" s="59">
        <f t="shared" si="71"/>
        <v>880.66916706329289</v>
      </c>
      <c r="DT99" s="59">
        <f ca="1">AVERAGE(OFFSET($DS$3,0,0,'Données projet'!$E$14+1,1))-AVERAGE(OFFSET($H$3,0,0,'Données projet'!$E$14+1,1))</f>
        <v>448.86709550306159</v>
      </c>
      <c r="DU99" s="59">
        <f t="shared" si="98"/>
        <v>421.94486500709155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-2.8421709430404007E-13</v>
      </c>
      <c r="EK99" s="17">
        <f>EJ99*VLOOKUP('Données projet'!$B$15,Paramètres!$A$1:$I$89,3,0)*VLOOKUP('Données projet'!$B$15,Paramètres!$A$1:$I$89,5,0)</f>
        <v>-2.0838797354372215E-13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327.81662150328646</v>
      </c>
      <c r="EP99" s="59">
        <f t="shared" si="100"/>
        <v>320.24200483294322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-2.8421709430404007E-13</v>
      </c>
      <c r="FF99" s="17">
        <f>FE99*VLOOKUP('Données projet'!$B$16,Paramètres!$A$1:$I$89,3,0)*VLOOKUP('Données projet'!$B$16,Paramètres!$A$1:$I$89,5,0)</f>
        <v>-2.2168933355715128E-13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346.38839381795231</v>
      </c>
      <c r="FK99" s="59">
        <f t="shared" si="102"/>
        <v>337.8934585835961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-2.8421709430404007E-13</v>
      </c>
      <c r="GA99" s="17">
        <f>FZ99*VLOOKUP('Données projet'!$B$17,Paramètres!$A$1:$I$89,3,0)*VLOOKUP('Données projet'!$B$17,Paramètres!$A$1:$I$89,5,0)</f>
        <v>-2.4829205358400943E-13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383.46266660377637</v>
      </c>
      <c r="GF99" s="59">
        <f t="shared" si="104"/>
        <v>373.1287543230714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0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5.9</v>
      </c>
      <c r="GU99" s="12">
        <f>IF('Données projet'!$A$270&gt;35,GU98+GT99-HC98,IF(A99&lt;'Données projet'!$A$270,$GR$205^A99,IF(A99='Données projet'!$A$270,'Données projet'!$B$270,GU98+GT99-HC98)))</f>
        <v>337.39999999999986</v>
      </c>
      <c r="GV99" s="17">
        <f>GU99*VLOOKUP('Données projet'!$B$18,Paramètres!$A$1:$I$89,3,0)*VLOOKUP('Données projet'!$B$18,Paramètres!$A$1:$I$89,5,0)</f>
        <v>342.1235999999999</v>
      </c>
      <c r="GW99" s="13">
        <f t="shared" si="105"/>
        <v>79.938536506649598</v>
      </c>
      <c r="GX99" s="20">
        <f t="shared" si="82"/>
        <v>735.09155441574785</v>
      </c>
      <c r="GY99" s="59">
        <f t="shared" si="83"/>
        <v>1028.4248877490811</v>
      </c>
      <c r="GZ99" s="59">
        <f ca="1">AVERAGE(OFFSET($GY$3,0,0,'Données projet'!$E$18+1,1))-AVERAGE(OFFSET($H$3,0,0,'Données projet'!$E$18+1,1))</f>
        <v>564.80210708868663</v>
      </c>
      <c r="HA99" s="59">
        <f t="shared" si="106"/>
        <v>367.42881145517066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0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362.81292020448933</v>
      </c>
      <c r="T100" s="59">
        <f t="shared" si="88"/>
        <v>292.26503163353146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164.00333472668362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0.20920148400047678</v>
      </c>
      <c r="AC100" s="22">
        <f t="shared" si="57"/>
        <v>164.21253621068411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289.19591999999989</v>
      </c>
      <c r="AK100" s="13">
        <f t="shared" si="89"/>
        <v>68.906701138977155</v>
      </c>
      <c r="AL100" s="20">
        <f t="shared" si="58"/>
        <v>623.69539848371835</v>
      </c>
      <c r="AM100" s="59">
        <f t="shared" si="59"/>
        <v>917.02873181705172</v>
      </c>
      <c r="AN100" s="59">
        <f ca="1">AVERAGE(OFFSET($AM$3,0,0,'Données projet'!$E$10+1,1))-AVERAGE(OFFSET($H$3,0,0,'Données projet'!$E$10+1,1))</f>
        <v>476.64466005965136</v>
      </c>
      <c r="AO100" s="59">
        <f t="shared" si="90"/>
        <v>312.67921212138998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5.9</v>
      </c>
      <c r="BD100" s="12">
        <f>IF('Données projet'!$A$88&gt;35,BD99+BC100-BL99,IF(A100&lt;'Données projet'!$A$88,$BA$205^A100,IF(A100='Données projet'!$A$88,'Données projet'!$B$88,BD99+BC100-BL99)))</f>
        <v>343.29999999999984</v>
      </c>
      <c r="BE100" s="13">
        <f>BD100*VLOOKUP('Données projet'!$B$11,Paramètres!$A$1:$I$89,3,0)*VLOOKUP('Données projet'!$B$11,Paramètres!$A$1:$I$89,5,0)</f>
        <v>310.61783999999983</v>
      </c>
      <c r="BF100" s="13">
        <f t="shared" si="91"/>
        <v>73.397844798859666</v>
      </c>
      <c r="BG100" s="20">
        <f t="shared" si="61"/>
        <v>668.82731769134693</v>
      </c>
      <c r="BH100" s="59">
        <f t="shared" si="62"/>
        <v>962.16065102468019</v>
      </c>
      <c r="BI100" s="59">
        <f ca="1">AVERAGE(OFFSET($BH$3,0,0,'Données projet'!$E$11+1,1))-AVERAGE(OFFSET($H$3,0,0,'Données projet'!$E$11+1,1))</f>
        <v>508.74087353289082</v>
      </c>
      <c r="BJ100" s="59">
        <f t="shared" si="92"/>
        <v>332.61387922152159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1.1368683772161603E-13</v>
      </c>
      <c r="BZ100" s="13">
        <f>BY100*VLOOKUP('Données projet'!$B$12,Paramètres!$A$1:$I$89,3,0)*VLOOKUP('Données projet'!$B$12,Paramètres!$A$1:$I$89,5,0)</f>
        <v>5.0249582272954292E-14</v>
      </c>
      <c r="CA100" s="13">
        <f t="shared" si="93"/>
        <v>8.1784820119191593E-13</v>
      </c>
      <c r="CB100" s="20">
        <f t="shared" si="64"/>
        <v>1.5119369728679821E-12</v>
      </c>
      <c r="CC100" s="59">
        <f t="shared" si="65"/>
        <v>293.33333333333485</v>
      </c>
      <c r="CD100" s="59">
        <f ca="1">AVERAGE(OFFSET($CC$3,0,0,'Données projet'!$E$12+1,1))-AVERAGE(OFFSET($H$3,0,0,'Données projet'!$E$12+1,1))</f>
        <v>413.19017646954478</v>
      </c>
      <c r="CE100" s="59">
        <f t="shared" si="94"/>
        <v>501.86214945100159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3.7</v>
      </c>
      <c r="CT100" s="12">
        <f>IF('Données projet'!$A$140&gt;35,CT99+CS100-DB99,IF(A100&lt;'Données projet'!$A$140,$CQ$205^A100,IF(A100='Données projet'!$A$140,'Données projet'!$B$140,CT99+CS100-DB99)))</f>
        <v>218.89999999999972</v>
      </c>
      <c r="CU100" s="17">
        <f>CT100*VLOOKUP('Données projet'!$B$13,Paramètres!$A$1:$I$89,3,0)*VLOOKUP('Données projet'!$B$13,Paramètres!$A$1:$I$89,5,0)</f>
        <v>239.03879999999967</v>
      </c>
      <c r="CV100" s="13">
        <f t="shared" si="95"/>
        <v>58.23267534301727</v>
      </c>
      <c r="CW100" s="20">
        <f t="shared" si="67"/>
        <v>517.74781955575452</v>
      </c>
      <c r="CX100" s="59">
        <f t="shared" si="68"/>
        <v>811.08115288908789</v>
      </c>
      <c r="CY100" s="59">
        <f ca="1">AVERAGE(OFFSET($CX$3,0,0,'Données projet'!$E$13+1,1))-AVERAGE(OFFSET($H$3,0,0,'Données projet'!$E$13+1,1))</f>
        <v>384.27390696549998</v>
      </c>
      <c r="CZ100" s="59">
        <f t="shared" si="96"/>
        <v>168.81577156642464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3.2</v>
      </c>
      <c r="DO100" s="12">
        <f>IF('Données projet'!$A$166&gt;35,DO99+DN100-DW99,IF(A100&lt;'Données projet'!$A$166,$DL$205^A100,IF(A100='Données projet'!$A$166,'Données projet'!$B$166,DO99+DN100-DW99)))</f>
        <v>263.39999999999986</v>
      </c>
      <c r="DP100" s="17">
        <f>DO100*VLOOKUP('Données projet'!$B$14,Paramètres!$A$1:$I$89,3,0)*VLOOKUP('Données projet'!$B$14,Paramètres!$A$1:$I$89,5,0)</f>
        <v>275.30567999999988</v>
      </c>
      <c r="DQ100" s="13">
        <f t="shared" si="97"/>
        <v>65.973990040368193</v>
      </c>
      <c r="DR100" s="20">
        <f t="shared" si="70"/>
        <v>594.39542532030771</v>
      </c>
      <c r="DS100" s="59">
        <f t="shared" si="71"/>
        <v>887.72875865364108</v>
      </c>
      <c r="DT100" s="59">
        <f ca="1">AVERAGE(OFFSET($DS$3,0,0,'Données projet'!$E$14+1,1))-AVERAGE(OFFSET($H$3,0,0,'Données projet'!$E$14+1,1))</f>
        <v>448.86709550306159</v>
      </c>
      <c r="DU100" s="59">
        <f t="shared" si="98"/>
        <v>421.94486500709155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-2.8421709430404007E-13</v>
      </c>
      <c r="EK100" s="17">
        <f>EJ100*VLOOKUP('Données projet'!$B$15,Paramètres!$A$1:$I$89,3,0)*VLOOKUP('Données projet'!$B$15,Paramètres!$A$1:$I$89,5,0)</f>
        <v>-2.0838797354372215E-13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327.81662150328646</v>
      </c>
      <c r="EP100" s="59">
        <f t="shared" si="100"/>
        <v>320.24200483294322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-2.8421709430404007E-13</v>
      </c>
      <c r="FF100" s="17">
        <f>FE100*VLOOKUP('Données projet'!$B$16,Paramètres!$A$1:$I$89,3,0)*VLOOKUP('Données projet'!$B$16,Paramètres!$A$1:$I$89,5,0)</f>
        <v>-2.2168933355715128E-13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346.38839381795231</v>
      </c>
      <c r="FK100" s="59">
        <f t="shared" si="102"/>
        <v>337.8934585835961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-2.8421709430404007E-13</v>
      </c>
      <c r="GA100" s="17">
        <f>FZ100*VLOOKUP('Données projet'!$B$17,Paramètres!$A$1:$I$89,3,0)*VLOOKUP('Données projet'!$B$17,Paramètres!$A$1:$I$89,5,0)</f>
        <v>-2.4829205358400943E-13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383.46266660377637</v>
      </c>
      <c r="GF100" s="59">
        <f t="shared" si="104"/>
        <v>373.1287543230714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0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5.9</v>
      </c>
      <c r="GU100" s="12">
        <f>IF('Données projet'!$A$270&gt;35,GU99+GT100-HC99,IF(A100&lt;'Données projet'!$A$270,$GR$205^A100,IF(A100='Données projet'!$A$270,'Données projet'!$B$270,GU99+GT100-HC99)))</f>
        <v>343.29999999999984</v>
      </c>
      <c r="GV100" s="17">
        <f>GU100*VLOOKUP('Données projet'!$B$18,Paramètres!$A$1:$I$89,3,0)*VLOOKUP('Données projet'!$B$18,Paramètres!$A$1:$I$89,5,0)</f>
        <v>348.10619999999983</v>
      </c>
      <c r="GW100" s="13">
        <f t="shared" si="105"/>
        <v>81.172435101128713</v>
      </c>
      <c r="GX100" s="20">
        <f t="shared" si="82"/>
        <v>747.66028946779886</v>
      </c>
      <c r="GY100" s="59">
        <f t="shared" si="83"/>
        <v>1040.9936228011322</v>
      </c>
      <c r="GZ100" s="59">
        <f ca="1">AVERAGE(OFFSET($GY$3,0,0,'Données projet'!$E$18+1,1))-AVERAGE(OFFSET($H$3,0,0,'Données projet'!$E$18+1,1))</f>
        <v>564.80210708868663</v>
      </c>
      <c r="HA100" s="59">
        <f t="shared" si="106"/>
        <v>367.42881145517066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0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362.81292020448933</v>
      </c>
      <c r="T101" s="59">
        <f t="shared" si="88"/>
        <v>292.26503163353146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160.78732936485019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0.14792778797102615</v>
      </c>
      <c r="AC101" s="22">
        <f t="shared" si="57"/>
        <v>160.93525715282121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294.16607999999991</v>
      </c>
      <c r="AK101" s="13">
        <f t="shared" si="89"/>
        <v>69.952055456115559</v>
      </c>
      <c r="AL101" s="20">
        <f t="shared" si="58"/>
        <v>634.17241925273436</v>
      </c>
      <c r="AM101" s="59">
        <f t="shared" si="59"/>
        <v>927.50575258606773</v>
      </c>
      <c r="AN101" s="59">
        <f ca="1">AVERAGE(OFFSET($AM$3,0,0,'Données projet'!$E$10+1,1))-AVERAGE(OFFSET($H$3,0,0,'Données projet'!$E$10+1,1))</f>
        <v>476.64466005965136</v>
      </c>
      <c r="AO101" s="59">
        <f t="shared" si="90"/>
        <v>312.67921212138998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5.9</v>
      </c>
      <c r="BD101" s="12">
        <f>IF('Données projet'!$A$88&gt;35,BD100+BC101-BL100,IF(A101&lt;'Données projet'!$A$88,$BA$205^A101,IF(A101='Données projet'!$A$88,'Données projet'!$B$88,BD100+BC101-BL100)))</f>
        <v>349.19999999999982</v>
      </c>
      <c r="BE101" s="13">
        <f>BD101*VLOOKUP('Données projet'!$B$11,Paramètres!$A$1:$I$89,3,0)*VLOOKUP('Données projet'!$B$11,Paramètres!$A$1:$I$89,5,0)</f>
        <v>315.95615999999984</v>
      </c>
      <c r="BF101" s="13">
        <f t="shared" si="91"/>
        <v>74.511332350300975</v>
      </c>
      <c r="BG101" s="20">
        <f t="shared" si="61"/>
        <v>680.06421584344059</v>
      </c>
      <c r="BH101" s="59">
        <f t="shared" si="62"/>
        <v>973.39754917677396</v>
      </c>
      <c r="BI101" s="59">
        <f ca="1">AVERAGE(OFFSET($BH$3,0,0,'Données projet'!$E$11+1,1))-AVERAGE(OFFSET($H$3,0,0,'Données projet'!$E$11+1,1))</f>
        <v>508.74087353289082</v>
      </c>
      <c r="BJ101" s="59">
        <f t="shared" si="92"/>
        <v>332.61387922152159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1.1368683772161603E-13</v>
      </c>
      <c r="BZ101" s="13">
        <f>BY101*VLOOKUP('Données projet'!$B$12,Paramètres!$A$1:$I$89,3,0)*VLOOKUP('Données projet'!$B$12,Paramètres!$A$1:$I$89,5,0)</f>
        <v>5.0249582272954292E-14</v>
      </c>
      <c r="CA101" s="13">
        <f t="shared" si="93"/>
        <v>8.1784820119191593E-13</v>
      </c>
      <c r="CB101" s="20">
        <f t="shared" si="64"/>
        <v>1.5119369728679821E-12</v>
      </c>
      <c r="CC101" s="59">
        <f t="shared" si="65"/>
        <v>293.33333333333485</v>
      </c>
      <c r="CD101" s="59">
        <f ca="1">AVERAGE(OFFSET($CC$3,0,0,'Données projet'!$E$12+1,1))-AVERAGE(OFFSET($H$3,0,0,'Données projet'!$E$12+1,1))</f>
        <v>413.19017646954478</v>
      </c>
      <c r="CE101" s="59">
        <f t="shared" si="94"/>
        <v>501.86214945100159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3.7</v>
      </c>
      <c r="CT101" s="12">
        <f>IF('Données projet'!$A$140&gt;35,CT100+CS101-DB100,IF(A101&lt;'Données projet'!$A$140,$CQ$205^A101,IF(A101='Données projet'!$A$140,'Données projet'!$B$140,CT100+CS101-DB100)))</f>
        <v>222.59999999999971</v>
      </c>
      <c r="CU101" s="17">
        <f>CT101*VLOOKUP('Données projet'!$B$13,Paramètres!$A$1:$I$89,3,0)*VLOOKUP('Données projet'!$B$13,Paramètres!$A$1:$I$89,5,0)</f>
        <v>243.07919999999967</v>
      </c>
      <c r="CV101" s="13">
        <f t="shared" si="95"/>
        <v>59.101543011842743</v>
      </c>
      <c r="CW101" s="20">
        <f t="shared" si="67"/>
        <v>526.29812741229216</v>
      </c>
      <c r="CX101" s="59">
        <f t="shared" si="68"/>
        <v>819.63146074562542</v>
      </c>
      <c r="CY101" s="59">
        <f ca="1">AVERAGE(OFFSET($CX$3,0,0,'Données projet'!$E$13+1,1))-AVERAGE(OFFSET($H$3,0,0,'Données projet'!$E$13+1,1))</f>
        <v>384.27390696549998</v>
      </c>
      <c r="CZ101" s="59">
        <f t="shared" si="96"/>
        <v>168.81577156642464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3.2</v>
      </c>
      <c r="DO101" s="12">
        <f>IF('Données projet'!$A$166&gt;35,DO100+DN101-DW100,IF(A101&lt;'Données projet'!$A$166,$DL$205^A101,IF(A101='Données projet'!$A$166,'Données projet'!$B$166,DO100+DN101-DW100)))</f>
        <v>266.59999999999985</v>
      </c>
      <c r="DP101" s="17">
        <f>DO101*VLOOKUP('Données projet'!$B$14,Paramètres!$A$1:$I$89,3,0)*VLOOKUP('Données projet'!$B$14,Paramètres!$A$1:$I$89,5,0)</f>
        <v>278.65031999999985</v>
      </c>
      <c r="DQ101" s="13">
        <f t="shared" si="97"/>
        <v>66.681702536965702</v>
      </c>
      <c r="DR101" s="20">
        <f t="shared" si="70"/>
        <v>601.45327258521502</v>
      </c>
      <c r="DS101" s="59">
        <f t="shared" si="71"/>
        <v>894.78660591854828</v>
      </c>
      <c r="DT101" s="59">
        <f ca="1">AVERAGE(OFFSET($DS$3,0,0,'Données projet'!$E$14+1,1))-AVERAGE(OFFSET($H$3,0,0,'Données projet'!$E$14+1,1))</f>
        <v>448.86709550306159</v>
      </c>
      <c r="DU101" s="59">
        <f t="shared" si="98"/>
        <v>421.94486500709155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-2.8421709430404007E-13</v>
      </c>
      <c r="EK101" s="17">
        <f>EJ101*VLOOKUP('Données projet'!$B$15,Paramètres!$A$1:$I$89,3,0)*VLOOKUP('Données projet'!$B$15,Paramètres!$A$1:$I$89,5,0)</f>
        <v>-2.0838797354372215E-13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327.81662150328646</v>
      </c>
      <c r="EP101" s="59">
        <f t="shared" si="100"/>
        <v>320.24200483294322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-2.8421709430404007E-13</v>
      </c>
      <c r="FF101" s="17">
        <f>FE101*VLOOKUP('Données projet'!$B$16,Paramètres!$A$1:$I$89,3,0)*VLOOKUP('Données projet'!$B$16,Paramètres!$A$1:$I$89,5,0)</f>
        <v>-2.2168933355715128E-13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346.38839381795231</v>
      </c>
      <c r="FK101" s="59">
        <f t="shared" si="102"/>
        <v>337.8934585835961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-2.8421709430404007E-13</v>
      </c>
      <c r="GA101" s="17">
        <f>FZ101*VLOOKUP('Données projet'!$B$17,Paramètres!$A$1:$I$89,3,0)*VLOOKUP('Données projet'!$B$17,Paramètres!$A$1:$I$89,5,0)</f>
        <v>-2.4829205358400943E-13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383.46266660377637</v>
      </c>
      <c r="GF101" s="59">
        <f t="shared" si="104"/>
        <v>373.1287543230714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0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5.9</v>
      </c>
      <c r="GU101" s="12">
        <f>IF('Données projet'!$A$270&gt;35,GU100+GT101-HC100,IF(A101&lt;'Données projet'!$A$270,$GR$205^A101,IF(A101='Données projet'!$A$270,'Données projet'!$B$270,GU100+GT101-HC100)))</f>
        <v>349.19999999999982</v>
      </c>
      <c r="GV101" s="17">
        <f>GU101*VLOOKUP('Données projet'!$B$18,Paramètres!$A$1:$I$89,3,0)*VLOOKUP('Données projet'!$B$18,Paramètres!$A$1:$I$89,5,0)</f>
        <v>354.08879999999982</v>
      </c>
      <c r="GW101" s="13">
        <f t="shared" si="105"/>
        <v>82.403867662302346</v>
      </c>
      <c r="GX101" s="20">
        <f t="shared" si="82"/>
        <v>760.22472951184284</v>
      </c>
      <c r="GY101" s="59">
        <f t="shared" si="83"/>
        <v>1053.5580628451762</v>
      </c>
      <c r="GZ101" s="59">
        <f ca="1">AVERAGE(OFFSET($GY$3,0,0,'Données projet'!$E$18+1,1))-AVERAGE(OFFSET($H$3,0,0,'Données projet'!$E$18+1,1))</f>
        <v>564.80210708868663</v>
      </c>
      <c r="HA101" s="59">
        <f t="shared" si="106"/>
        <v>367.42881145517066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0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362.81292020448933</v>
      </c>
      <c r="T102" s="59">
        <f t="shared" si="88"/>
        <v>292.26503163353146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157.63438790659274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0.10460074200023839</v>
      </c>
      <c r="AC102" s="22">
        <f t="shared" si="57"/>
        <v>157.73898864859297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299.13623999999987</v>
      </c>
      <c r="AK102" s="13">
        <f t="shared" si="89"/>
        <v>70.995355826722829</v>
      </c>
      <c r="AL102" s="20">
        <f t="shared" si="58"/>
        <v>644.64586273154202</v>
      </c>
      <c r="AM102" s="59">
        <f t="shared" si="59"/>
        <v>937.9791960648754</v>
      </c>
      <c r="AN102" s="59">
        <f ca="1">AVERAGE(OFFSET($AM$3,0,0,'Données projet'!$E$10+1,1))-AVERAGE(OFFSET($H$3,0,0,'Données projet'!$E$10+1,1))</f>
        <v>476.64466005965136</v>
      </c>
      <c r="AO102" s="59">
        <f t="shared" si="90"/>
        <v>312.67921212138998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5.9</v>
      </c>
      <c r="BD102" s="12">
        <f>IF('Données projet'!$A$88&gt;35,BD101+BC102-BL101,IF(A102&lt;'Données projet'!$A$88,$BA$205^A102,IF(A102='Données projet'!$A$88,'Données projet'!$B$88,BD101+BC102-BL101)))</f>
        <v>355.0999999999998</v>
      </c>
      <c r="BE102" s="13">
        <f>BD102*VLOOKUP('Données projet'!$B$11,Paramètres!$A$1:$I$89,3,0)*VLOOKUP('Données projet'!$B$11,Paramètres!$A$1:$I$89,5,0)</f>
        <v>321.29447999999979</v>
      </c>
      <c r="BF102" s="13">
        <f t="shared" si="91"/>
        <v>75.6226320847924</v>
      </c>
      <c r="BG102" s="20">
        <f t="shared" si="61"/>
        <v>691.29730354767969</v>
      </c>
      <c r="BH102" s="59">
        <f t="shared" si="62"/>
        <v>984.63063688101306</v>
      </c>
      <c r="BI102" s="59">
        <f ca="1">AVERAGE(OFFSET($BH$3,0,0,'Données projet'!$E$11+1,1))-AVERAGE(OFFSET($H$3,0,0,'Données projet'!$E$11+1,1))</f>
        <v>508.74087353289082</v>
      </c>
      <c r="BJ102" s="59">
        <f t="shared" si="92"/>
        <v>332.61387922152159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1.1368683772161603E-13</v>
      </c>
      <c r="BZ102" s="13">
        <f>BY102*VLOOKUP('Données projet'!$B$12,Paramètres!$A$1:$I$89,3,0)*VLOOKUP('Données projet'!$B$12,Paramètres!$A$1:$I$89,5,0)</f>
        <v>5.0249582272954292E-14</v>
      </c>
      <c r="CA102" s="13">
        <f t="shared" si="93"/>
        <v>8.1784820119191593E-13</v>
      </c>
      <c r="CB102" s="20">
        <f t="shared" si="64"/>
        <v>1.5119369728679821E-12</v>
      </c>
      <c r="CC102" s="59">
        <f t="shared" si="65"/>
        <v>293.33333333333485</v>
      </c>
      <c r="CD102" s="59">
        <f ca="1">AVERAGE(OFFSET($CC$3,0,0,'Données projet'!$E$12+1,1))-AVERAGE(OFFSET($H$3,0,0,'Données projet'!$E$12+1,1))</f>
        <v>413.19017646954478</v>
      </c>
      <c r="CE102" s="59">
        <f t="shared" si="94"/>
        <v>501.86214945100159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3.7</v>
      </c>
      <c r="CT102" s="12">
        <f>IF('Données projet'!$A$140&gt;35,CT101+CS102-DB101,IF(A102&lt;'Données projet'!$A$140,$CQ$205^A102,IF(A102='Données projet'!$A$140,'Données projet'!$B$140,CT101+CS102-DB101)))</f>
        <v>226.2999999999997</v>
      </c>
      <c r="CU102" s="17">
        <f>CT102*VLOOKUP('Données projet'!$B$13,Paramètres!$A$1:$I$89,3,0)*VLOOKUP('Données projet'!$B$13,Paramètres!$A$1:$I$89,5,0)</f>
        <v>247.11959999999965</v>
      </c>
      <c r="CV102" s="13">
        <f t="shared" si="95"/>
        <v>59.968731164216152</v>
      </c>
      <c r="CW102" s="20">
        <f t="shared" si="67"/>
        <v>534.84551011100916</v>
      </c>
      <c r="CX102" s="59">
        <f t="shared" si="68"/>
        <v>828.17884344434242</v>
      </c>
      <c r="CY102" s="59">
        <f ca="1">AVERAGE(OFFSET($CX$3,0,0,'Données projet'!$E$13+1,1))-AVERAGE(OFFSET($H$3,0,0,'Données projet'!$E$13+1,1))</f>
        <v>384.27390696549998</v>
      </c>
      <c r="CZ102" s="59">
        <f t="shared" si="96"/>
        <v>168.81577156642464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3.2</v>
      </c>
      <c r="DO102" s="12">
        <f>IF('Données projet'!$A$166&gt;35,DO101+DN102-DW101,IF(A102&lt;'Données projet'!$A$166,$DL$205^A102,IF(A102='Données projet'!$A$166,'Données projet'!$B$166,DO101+DN102-DW101)))</f>
        <v>269.79999999999984</v>
      </c>
      <c r="DP102" s="17">
        <f>DO102*VLOOKUP('Données projet'!$B$14,Paramètres!$A$1:$I$89,3,0)*VLOOKUP('Données projet'!$B$14,Paramètres!$A$1:$I$89,5,0)</f>
        <v>281.99495999999988</v>
      </c>
      <c r="DQ102" s="13">
        <f t="shared" si="97"/>
        <v>67.388426918877144</v>
      </c>
      <c r="DR102" s="20">
        <f t="shared" si="70"/>
        <v>608.50939888371079</v>
      </c>
      <c r="DS102" s="59">
        <f t="shared" si="71"/>
        <v>901.84273221704416</v>
      </c>
      <c r="DT102" s="59">
        <f ca="1">AVERAGE(OFFSET($DS$3,0,0,'Données projet'!$E$14+1,1))-AVERAGE(OFFSET($H$3,0,0,'Données projet'!$E$14+1,1))</f>
        <v>448.86709550306159</v>
      </c>
      <c r="DU102" s="59">
        <f t="shared" si="98"/>
        <v>421.94486500709155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-2.8421709430404007E-13</v>
      </c>
      <c r="EK102" s="17">
        <f>EJ102*VLOOKUP('Données projet'!$B$15,Paramètres!$A$1:$I$89,3,0)*VLOOKUP('Données projet'!$B$15,Paramètres!$A$1:$I$89,5,0)</f>
        <v>-2.0838797354372215E-13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327.81662150328646</v>
      </c>
      <c r="EP102" s="59">
        <f t="shared" si="100"/>
        <v>320.24200483294322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-2.8421709430404007E-13</v>
      </c>
      <c r="FF102" s="17">
        <f>FE102*VLOOKUP('Données projet'!$B$16,Paramètres!$A$1:$I$89,3,0)*VLOOKUP('Données projet'!$B$16,Paramètres!$A$1:$I$89,5,0)</f>
        <v>-2.2168933355715128E-13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346.38839381795231</v>
      </c>
      <c r="FK102" s="59">
        <f t="shared" si="102"/>
        <v>337.8934585835961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-2.8421709430404007E-13</v>
      </c>
      <c r="GA102" s="17">
        <f>FZ102*VLOOKUP('Données projet'!$B$17,Paramètres!$A$1:$I$89,3,0)*VLOOKUP('Données projet'!$B$17,Paramètres!$A$1:$I$89,5,0)</f>
        <v>-2.4829205358400943E-13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383.46266660377637</v>
      </c>
      <c r="GF102" s="59">
        <f t="shared" si="104"/>
        <v>373.1287543230714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0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5.9</v>
      </c>
      <c r="GU102" s="12">
        <f>IF('Données projet'!$A$270&gt;35,GU101+GT102-HC101,IF(A102&lt;'Données projet'!$A$270,$GR$205^A102,IF(A102='Données projet'!$A$270,'Données projet'!$B$270,GU101+GT102-HC101)))</f>
        <v>355.0999999999998</v>
      </c>
      <c r="GV102" s="17">
        <f>GU102*VLOOKUP('Données projet'!$B$18,Paramètres!$A$1:$I$89,3,0)*VLOOKUP('Données projet'!$B$18,Paramètres!$A$1:$I$89,5,0)</f>
        <v>360.07139999999981</v>
      </c>
      <c r="GW102" s="13">
        <f t="shared" si="105"/>
        <v>83.632880664293282</v>
      </c>
      <c r="GX102" s="20">
        <f t="shared" si="82"/>
        <v>772.78495549031049</v>
      </c>
      <c r="GY102" s="59">
        <f t="shared" si="83"/>
        <v>1066.1182888236438</v>
      </c>
      <c r="GZ102" s="59">
        <f ca="1">AVERAGE(OFFSET($GY$3,0,0,'Données projet'!$E$18+1,1))-AVERAGE(OFFSET($H$3,0,0,'Données projet'!$E$18+1,1))</f>
        <v>564.80210708868663</v>
      </c>
      <c r="HA102" s="59">
        <f t="shared" si="106"/>
        <v>367.42881145517066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0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362.81292020448933</v>
      </c>
      <c r="T103" s="59">
        <f t="shared" si="88"/>
        <v>292.26503163353146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154.54327370722729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7.3963893985513077E-2</v>
      </c>
      <c r="AC103" s="22">
        <f t="shared" si="57"/>
        <v>154.61723760121279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304.10639999999984</v>
      </c>
      <c r="AK103" s="13">
        <f t="shared" si="89"/>
        <v>72.036640316223298</v>
      </c>
      <c r="AL103" s="20">
        <f t="shared" si="58"/>
        <v>655.11579521742192</v>
      </c>
      <c r="AM103" s="59">
        <f t="shared" si="59"/>
        <v>948.44912855075518</v>
      </c>
      <c r="AN103" s="59">
        <f ca="1">AVERAGE(OFFSET($AM$3,0,0,'Données projet'!$E$10+1,1))-AVERAGE(OFFSET($H$3,0,0,'Données projet'!$E$10+1,1))</f>
        <v>476.64466005965136</v>
      </c>
      <c r="AO103" s="59">
        <f t="shared" si="90"/>
        <v>312.67921212138998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361</v>
      </c>
      <c r="BB103" s="12">
        <f>VLOOKUP(A103,'Données projet'!$A$87:$I$107,9,0)</f>
        <v>5.9</v>
      </c>
      <c r="BC103" s="12">
        <f t="array" ref="BC103">INDEX(BB:BB,MIN(IF(ISNUMBER(BB103:BB299),ROW(BB103:BB299),"")))</f>
        <v>5.9</v>
      </c>
      <c r="BD103" s="12">
        <f>IF('Données projet'!$A$88&gt;35,BD102+BC103-BL102,IF(A103&lt;'Données projet'!$A$88,$BA$205^A103,IF(A103='Données projet'!$A$88,'Données projet'!$B$88,BD102+BC103-BL102)))</f>
        <v>360.99999999999977</v>
      </c>
      <c r="BE103" s="13">
        <f>BD103*VLOOKUP('Données projet'!$B$11,Paramètres!$A$1:$I$89,3,0)*VLOOKUP('Données projet'!$B$11,Paramètres!$A$1:$I$89,5,0)</f>
        <v>326.6327999999998</v>
      </c>
      <c r="BF103" s="13">
        <f t="shared" si="91"/>
        <v>76.731784548754774</v>
      </c>
      <c r="BG103" s="20">
        <f t="shared" si="61"/>
        <v>702.52665142241415</v>
      </c>
      <c r="BH103" s="59">
        <f t="shared" si="62"/>
        <v>995.85998475574752</v>
      </c>
      <c r="BI103" s="59">
        <f ca="1">AVERAGE(OFFSET($BH$3,0,0,'Données projet'!$E$11+1,1))-AVERAGE(OFFSET($H$3,0,0,'Données projet'!$E$11+1,1))</f>
        <v>508.74087353289082</v>
      </c>
      <c r="BJ103" s="59">
        <f t="shared" si="92"/>
        <v>332.61387922152159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55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1.1368683772161603E-13</v>
      </c>
      <c r="BZ103" s="13">
        <f>BY103*VLOOKUP('Données projet'!$B$12,Paramètres!$A$1:$I$89,3,0)*VLOOKUP('Données projet'!$B$12,Paramètres!$A$1:$I$89,5,0)</f>
        <v>5.0249582272954292E-14</v>
      </c>
      <c r="CA103" s="13">
        <f t="shared" si="93"/>
        <v>8.1784820119191593E-13</v>
      </c>
      <c r="CB103" s="20">
        <f t="shared" si="64"/>
        <v>1.5119369728679821E-12</v>
      </c>
      <c r="CC103" s="59">
        <f t="shared" si="65"/>
        <v>293.33333333333485</v>
      </c>
      <c r="CD103" s="59">
        <f ca="1">AVERAGE(OFFSET($CC$3,0,0,'Données projet'!$E$12+1,1))-AVERAGE(OFFSET($H$3,0,0,'Données projet'!$E$12+1,1))</f>
        <v>413.19017646954478</v>
      </c>
      <c r="CE103" s="59">
        <f t="shared" si="94"/>
        <v>501.86214945100159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230</v>
      </c>
      <c r="CR103" s="12">
        <f>VLOOKUP(A103,'Données projet'!$A$139:$I$159,9,0)</f>
        <v>3.7</v>
      </c>
      <c r="CS103" s="12">
        <f t="array" ref="CS103">INDEX(CR:CR,MIN(IF(ISNUMBER(CR103:CR299),ROW(CR103:CR299),"")))</f>
        <v>3.7</v>
      </c>
      <c r="CT103" s="12">
        <f>IF('Données projet'!$A$140&gt;35,CT102+CS103-DB102,IF(A103&lt;'Données projet'!$A$140,$CQ$205^A103,IF(A103='Données projet'!$A$140,'Données projet'!$B$140,CT102+CS103-DB102)))</f>
        <v>229.99999999999969</v>
      </c>
      <c r="CU103" s="17">
        <f>CT103*VLOOKUP('Données projet'!$B$13,Paramètres!$A$1:$I$89,3,0)*VLOOKUP('Données projet'!$B$13,Paramètres!$A$1:$I$89,5,0)</f>
        <v>251.15999999999966</v>
      </c>
      <c r="CV103" s="13">
        <f t="shared" si="95"/>
        <v>60.83427043014148</v>
      </c>
      <c r="CW103" s="20">
        <f t="shared" si="67"/>
        <v>543.3900209991624</v>
      </c>
      <c r="CX103" s="59">
        <f t="shared" si="68"/>
        <v>836.72335433249577</v>
      </c>
      <c r="CY103" s="59">
        <f ca="1">AVERAGE(OFFSET($CX$3,0,0,'Données projet'!$E$13+1,1))-AVERAGE(OFFSET($H$3,0,0,'Données projet'!$E$13+1,1))</f>
        <v>384.27390696549998</v>
      </c>
      <c r="CZ103" s="59">
        <f t="shared" si="96"/>
        <v>168.81577156642464</v>
      </c>
      <c r="DA103" s="15">
        <f>IF(ISNA(VLOOKUP(A103,'Données projet'!$A$139:$I$159,3,0)),0,VLOOKUP(A103,'Données projet'!$A$139:$I$159,3,0))</f>
        <v>8</v>
      </c>
      <c r="DB103" s="15">
        <f>IF(ISNA(VLOOKUP(A103,'Données projet'!$A$139:$I$159,4,0)),0,VLOOKUP(A103,'Données projet'!$A$139:$I$159,4,0))</f>
        <v>28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273</v>
      </c>
      <c r="DM103" s="12">
        <f>VLOOKUP(A103,'Données projet'!$A$165:$I$185,9,0)</f>
        <v>3.2</v>
      </c>
      <c r="DN103" s="12">
        <f t="array" ref="DN103">INDEX(DM:DM,MIN(IF(ISNUMBER(DM103:DM299),ROW(DM103:DM299),"")))</f>
        <v>3.2</v>
      </c>
      <c r="DO103" s="12">
        <f>IF('Données projet'!$A$166&gt;35,DO102+DN103-DW102,IF(A103&lt;'Données projet'!$A$166,$DL$205^A103,IF(A103='Données projet'!$A$166,'Données projet'!$B$166,DO102+DN103-DW102)))</f>
        <v>272.99999999999983</v>
      </c>
      <c r="DP103" s="17">
        <f>DO103*VLOOKUP('Données projet'!$B$14,Paramètres!$A$1:$I$89,3,0)*VLOOKUP('Données projet'!$B$14,Paramètres!$A$1:$I$89,5,0)</f>
        <v>285.33959999999985</v>
      </c>
      <c r="DQ103" s="13">
        <f t="shared" si="97"/>
        <v>68.094176261531288</v>
      </c>
      <c r="DR103" s="20">
        <f t="shared" si="70"/>
        <v>615.5638269888334</v>
      </c>
      <c r="DS103" s="59">
        <f t="shared" si="71"/>
        <v>908.89716032216666</v>
      </c>
      <c r="DT103" s="59">
        <f ca="1">AVERAGE(OFFSET($DS$3,0,0,'Données projet'!$E$14+1,1))-AVERAGE(OFFSET($H$3,0,0,'Données projet'!$E$14+1,1))</f>
        <v>448.86709550306159</v>
      </c>
      <c r="DU103" s="59">
        <f t="shared" si="98"/>
        <v>421.94486500709155</v>
      </c>
      <c r="DV103" s="15">
        <f>IF(ISNA(VLOOKUP(A103,'Données projet'!$A$165:$I$185,3,0)),0,VLOOKUP(A103,'Données projet'!$A$165:$I$185,3,0))</f>
        <v>19</v>
      </c>
      <c r="DW103" s="15">
        <f>IF(ISNA(VLOOKUP(A103,'Données projet'!$A$165:$I$185,4,0)),0,VLOOKUP(A103,'Données projet'!$A$165:$I$185,4,0))</f>
        <v>273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-2.8421709430404007E-13</v>
      </c>
      <c r="EK103" s="17">
        <f>EJ103*VLOOKUP('Données projet'!$B$15,Paramètres!$A$1:$I$89,3,0)*VLOOKUP('Données projet'!$B$15,Paramètres!$A$1:$I$89,5,0)</f>
        <v>-2.0838797354372215E-13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327.81662150328646</v>
      </c>
      <c r="EP103" s="59">
        <f t="shared" si="100"/>
        <v>320.24200483294322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-2.8421709430404007E-13</v>
      </c>
      <c r="FF103" s="17">
        <f>FE103*VLOOKUP('Données projet'!$B$16,Paramètres!$A$1:$I$89,3,0)*VLOOKUP('Données projet'!$B$16,Paramètres!$A$1:$I$89,5,0)</f>
        <v>-2.2168933355715128E-13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346.38839381795231</v>
      </c>
      <c r="FK103" s="59">
        <f t="shared" si="102"/>
        <v>337.8934585835961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-2.8421709430404007E-13</v>
      </c>
      <c r="GA103" s="17">
        <f>FZ103*VLOOKUP('Données projet'!$B$17,Paramètres!$A$1:$I$89,3,0)*VLOOKUP('Données projet'!$B$17,Paramètres!$A$1:$I$89,5,0)</f>
        <v>-2.4829205358400943E-13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383.46266660377637</v>
      </c>
      <c r="GF103" s="59">
        <f t="shared" si="104"/>
        <v>373.1287543230714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0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361</v>
      </c>
      <c r="GS103" s="12">
        <f>VLOOKUP(A103,'Données projet'!$A$269:$I$289,9,0)</f>
        <v>5.9</v>
      </c>
      <c r="GT103" s="12">
        <f t="array" ref="GT103">INDEX(GS:GS,MIN(IF(ISNUMBER(GS103:GS299),ROW(GS103:GS299),"")))</f>
        <v>5.9</v>
      </c>
      <c r="GU103" s="12">
        <f>IF('Données projet'!$A$270&gt;35,GU102+GT103-HC102,IF(A103&lt;'Données projet'!$A$270,$GR$205^A103,IF(A103='Données projet'!$A$270,'Données projet'!$B$270,GU102+GT103-HC102)))</f>
        <v>360.99999999999977</v>
      </c>
      <c r="GV103" s="17">
        <f>GU103*VLOOKUP('Données projet'!$B$18,Paramètres!$A$1:$I$89,3,0)*VLOOKUP('Données projet'!$B$18,Paramètres!$A$1:$I$89,5,0)</f>
        <v>366.0539999999998</v>
      </c>
      <c r="GW103" s="13">
        <f t="shared" si="105"/>
        <v>84.85951894835965</v>
      </c>
      <c r="GX103" s="20">
        <f t="shared" si="82"/>
        <v>785.34104550172606</v>
      </c>
      <c r="GY103" s="59">
        <f t="shared" si="83"/>
        <v>1078.6743788350593</v>
      </c>
      <c r="GZ103" s="59">
        <f ca="1">AVERAGE(OFFSET($GY$3,0,0,'Données projet'!$E$18+1,1))-AVERAGE(OFFSET($H$3,0,0,'Données projet'!$E$18+1,1))</f>
        <v>564.80210708868663</v>
      </c>
      <c r="HA103" s="59">
        <f t="shared" si="106"/>
        <v>367.42881145517066</v>
      </c>
      <c r="HB103" s="15">
        <f>IF(ISNA(VLOOKUP(A103,'Données projet'!$A$269:$I$289,3,0)),0,VLOOKUP(A103,'Données projet'!$A$269:$I$289,3,0))</f>
        <v>9</v>
      </c>
      <c r="HC103" s="15">
        <f>IF(ISNA(VLOOKUP(A103,'Données projet'!$A$269:$I$289,4,0)),0,VLOOKUP(A103,'Données projet'!$A$269:$I$289,4,0))</f>
        <v>55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0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362.81292020448933</v>
      </c>
      <c r="T104" s="59">
        <f t="shared" si="88"/>
        <v>292.26503163353146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151.51277437191791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5.2300371000119195E-2</v>
      </c>
      <c r="AC104" s="22">
        <f t="shared" si="57"/>
        <v>151.56507474291803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262.15487999999982</v>
      </c>
      <c r="AK104" s="13">
        <f t="shared" si="89"/>
        <v>63.181490407105123</v>
      </c>
      <c r="AL104" s="20">
        <f t="shared" si="58"/>
        <v>566.62751179237432</v>
      </c>
      <c r="AM104" s="59">
        <f t="shared" si="59"/>
        <v>859.96084512570769</v>
      </c>
      <c r="AN104" s="59">
        <f ca="1">AVERAGE(OFFSET($AM$3,0,0,'Données projet'!$E$10+1,1))-AVERAGE(OFFSET($H$3,0,0,'Données projet'!$E$10+1,1))</f>
        <v>476.64466005965136</v>
      </c>
      <c r="AO104" s="59">
        <f t="shared" si="90"/>
        <v>312.67921212138998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311.19999999999976</v>
      </c>
      <c r="BE104" s="13">
        <f>BD104*VLOOKUP('Données projet'!$B$11,Paramètres!$A$1:$I$89,3,0)*VLOOKUP('Données projet'!$B$11,Paramètres!$A$1:$I$89,5,0)</f>
        <v>281.57375999999977</v>
      </c>
      <c r="BF104" s="13">
        <f t="shared" si="91"/>
        <v>67.299481043334993</v>
      </c>
      <c r="BG104" s="20">
        <f t="shared" si="61"/>
        <v>607.62089481714133</v>
      </c>
      <c r="BH104" s="59">
        <f t="shared" si="62"/>
        <v>900.95422815047459</v>
      </c>
      <c r="BI104" s="59">
        <f ca="1">AVERAGE(OFFSET($BH$3,0,0,'Données projet'!$E$11+1,1))-AVERAGE(OFFSET($H$3,0,0,'Données projet'!$E$11+1,1))</f>
        <v>508.74087353289082</v>
      </c>
      <c r="BJ104" s="59">
        <f t="shared" si="92"/>
        <v>332.61387922152159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1.1368683772161603E-13</v>
      </c>
      <c r="BZ104" s="13">
        <f>BY104*VLOOKUP('Données projet'!$B$12,Paramètres!$A$1:$I$89,3,0)*VLOOKUP('Données projet'!$B$12,Paramètres!$A$1:$I$89,5,0)</f>
        <v>5.0249582272954292E-14</v>
      </c>
      <c r="CA104" s="13">
        <f t="shared" si="93"/>
        <v>8.1784820119191593E-13</v>
      </c>
      <c r="CB104" s="20">
        <f t="shared" si="64"/>
        <v>1.5119369728679821E-12</v>
      </c>
      <c r="CC104" s="59">
        <f t="shared" si="65"/>
        <v>293.33333333333485</v>
      </c>
      <c r="CD104" s="59">
        <f ca="1">AVERAGE(OFFSET($CC$3,0,0,'Données projet'!$E$12+1,1))-AVERAGE(OFFSET($H$3,0,0,'Données projet'!$E$12+1,1))</f>
        <v>413.19017646954478</v>
      </c>
      <c r="CE104" s="59">
        <f t="shared" si="94"/>
        <v>501.86214945100159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3.2</v>
      </c>
      <c r="CT104" s="12">
        <f>IF('Données projet'!$A$140&gt;35,CT103+CS104-DB103,IF(A104&lt;'Données projet'!$A$140,$CQ$205^A104,IF(A104='Données projet'!$A$140,'Données projet'!$B$140,CT103+CS104-DB103)))</f>
        <v>205.19999999999968</v>
      </c>
      <c r="CU104" s="17">
        <f>CT104*VLOOKUP('Données projet'!$B$13,Paramètres!$A$1:$I$89,3,0)*VLOOKUP('Données projet'!$B$13,Paramètres!$A$1:$I$89,5,0)</f>
        <v>224.07839999999962</v>
      </c>
      <c r="CV104" s="13">
        <f t="shared" si="95"/>
        <v>55.000355965484026</v>
      </c>
      <c r="CW104" s="20">
        <f t="shared" si="67"/>
        <v>486.06216663988403</v>
      </c>
      <c r="CX104" s="59">
        <f t="shared" si="68"/>
        <v>779.39549997321728</v>
      </c>
      <c r="CY104" s="59">
        <f ca="1">AVERAGE(OFFSET($CX$3,0,0,'Données projet'!$E$13+1,1))-AVERAGE(OFFSET($H$3,0,0,'Données projet'!$E$13+1,1))</f>
        <v>384.27390696549998</v>
      </c>
      <c r="CZ104" s="59">
        <f t="shared" si="96"/>
        <v>168.81577156642464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-1.7053025658242404E-13</v>
      </c>
      <c r="DP104" s="17">
        <f>DO104*VLOOKUP('Données projet'!$B$14,Paramètres!$A$1:$I$89,3,0)*VLOOKUP('Données projet'!$B$14,Paramètres!$A$1:$I$89,5,0)</f>
        <v>-1.7823822417994965E-13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448.86709550306159</v>
      </c>
      <c r="DU104" s="59">
        <f t="shared" si="98"/>
        <v>421.94486500709155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-2.8421709430404007E-13</v>
      </c>
      <c r="EK104" s="17">
        <f>EJ104*VLOOKUP('Données projet'!$B$15,Paramètres!$A$1:$I$89,3,0)*VLOOKUP('Données projet'!$B$15,Paramètres!$A$1:$I$89,5,0)</f>
        <v>-2.0838797354372215E-13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327.81662150328646</v>
      </c>
      <c r="EP104" s="59">
        <f t="shared" si="100"/>
        <v>320.24200483294322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-2.8421709430404007E-13</v>
      </c>
      <c r="FF104" s="17">
        <f>FE104*VLOOKUP('Données projet'!$B$16,Paramètres!$A$1:$I$89,3,0)*VLOOKUP('Données projet'!$B$16,Paramètres!$A$1:$I$89,5,0)</f>
        <v>-2.2168933355715128E-13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346.38839381795231</v>
      </c>
      <c r="FK104" s="59">
        <f t="shared" si="102"/>
        <v>337.8934585835961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-2.8421709430404007E-13</v>
      </c>
      <c r="GA104" s="17">
        <f>FZ104*VLOOKUP('Données projet'!$B$17,Paramètres!$A$1:$I$89,3,0)*VLOOKUP('Données projet'!$B$17,Paramètres!$A$1:$I$89,5,0)</f>
        <v>-2.4829205358400943E-13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383.46266660377637</v>
      </c>
      <c r="GF104" s="59">
        <f t="shared" si="104"/>
        <v>373.1287543230714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0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5.2</v>
      </c>
      <c r="GU104" s="12">
        <f>IF('Données projet'!$A$270&gt;35,GU103+GT104-HC103,IF(A104&lt;'Données projet'!$A$270,$GR$205^A104,IF(A104='Données projet'!$A$270,'Données projet'!$B$270,GU103+GT104-HC103)))</f>
        <v>311.19999999999976</v>
      </c>
      <c r="GV104" s="17">
        <f>GU104*VLOOKUP('Données projet'!$B$18,Paramètres!$A$1:$I$89,3,0)*VLOOKUP('Données projet'!$B$18,Paramètres!$A$1:$I$89,5,0)</f>
        <v>315.55679999999978</v>
      </c>
      <c r="GW104" s="13">
        <f t="shared" si="105"/>
        <v>74.428108513271013</v>
      </c>
      <c r="GX104" s="20">
        <f t="shared" si="82"/>
        <v>679.22371566061327</v>
      </c>
      <c r="GY104" s="59">
        <f t="shared" si="83"/>
        <v>972.55704899394664</v>
      </c>
      <c r="GZ104" s="59">
        <f ca="1">AVERAGE(OFFSET($GY$3,0,0,'Données projet'!$E$18+1,1))-AVERAGE(OFFSET($H$3,0,0,'Données projet'!$E$18+1,1))</f>
        <v>564.80210708868663</v>
      </c>
      <c r="HA104" s="59">
        <f t="shared" si="106"/>
        <v>367.42881145517066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0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362.81292020448933</v>
      </c>
      <c r="T105" s="59">
        <f t="shared" si="88"/>
        <v>292.26503163353146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148.54170128015187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3.6981946992756538E-2</v>
      </c>
      <c r="AC105" s="22">
        <f t="shared" si="57"/>
        <v>148.57868322714464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266.5353599999998</v>
      </c>
      <c r="AK105" s="13">
        <f t="shared" si="89"/>
        <v>64.113433471449738</v>
      </c>
      <c r="AL105" s="20">
        <f t="shared" si="58"/>
        <v>575.87998196277465</v>
      </c>
      <c r="AM105" s="59">
        <f t="shared" si="59"/>
        <v>869.21331529610802</v>
      </c>
      <c r="AN105" s="59">
        <f ca="1">AVERAGE(OFFSET($AM$3,0,0,'Données projet'!$E$10+1,1))-AVERAGE(OFFSET($H$3,0,0,'Données projet'!$E$10+1,1))</f>
        <v>476.64466005965136</v>
      </c>
      <c r="AO105" s="59">
        <f t="shared" si="90"/>
        <v>312.67921212138998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316.39999999999975</v>
      </c>
      <c r="BE105" s="13">
        <f>BD105*VLOOKUP('Données projet'!$B$11,Paramètres!$A$1:$I$89,3,0)*VLOOKUP('Données projet'!$B$11,Paramètres!$A$1:$I$89,5,0)</f>
        <v>286.27871999999974</v>
      </c>
      <c r="BF105" s="13">
        <f t="shared" si="91"/>
        <v>68.292165517667542</v>
      </c>
      <c r="BG105" s="20">
        <f t="shared" si="61"/>
        <v>617.54429227660387</v>
      </c>
      <c r="BH105" s="59">
        <f t="shared" si="62"/>
        <v>910.87762560993724</v>
      </c>
      <c r="BI105" s="59">
        <f ca="1">AVERAGE(OFFSET($BH$3,0,0,'Données projet'!$E$11+1,1))-AVERAGE(OFFSET($H$3,0,0,'Données projet'!$E$11+1,1))</f>
        <v>508.74087353289082</v>
      </c>
      <c r="BJ105" s="59">
        <f t="shared" si="92"/>
        <v>332.61387922152159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1.1368683772161603E-13</v>
      </c>
      <c r="BZ105" s="13">
        <f>BY105*VLOOKUP('Données projet'!$B$12,Paramètres!$A$1:$I$89,3,0)*VLOOKUP('Données projet'!$B$12,Paramètres!$A$1:$I$89,5,0)</f>
        <v>5.0249582272954292E-14</v>
      </c>
      <c r="CA105" s="13">
        <f t="shared" si="93"/>
        <v>8.1784820119191593E-13</v>
      </c>
      <c r="CB105" s="20">
        <f t="shared" si="64"/>
        <v>1.5119369728679821E-12</v>
      </c>
      <c r="CC105" s="59">
        <f t="shared" si="65"/>
        <v>293.33333333333485</v>
      </c>
      <c r="CD105" s="59">
        <f ca="1">AVERAGE(OFFSET($CC$3,0,0,'Données projet'!$E$12+1,1))-AVERAGE(OFFSET($H$3,0,0,'Données projet'!$E$12+1,1))</f>
        <v>413.19017646954478</v>
      </c>
      <c r="CE105" s="59">
        <f t="shared" si="94"/>
        <v>501.86214945100159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3.2</v>
      </c>
      <c r="CT105" s="12">
        <f>IF('Données projet'!$A$140&gt;35,CT104+CS105-DB104,IF(A105&lt;'Données projet'!$A$140,$CQ$205^A105,IF(A105='Données projet'!$A$140,'Données projet'!$B$140,CT104+CS105-DB104)))</f>
        <v>208.39999999999966</v>
      </c>
      <c r="CU105" s="17">
        <f>CT105*VLOOKUP('Données projet'!$B$13,Paramètres!$A$1:$I$89,3,0)*VLOOKUP('Données projet'!$B$13,Paramètres!$A$1:$I$89,5,0)</f>
        <v>227.57279999999966</v>
      </c>
      <c r="CV105" s="13">
        <f t="shared" si="95"/>
        <v>55.757540534136183</v>
      </c>
      <c r="CW105" s="20">
        <f t="shared" si="67"/>
        <v>493.46700976361996</v>
      </c>
      <c r="CX105" s="59">
        <f t="shared" si="68"/>
        <v>786.80034309695327</v>
      </c>
      <c r="CY105" s="59">
        <f ca="1">AVERAGE(OFFSET($CX$3,0,0,'Données projet'!$E$13+1,1))-AVERAGE(OFFSET($H$3,0,0,'Données projet'!$E$13+1,1))</f>
        <v>384.27390696549998</v>
      </c>
      <c r="CZ105" s="59">
        <f t="shared" si="96"/>
        <v>168.81577156642464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-1.7053025658242404E-13</v>
      </c>
      <c r="DP105" s="17">
        <f>DO105*VLOOKUP('Données projet'!$B$14,Paramètres!$A$1:$I$89,3,0)*VLOOKUP('Données projet'!$B$14,Paramètres!$A$1:$I$89,5,0)</f>
        <v>-1.7823822417994965E-13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448.86709550306159</v>
      </c>
      <c r="DU105" s="59">
        <f t="shared" si="98"/>
        <v>421.94486500709155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-2.8421709430404007E-13</v>
      </c>
      <c r="EK105" s="17">
        <f>EJ105*VLOOKUP('Données projet'!$B$15,Paramètres!$A$1:$I$89,3,0)*VLOOKUP('Données projet'!$B$15,Paramètres!$A$1:$I$89,5,0)</f>
        <v>-2.0838797354372215E-13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327.81662150328646</v>
      </c>
      <c r="EP105" s="59">
        <f t="shared" si="100"/>
        <v>320.24200483294322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-2.8421709430404007E-13</v>
      </c>
      <c r="FF105" s="17">
        <f>FE105*VLOOKUP('Données projet'!$B$16,Paramètres!$A$1:$I$89,3,0)*VLOOKUP('Données projet'!$B$16,Paramètres!$A$1:$I$89,5,0)</f>
        <v>-2.2168933355715128E-13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346.38839381795231</v>
      </c>
      <c r="FK105" s="59">
        <f t="shared" si="102"/>
        <v>337.8934585835961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-2.8421709430404007E-13</v>
      </c>
      <c r="GA105" s="17">
        <f>FZ105*VLOOKUP('Données projet'!$B$17,Paramètres!$A$1:$I$89,3,0)*VLOOKUP('Données projet'!$B$17,Paramètres!$A$1:$I$89,5,0)</f>
        <v>-2.4829205358400943E-13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383.46266660377637</v>
      </c>
      <c r="GF105" s="59">
        <f t="shared" si="104"/>
        <v>373.1287543230714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0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5.2</v>
      </c>
      <c r="GU105" s="12">
        <f>IF('Données projet'!$A$270&gt;35,GU104+GT105-HC104,IF(A105&lt;'Données projet'!$A$270,$GR$205^A105,IF(A105='Données projet'!$A$270,'Données projet'!$B$270,GU104+GT105-HC104)))</f>
        <v>316.39999999999975</v>
      </c>
      <c r="GV105" s="17">
        <f>GU105*VLOOKUP('Données projet'!$B$18,Paramètres!$A$1:$I$89,3,0)*VLOOKUP('Données projet'!$B$18,Paramètres!$A$1:$I$89,5,0)</f>
        <v>320.8295999999998</v>
      </c>
      <c r="GW105" s="13">
        <f t="shared" si="105"/>
        <v>75.525942057150615</v>
      </c>
      <c r="GX105" s="20">
        <f t="shared" si="82"/>
        <v>690.31923574953692</v>
      </c>
      <c r="GY105" s="59">
        <f t="shared" si="83"/>
        <v>983.65256908287029</v>
      </c>
      <c r="GZ105" s="59">
        <f ca="1">AVERAGE(OFFSET($GY$3,0,0,'Données projet'!$E$18+1,1))-AVERAGE(OFFSET($H$3,0,0,'Données projet'!$E$18+1,1))</f>
        <v>564.80210708868663</v>
      </c>
      <c r="HA105" s="59">
        <f t="shared" si="106"/>
        <v>367.42881145517066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0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362.81292020448933</v>
      </c>
      <c r="T106" s="59">
        <f t="shared" si="88"/>
        <v>292.26503163353146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145.62888911953971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2.6150185500059597E-2</v>
      </c>
      <c r="AC106" s="22">
        <f t="shared" si="57"/>
        <v>145.65503930503976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270.91583999999983</v>
      </c>
      <c r="AK106" s="13">
        <f t="shared" si="89"/>
        <v>65.043595328112488</v>
      </c>
      <c r="AL106" s="20">
        <f t="shared" si="58"/>
        <v>585.12934986312894</v>
      </c>
      <c r="AM106" s="59">
        <f t="shared" si="59"/>
        <v>878.46268319646219</v>
      </c>
      <c r="AN106" s="59">
        <f ca="1">AVERAGE(OFFSET($AM$3,0,0,'Données projet'!$E$10+1,1))-AVERAGE(OFFSET($H$3,0,0,'Données projet'!$E$10+1,1))</f>
        <v>476.64466005965136</v>
      </c>
      <c r="AO106" s="59">
        <f t="shared" si="90"/>
        <v>312.67921212138998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321.59999999999974</v>
      </c>
      <c r="BE106" s="13">
        <f>BD106*VLOOKUP('Données projet'!$B$11,Paramètres!$A$1:$I$89,3,0)*VLOOKUP('Données projet'!$B$11,Paramètres!$A$1:$I$89,5,0)</f>
        <v>290.98367999999977</v>
      </c>
      <c r="BF106" s="13">
        <f t="shared" si="91"/>
        <v>69.282952690245352</v>
      </c>
      <c r="BG106" s="20">
        <f t="shared" si="61"/>
        <v>627.46438526884356</v>
      </c>
      <c r="BH106" s="59">
        <f t="shared" si="62"/>
        <v>920.79771860217693</v>
      </c>
      <c r="BI106" s="59">
        <f ca="1">AVERAGE(OFFSET($BH$3,0,0,'Données projet'!$E$11+1,1))-AVERAGE(OFFSET($H$3,0,0,'Données projet'!$E$11+1,1))</f>
        <v>508.74087353289082</v>
      </c>
      <c r="BJ106" s="59">
        <f t="shared" si="92"/>
        <v>332.61387922152159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1.1368683772161603E-13</v>
      </c>
      <c r="BZ106" s="13">
        <f>BY106*VLOOKUP('Données projet'!$B$12,Paramètres!$A$1:$I$89,3,0)*VLOOKUP('Données projet'!$B$12,Paramètres!$A$1:$I$89,5,0)</f>
        <v>5.0249582272954292E-14</v>
      </c>
      <c r="CA106" s="13">
        <f t="shared" si="93"/>
        <v>8.1784820119191593E-13</v>
      </c>
      <c r="CB106" s="20">
        <f t="shared" si="64"/>
        <v>1.5119369728679821E-12</v>
      </c>
      <c r="CC106" s="59">
        <f t="shared" si="65"/>
        <v>293.33333333333485</v>
      </c>
      <c r="CD106" s="59">
        <f ca="1">AVERAGE(OFFSET($CC$3,0,0,'Données projet'!$E$12+1,1))-AVERAGE(OFFSET($H$3,0,0,'Données projet'!$E$12+1,1))</f>
        <v>413.19017646954478</v>
      </c>
      <c r="CE106" s="59">
        <f t="shared" si="94"/>
        <v>501.86214945100159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3.2</v>
      </c>
      <c r="CT106" s="12">
        <f>IF('Données projet'!$A$140&gt;35,CT105+CS106-DB105,IF(A106&lt;'Données projet'!$A$140,$CQ$205^A106,IF(A106='Données projet'!$A$140,'Données projet'!$B$140,CT105+CS106-DB105)))</f>
        <v>211.59999999999965</v>
      </c>
      <c r="CU106" s="17">
        <f>CT106*VLOOKUP('Données projet'!$B$13,Paramètres!$A$1:$I$89,3,0)*VLOOKUP('Données projet'!$B$13,Paramètres!$A$1:$I$89,5,0)</f>
        <v>231.06719999999962</v>
      </c>
      <c r="CV106" s="13">
        <f t="shared" si="95"/>
        <v>56.513372915070441</v>
      </c>
      <c r="CW106" s="20">
        <f t="shared" si="67"/>
        <v>500.86949782708029</v>
      </c>
      <c r="CX106" s="59">
        <f t="shared" si="68"/>
        <v>794.20283116041355</v>
      </c>
      <c r="CY106" s="59">
        <f ca="1">AVERAGE(OFFSET($CX$3,0,0,'Données projet'!$E$13+1,1))-AVERAGE(OFFSET($H$3,0,0,'Données projet'!$E$13+1,1))</f>
        <v>384.27390696549998</v>
      </c>
      <c r="CZ106" s="59">
        <f t="shared" si="96"/>
        <v>168.81577156642464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-1.7053025658242404E-13</v>
      </c>
      <c r="DP106" s="17">
        <f>DO106*VLOOKUP('Données projet'!$B$14,Paramètres!$A$1:$I$89,3,0)*VLOOKUP('Données projet'!$B$14,Paramètres!$A$1:$I$89,5,0)</f>
        <v>-1.7823822417994965E-13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448.86709550306159</v>
      </c>
      <c r="DU106" s="59">
        <f t="shared" si="98"/>
        <v>421.94486500709155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-2.8421709430404007E-13</v>
      </c>
      <c r="EK106" s="17">
        <f>EJ106*VLOOKUP('Données projet'!$B$15,Paramètres!$A$1:$I$89,3,0)*VLOOKUP('Données projet'!$B$15,Paramètres!$A$1:$I$89,5,0)</f>
        <v>-2.0838797354372215E-13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327.81662150328646</v>
      </c>
      <c r="EP106" s="59">
        <f t="shared" si="100"/>
        <v>320.24200483294322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-2.8421709430404007E-13</v>
      </c>
      <c r="FF106" s="17">
        <f>FE106*VLOOKUP('Données projet'!$B$16,Paramètres!$A$1:$I$89,3,0)*VLOOKUP('Données projet'!$B$16,Paramètres!$A$1:$I$89,5,0)</f>
        <v>-2.2168933355715128E-13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346.38839381795231</v>
      </c>
      <c r="FK106" s="59">
        <f t="shared" si="102"/>
        <v>337.8934585835961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-2.8421709430404007E-13</v>
      </c>
      <c r="GA106" s="17">
        <f>FZ106*VLOOKUP('Données projet'!$B$17,Paramètres!$A$1:$I$89,3,0)*VLOOKUP('Données projet'!$B$17,Paramètres!$A$1:$I$89,5,0)</f>
        <v>-2.4829205358400943E-13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383.46266660377637</v>
      </c>
      <c r="GF106" s="59">
        <f t="shared" si="104"/>
        <v>373.1287543230714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0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5.2</v>
      </c>
      <c r="GU106" s="12">
        <f>IF('Données projet'!$A$270&gt;35,GU105+GT106-HC105,IF(A106&lt;'Données projet'!$A$270,$GR$205^A106,IF(A106='Données projet'!$A$270,'Données projet'!$B$270,GU105+GT106-HC105)))</f>
        <v>321.59999999999974</v>
      </c>
      <c r="GV106" s="17">
        <f>GU106*VLOOKUP('Données projet'!$B$18,Paramètres!$A$1:$I$89,3,0)*VLOOKUP('Données projet'!$B$18,Paramètres!$A$1:$I$89,5,0)</f>
        <v>326.10239999999976</v>
      </c>
      <c r="GW106" s="13">
        <f t="shared" si="105"/>
        <v>76.621677329562218</v>
      </c>
      <c r="GX106" s="20">
        <f t="shared" si="82"/>
        <v>701.41110134898702</v>
      </c>
      <c r="GY106" s="59">
        <f t="shared" si="83"/>
        <v>994.74443468232039</v>
      </c>
      <c r="GZ106" s="59">
        <f ca="1">AVERAGE(OFFSET($GY$3,0,0,'Données projet'!$E$18+1,1))-AVERAGE(OFFSET($H$3,0,0,'Données projet'!$E$18+1,1))</f>
        <v>564.80210708868663</v>
      </c>
      <c r="HA106" s="59">
        <f t="shared" si="106"/>
        <v>367.42881145517066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0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362.81292020448933</v>
      </c>
      <c r="T107" s="59">
        <f t="shared" si="88"/>
        <v>292.26503163353146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142.77319542875716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1.8490973496378269E-2</v>
      </c>
      <c r="AC107" s="22">
        <f t="shared" si="57"/>
        <v>142.79168640225353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275.29631999999981</v>
      </c>
      <c r="AK107" s="13">
        <f t="shared" si="89"/>
        <v>65.972008102689301</v>
      </c>
      <c r="AL107" s="20">
        <f t="shared" si="58"/>
        <v>594.37567144551679</v>
      </c>
      <c r="AM107" s="59">
        <f t="shared" si="59"/>
        <v>887.70900477885016</v>
      </c>
      <c r="AN107" s="59">
        <f ca="1">AVERAGE(OFFSET($AM$3,0,0,'Données projet'!$E$10+1,1))-AVERAGE(OFFSET($H$3,0,0,'Données projet'!$E$10+1,1))</f>
        <v>476.64466005965136</v>
      </c>
      <c r="AO107" s="59">
        <f t="shared" si="90"/>
        <v>312.67921212138998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326.79999999999973</v>
      </c>
      <c r="BE107" s="13">
        <f>BD107*VLOOKUP('Données projet'!$B$11,Paramètres!$A$1:$I$89,3,0)*VLOOKUP('Données projet'!$B$11,Paramètres!$A$1:$I$89,5,0)</f>
        <v>295.68863999999974</v>
      </c>
      <c r="BF107" s="13">
        <f t="shared" si="91"/>
        <v>70.271876780519676</v>
      </c>
      <c r="BG107" s="20">
        <f t="shared" si="61"/>
        <v>637.38123339273795</v>
      </c>
      <c r="BH107" s="59">
        <f t="shared" si="62"/>
        <v>930.71456672607133</v>
      </c>
      <c r="BI107" s="59">
        <f ca="1">AVERAGE(OFFSET($BH$3,0,0,'Données projet'!$E$11+1,1))-AVERAGE(OFFSET($H$3,0,0,'Données projet'!$E$11+1,1))</f>
        <v>508.74087353289082</v>
      </c>
      <c r="BJ107" s="59">
        <f t="shared" si="92"/>
        <v>332.61387922152159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1.1368683772161603E-13</v>
      </c>
      <c r="BZ107" s="13">
        <f>BY107*VLOOKUP('Données projet'!$B$12,Paramètres!$A$1:$I$89,3,0)*VLOOKUP('Données projet'!$B$12,Paramètres!$A$1:$I$89,5,0)</f>
        <v>5.0249582272954292E-14</v>
      </c>
      <c r="CA107" s="13">
        <f t="shared" si="93"/>
        <v>8.1784820119191593E-13</v>
      </c>
      <c r="CB107" s="20">
        <f t="shared" si="64"/>
        <v>1.5119369728679821E-12</v>
      </c>
      <c r="CC107" s="59">
        <f t="shared" si="65"/>
        <v>293.33333333333485</v>
      </c>
      <c r="CD107" s="59">
        <f ca="1">AVERAGE(OFFSET($CC$3,0,0,'Données projet'!$E$12+1,1))-AVERAGE(OFFSET($H$3,0,0,'Données projet'!$E$12+1,1))</f>
        <v>413.19017646954478</v>
      </c>
      <c r="CE107" s="59">
        <f t="shared" si="94"/>
        <v>501.86214945100159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3.2</v>
      </c>
      <c r="CT107" s="12">
        <f>IF('Données projet'!$A$140&gt;35,CT106+CS107-DB106,IF(A107&lt;'Données projet'!$A$140,$CQ$205^A107,IF(A107='Données projet'!$A$140,'Données projet'!$B$140,CT106+CS107-DB106)))</f>
        <v>214.79999999999964</v>
      </c>
      <c r="CU107" s="17">
        <f>CT107*VLOOKUP('Données projet'!$B$13,Paramètres!$A$1:$I$89,3,0)*VLOOKUP('Données projet'!$B$13,Paramètres!$A$1:$I$89,5,0)</f>
        <v>234.56159999999957</v>
      </c>
      <c r="CV107" s="13">
        <f t="shared" si="95"/>
        <v>57.267875919179275</v>
      </c>
      <c r="CW107" s="20">
        <f t="shared" si="67"/>
        <v>508.26967055923643</v>
      </c>
      <c r="CX107" s="59">
        <f t="shared" si="68"/>
        <v>801.60300389256975</v>
      </c>
      <c r="CY107" s="59">
        <f ca="1">AVERAGE(OFFSET($CX$3,0,0,'Données projet'!$E$13+1,1))-AVERAGE(OFFSET($H$3,0,0,'Données projet'!$E$13+1,1))</f>
        <v>384.27390696549998</v>
      </c>
      <c r="CZ107" s="59">
        <f t="shared" si="96"/>
        <v>168.81577156642464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-1.7053025658242404E-13</v>
      </c>
      <c r="DP107" s="17">
        <f>DO107*VLOOKUP('Données projet'!$B$14,Paramètres!$A$1:$I$89,3,0)*VLOOKUP('Données projet'!$B$14,Paramètres!$A$1:$I$89,5,0)</f>
        <v>-1.7823822417994965E-13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448.86709550306159</v>
      </c>
      <c r="DU107" s="59">
        <f t="shared" si="98"/>
        <v>421.94486500709155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-2.8421709430404007E-13</v>
      </c>
      <c r="EK107" s="17">
        <f>EJ107*VLOOKUP('Données projet'!$B$15,Paramètres!$A$1:$I$89,3,0)*VLOOKUP('Données projet'!$B$15,Paramètres!$A$1:$I$89,5,0)</f>
        <v>-2.0838797354372215E-13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327.81662150328646</v>
      </c>
      <c r="EP107" s="59">
        <f t="shared" si="100"/>
        <v>320.24200483294322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-2.8421709430404007E-13</v>
      </c>
      <c r="FF107" s="17">
        <f>FE107*VLOOKUP('Données projet'!$B$16,Paramètres!$A$1:$I$89,3,0)*VLOOKUP('Données projet'!$B$16,Paramètres!$A$1:$I$89,5,0)</f>
        <v>-2.2168933355715128E-13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346.38839381795231</v>
      </c>
      <c r="FK107" s="59">
        <f t="shared" si="102"/>
        <v>337.8934585835961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-2.8421709430404007E-13</v>
      </c>
      <c r="GA107" s="17">
        <f>FZ107*VLOOKUP('Données projet'!$B$17,Paramètres!$A$1:$I$89,3,0)*VLOOKUP('Données projet'!$B$17,Paramètres!$A$1:$I$89,5,0)</f>
        <v>-2.4829205358400943E-13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383.46266660377637</v>
      </c>
      <c r="GF107" s="59">
        <f t="shared" si="104"/>
        <v>373.1287543230714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0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5.2</v>
      </c>
      <c r="GU107" s="12">
        <f>IF('Données projet'!$A$270&gt;35,GU106+GT107-HC106,IF(A107&lt;'Données projet'!$A$270,$GR$205^A107,IF(A107='Données projet'!$A$270,'Données projet'!$B$270,GU106+GT107-HC106)))</f>
        <v>326.79999999999973</v>
      </c>
      <c r="GV107" s="17">
        <f>GU107*VLOOKUP('Données projet'!$B$18,Paramètres!$A$1:$I$89,3,0)*VLOOKUP('Données projet'!$B$18,Paramètres!$A$1:$I$89,5,0)</f>
        <v>331.37519999999972</v>
      </c>
      <c r="GW107" s="13">
        <f t="shared" si="105"/>
        <v>77.715352174616825</v>
      </c>
      <c r="GX107" s="20">
        <f t="shared" si="82"/>
        <v>712.49937837079051</v>
      </c>
      <c r="GY107" s="59">
        <f t="shared" si="83"/>
        <v>1005.8327117041238</v>
      </c>
      <c r="GZ107" s="59">
        <f ca="1">AVERAGE(OFFSET($GY$3,0,0,'Données projet'!$E$18+1,1))-AVERAGE(OFFSET($H$3,0,0,'Données projet'!$E$18+1,1))</f>
        <v>564.80210708868663</v>
      </c>
      <c r="HA107" s="59">
        <f t="shared" si="106"/>
        <v>367.42881145517066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0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362.81292020448933</v>
      </c>
      <c r="T108" s="59">
        <f t="shared" si="88"/>
        <v>292.26503163353146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139.97350014944971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1.3075092750029799E-2</v>
      </c>
      <c r="AC108" s="22">
        <f t="shared" si="57"/>
        <v>139.98657524219973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279.67679999999979</v>
      </c>
      <c r="AK108" s="13">
        <f t="shared" si="89"/>
        <v>66.898702839782985</v>
      </c>
      <c r="AL108" s="20">
        <f t="shared" si="58"/>
        <v>603.61900077928829</v>
      </c>
      <c r="AM108" s="59">
        <f t="shared" si="59"/>
        <v>896.95233411262166</v>
      </c>
      <c r="AN108" s="59">
        <f ca="1">AVERAGE(OFFSET($AM$3,0,0,'Données projet'!$E$10+1,1))-AVERAGE(OFFSET($H$3,0,0,'Données projet'!$E$10+1,1))</f>
        <v>476.64466005965136</v>
      </c>
      <c r="AO108" s="59">
        <f t="shared" si="90"/>
        <v>312.67921212138998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331.99999999999972</v>
      </c>
      <c r="BE108" s="13">
        <f>BD108*VLOOKUP('Données projet'!$B$11,Paramètres!$A$1:$I$89,3,0)*VLOOKUP('Données projet'!$B$11,Paramètres!$A$1:$I$89,5,0)</f>
        <v>300.39359999999976</v>
      </c>
      <c r="BF108" s="13">
        <f t="shared" si="91"/>
        <v>71.258970856492667</v>
      </c>
      <c r="BG108" s="20">
        <f t="shared" si="61"/>
        <v>647.29489424172436</v>
      </c>
      <c r="BH108" s="59">
        <f t="shared" si="62"/>
        <v>940.62822757505774</v>
      </c>
      <c r="BI108" s="59">
        <f ca="1">AVERAGE(OFFSET($BH$3,0,0,'Données projet'!$E$11+1,1))-AVERAGE(OFFSET($H$3,0,0,'Données projet'!$E$11+1,1))</f>
        <v>508.74087353289082</v>
      </c>
      <c r="BJ108" s="59">
        <f t="shared" si="92"/>
        <v>332.61387922152159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1.1368683772161603E-13</v>
      </c>
      <c r="BZ108" s="13">
        <f>BY108*VLOOKUP('Données projet'!$B$12,Paramètres!$A$1:$I$89,3,0)*VLOOKUP('Données projet'!$B$12,Paramètres!$A$1:$I$89,5,0)</f>
        <v>5.0249582272954292E-14</v>
      </c>
      <c r="CA108" s="13">
        <f t="shared" si="93"/>
        <v>8.1784820119191593E-13</v>
      </c>
      <c r="CB108" s="20">
        <f t="shared" si="64"/>
        <v>1.5119369728679821E-12</v>
      </c>
      <c r="CC108" s="59">
        <f t="shared" si="65"/>
        <v>293.33333333333485</v>
      </c>
      <c r="CD108" s="59">
        <f ca="1">AVERAGE(OFFSET($CC$3,0,0,'Données projet'!$E$12+1,1))-AVERAGE(OFFSET($H$3,0,0,'Données projet'!$E$12+1,1))</f>
        <v>413.19017646954478</v>
      </c>
      <c r="CE108" s="59">
        <f t="shared" si="94"/>
        <v>501.86214945100159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3.2</v>
      </c>
      <c r="CT108" s="12">
        <f>IF('Données projet'!$A$140&gt;35,CT107+CS108-DB107,IF(A108&lt;'Données projet'!$A$140,$CQ$205^A108,IF(A108='Données projet'!$A$140,'Données projet'!$B$140,CT107+CS108-DB107)))</f>
        <v>217.99999999999963</v>
      </c>
      <c r="CU108" s="17">
        <f>CT108*VLOOKUP('Données projet'!$B$13,Paramètres!$A$1:$I$89,3,0)*VLOOKUP('Données projet'!$B$13,Paramètres!$A$1:$I$89,5,0)</f>
        <v>238.05599999999961</v>
      </c>
      <c r="CV108" s="13">
        <f t="shared" si="95"/>
        <v>58.021071638689058</v>
      </c>
      <c r="CW108" s="20">
        <f t="shared" si="67"/>
        <v>515.66756643738279</v>
      </c>
      <c r="CX108" s="59">
        <f t="shared" si="68"/>
        <v>809.00089977071616</v>
      </c>
      <c r="CY108" s="59">
        <f ca="1">AVERAGE(OFFSET($CX$3,0,0,'Données projet'!$E$13+1,1))-AVERAGE(OFFSET($H$3,0,0,'Données projet'!$E$13+1,1))</f>
        <v>384.27390696549998</v>
      </c>
      <c r="CZ108" s="59">
        <f t="shared" si="96"/>
        <v>168.81577156642464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-1.7053025658242404E-13</v>
      </c>
      <c r="DP108" s="17">
        <f>DO108*VLOOKUP('Données projet'!$B$14,Paramètres!$A$1:$I$89,3,0)*VLOOKUP('Données projet'!$B$14,Paramètres!$A$1:$I$89,5,0)</f>
        <v>-1.7823822417994965E-13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448.86709550306159</v>
      </c>
      <c r="DU108" s="59">
        <f t="shared" si="98"/>
        <v>421.94486500709155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-2.8421709430404007E-13</v>
      </c>
      <c r="EK108" s="17">
        <f>EJ108*VLOOKUP('Données projet'!$B$15,Paramètres!$A$1:$I$89,3,0)*VLOOKUP('Données projet'!$B$15,Paramètres!$A$1:$I$89,5,0)</f>
        <v>-2.0838797354372215E-13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327.81662150328646</v>
      </c>
      <c r="EP108" s="59">
        <f t="shared" si="100"/>
        <v>320.24200483294322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-2.8421709430404007E-13</v>
      </c>
      <c r="FF108" s="17">
        <f>FE108*VLOOKUP('Données projet'!$B$16,Paramètres!$A$1:$I$89,3,0)*VLOOKUP('Données projet'!$B$16,Paramètres!$A$1:$I$89,5,0)</f>
        <v>-2.2168933355715128E-13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346.38839381795231</v>
      </c>
      <c r="FK108" s="59">
        <f t="shared" si="102"/>
        <v>337.8934585835961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-2.8421709430404007E-13</v>
      </c>
      <c r="GA108" s="17">
        <f>FZ108*VLOOKUP('Données projet'!$B$17,Paramètres!$A$1:$I$89,3,0)*VLOOKUP('Données projet'!$B$17,Paramètres!$A$1:$I$89,5,0)</f>
        <v>-2.4829205358400943E-13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383.46266660377637</v>
      </c>
      <c r="GF108" s="59">
        <f t="shared" si="104"/>
        <v>373.1287543230714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0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5.2</v>
      </c>
      <c r="GU108" s="12">
        <f>IF('Données projet'!$A$270&gt;35,GU107+GT108-HC107,IF(A108&lt;'Données projet'!$A$270,$GR$205^A108,IF(A108='Données projet'!$A$270,'Données projet'!$B$270,GU107+GT108-HC107)))</f>
        <v>331.99999999999972</v>
      </c>
      <c r="GV108" s="17">
        <f>GU108*VLOOKUP('Données projet'!$B$18,Paramètres!$A$1:$I$89,3,0)*VLOOKUP('Données projet'!$B$18,Paramètres!$A$1:$I$89,5,0)</f>
        <v>336.64799999999974</v>
      </c>
      <c r="GW108" s="13">
        <f t="shared" si="105"/>
        <v>78.807003163010307</v>
      </c>
      <c r="GX108" s="20">
        <f t="shared" si="82"/>
        <v>723.58413050890897</v>
      </c>
      <c r="GY108" s="59">
        <f t="shared" si="83"/>
        <v>1016.9174638422423</v>
      </c>
      <c r="GZ108" s="59">
        <f ca="1">AVERAGE(OFFSET($GY$3,0,0,'Données projet'!$E$18+1,1))-AVERAGE(OFFSET($H$3,0,0,'Données projet'!$E$18+1,1))</f>
        <v>564.80210708868663</v>
      </c>
      <c r="HA108" s="59">
        <f t="shared" si="106"/>
        <v>367.42881145517066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0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362.81292020448933</v>
      </c>
      <c r="T109" s="59">
        <f t="shared" si="88"/>
        <v>292.26503163353146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137.22870518692397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9.2454867481891346E-3</v>
      </c>
      <c r="AC109" s="22">
        <f t="shared" si="57"/>
        <v>137.23795067367217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284.05727999999976</v>
      </c>
      <c r="AK109" s="13">
        <f t="shared" si="89"/>
        <v>67.823709555728385</v>
      </c>
      <c r="AL109" s="20">
        <f t="shared" si="58"/>
        <v>612.85939014289318</v>
      </c>
      <c r="AM109" s="59">
        <f t="shared" si="59"/>
        <v>906.19272347622655</v>
      </c>
      <c r="AN109" s="59">
        <f ca="1">AVERAGE(OFFSET($AM$3,0,0,'Données projet'!$E$10+1,1))-AVERAGE(OFFSET($H$3,0,0,'Données projet'!$E$10+1,1))</f>
        <v>476.64466005965136</v>
      </c>
      <c r="AO109" s="59">
        <f t="shared" si="90"/>
        <v>312.67921212138998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337.1999999999997</v>
      </c>
      <c r="BE109" s="13">
        <f>BD109*VLOOKUP('Données projet'!$B$11,Paramètres!$A$1:$I$89,3,0)*VLOOKUP('Données projet'!$B$11,Paramètres!$A$1:$I$89,5,0)</f>
        <v>305.09855999999974</v>
      </c>
      <c r="BF109" s="13">
        <f t="shared" si="91"/>
        <v>72.244266890878734</v>
      </c>
      <c r="BG109" s="20">
        <f t="shared" si="61"/>
        <v>657.20542350161338</v>
      </c>
      <c r="BH109" s="59">
        <f t="shared" si="62"/>
        <v>950.53875683494675</v>
      </c>
      <c r="BI109" s="59">
        <f ca="1">AVERAGE(OFFSET($BH$3,0,0,'Données projet'!$E$11+1,1))-AVERAGE(OFFSET($H$3,0,0,'Données projet'!$E$11+1,1))</f>
        <v>508.74087353289082</v>
      </c>
      <c r="BJ109" s="59">
        <f t="shared" si="92"/>
        <v>332.61387922152159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1.1368683772161603E-13</v>
      </c>
      <c r="BZ109" s="13">
        <f>BY109*VLOOKUP('Données projet'!$B$12,Paramètres!$A$1:$I$89,3,0)*VLOOKUP('Données projet'!$B$12,Paramètres!$A$1:$I$89,5,0)</f>
        <v>5.0249582272954292E-14</v>
      </c>
      <c r="CA109" s="13">
        <f t="shared" si="93"/>
        <v>8.1784820119191593E-13</v>
      </c>
      <c r="CB109" s="20">
        <f t="shared" si="64"/>
        <v>1.5119369728679821E-12</v>
      </c>
      <c r="CC109" s="59">
        <f t="shared" si="65"/>
        <v>293.33333333333485</v>
      </c>
      <c r="CD109" s="59">
        <f ca="1">AVERAGE(OFFSET($CC$3,0,0,'Données projet'!$E$12+1,1))-AVERAGE(OFFSET($H$3,0,0,'Données projet'!$E$12+1,1))</f>
        <v>413.19017646954478</v>
      </c>
      <c r="CE109" s="59">
        <f t="shared" si="94"/>
        <v>501.86214945100159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3.2</v>
      </c>
      <c r="CT109" s="12">
        <f>IF('Données projet'!$A$140&gt;35,CT108+CS109-DB108,IF(A109&lt;'Données projet'!$A$140,$CQ$205^A109,IF(A109='Données projet'!$A$140,'Données projet'!$B$140,CT108+CS109-DB108)))</f>
        <v>221.19999999999962</v>
      </c>
      <c r="CU109" s="17">
        <f>CT109*VLOOKUP('Données projet'!$B$13,Paramètres!$A$1:$I$89,3,0)*VLOOKUP('Données projet'!$B$13,Paramètres!$A$1:$I$89,5,0)</f>
        <v>241.55039999999957</v>
      </c>
      <c r="CV109" s="13">
        <f t="shared" si="95"/>
        <v>58.772981480011993</v>
      </c>
      <c r="CW109" s="20">
        <f t="shared" si="67"/>
        <v>523.06322274435354</v>
      </c>
      <c r="CX109" s="59">
        <f t="shared" si="68"/>
        <v>816.39655607768691</v>
      </c>
      <c r="CY109" s="59">
        <f ca="1">AVERAGE(OFFSET($CX$3,0,0,'Données projet'!$E$13+1,1))-AVERAGE(OFFSET($H$3,0,0,'Données projet'!$E$13+1,1))</f>
        <v>384.27390696549998</v>
      </c>
      <c r="CZ109" s="59">
        <f t="shared" si="96"/>
        <v>168.81577156642464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-1.7053025658242404E-13</v>
      </c>
      <c r="DP109" s="17">
        <f>DO109*VLOOKUP('Données projet'!$B$14,Paramètres!$A$1:$I$89,3,0)*VLOOKUP('Données projet'!$B$14,Paramètres!$A$1:$I$89,5,0)</f>
        <v>-1.7823822417994965E-13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448.86709550306159</v>
      </c>
      <c r="DU109" s="59">
        <f t="shared" si="98"/>
        <v>421.94486500709155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-2.8421709430404007E-13</v>
      </c>
      <c r="EK109" s="17">
        <f>EJ109*VLOOKUP('Données projet'!$B$15,Paramètres!$A$1:$I$89,3,0)*VLOOKUP('Données projet'!$B$15,Paramètres!$A$1:$I$89,5,0)</f>
        <v>-2.0838797354372215E-13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327.81662150328646</v>
      </c>
      <c r="EP109" s="59">
        <f t="shared" si="100"/>
        <v>320.24200483294322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-2.8421709430404007E-13</v>
      </c>
      <c r="FF109" s="17">
        <f>FE109*VLOOKUP('Données projet'!$B$16,Paramètres!$A$1:$I$89,3,0)*VLOOKUP('Données projet'!$B$16,Paramètres!$A$1:$I$89,5,0)</f>
        <v>-2.2168933355715128E-13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346.38839381795231</v>
      </c>
      <c r="FK109" s="59">
        <f t="shared" si="102"/>
        <v>337.8934585835961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-2.8421709430404007E-13</v>
      </c>
      <c r="GA109" s="17">
        <f>FZ109*VLOOKUP('Données projet'!$B$17,Paramètres!$A$1:$I$89,3,0)*VLOOKUP('Données projet'!$B$17,Paramètres!$A$1:$I$89,5,0)</f>
        <v>-2.4829205358400943E-13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383.46266660377637</v>
      </c>
      <c r="GF109" s="59">
        <f t="shared" si="104"/>
        <v>373.1287543230714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0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5.2</v>
      </c>
      <c r="GU109" s="12">
        <f>IF('Données projet'!$A$270&gt;35,GU108+GT109-HC108,IF(A109&lt;'Données projet'!$A$270,$GR$205^A109,IF(A109='Données projet'!$A$270,'Données projet'!$B$270,GU108+GT109-HC108)))</f>
        <v>337.1999999999997</v>
      </c>
      <c r="GV109" s="17">
        <f>GU109*VLOOKUP('Données projet'!$B$18,Paramètres!$A$1:$I$89,3,0)*VLOOKUP('Données projet'!$B$18,Paramètres!$A$1:$I$89,5,0)</f>
        <v>341.9207999999997</v>
      </c>
      <c r="GW109" s="13">
        <f t="shared" si="105"/>
        <v>79.896665654133528</v>
      </c>
      <c r="GX109" s="20">
        <f t="shared" si="82"/>
        <v>734.66541934761528</v>
      </c>
      <c r="GY109" s="59">
        <f t="shared" si="83"/>
        <v>1027.9987526809487</v>
      </c>
      <c r="GZ109" s="59">
        <f ca="1">AVERAGE(OFFSET($GY$3,0,0,'Données projet'!$E$18+1,1))-AVERAGE(OFFSET($H$3,0,0,'Données projet'!$E$18+1,1))</f>
        <v>564.80210708868663</v>
      </c>
      <c r="HA109" s="59">
        <f t="shared" si="106"/>
        <v>367.42881145517066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0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362.81292020448933</v>
      </c>
      <c r="T110" s="59">
        <f t="shared" si="88"/>
        <v>292.26503163353146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134.53773397945375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6.5375463750148993E-3</v>
      </c>
      <c r="AC110" s="22">
        <f t="shared" si="57"/>
        <v>134.54427152582878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288.43775999999974</v>
      </c>
      <c r="AK110" s="13">
        <f t="shared" si="89"/>
        <v>68.747057287972595</v>
      </c>
      <c r="AL110" s="20">
        <f t="shared" si="58"/>
        <v>622.09689010988507</v>
      </c>
      <c r="AM110" s="59">
        <f t="shared" si="59"/>
        <v>915.43022344321844</v>
      </c>
      <c r="AN110" s="59">
        <f ca="1">AVERAGE(OFFSET($AM$3,0,0,'Données projet'!$E$10+1,1))-AVERAGE(OFFSET($H$3,0,0,'Données projet'!$E$10+1,1))</f>
        <v>476.64466005965136</v>
      </c>
      <c r="AO110" s="59">
        <f t="shared" si="90"/>
        <v>312.67921212138998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342.39999999999969</v>
      </c>
      <c r="BE110" s="13">
        <f>BD110*VLOOKUP('Données projet'!$B$11,Paramètres!$A$1:$I$89,3,0)*VLOOKUP('Données projet'!$B$11,Paramètres!$A$1:$I$89,5,0)</f>
        <v>309.80351999999971</v>
      </c>
      <c r="BF110" s="13">
        <f t="shared" si="91"/>
        <v>73.227795813703693</v>
      </c>
      <c r="BG110" s="20">
        <f t="shared" si="61"/>
        <v>667.11287504220002</v>
      </c>
      <c r="BH110" s="59">
        <f t="shared" si="62"/>
        <v>960.44620837553339</v>
      </c>
      <c r="BI110" s="59">
        <f ca="1">AVERAGE(OFFSET($BH$3,0,0,'Données projet'!$E$11+1,1))-AVERAGE(OFFSET($H$3,0,0,'Données projet'!$E$11+1,1))</f>
        <v>508.74087353289082</v>
      </c>
      <c r="BJ110" s="59">
        <f t="shared" si="92"/>
        <v>332.61387922152159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1.1368683772161603E-13</v>
      </c>
      <c r="BZ110" s="13">
        <f>BY110*VLOOKUP('Données projet'!$B$12,Paramètres!$A$1:$I$89,3,0)*VLOOKUP('Données projet'!$B$12,Paramètres!$A$1:$I$89,5,0)</f>
        <v>5.0249582272954292E-14</v>
      </c>
      <c r="CA110" s="13">
        <f t="shared" si="93"/>
        <v>8.1784820119191593E-13</v>
      </c>
      <c r="CB110" s="20">
        <f t="shared" si="64"/>
        <v>1.5119369728679821E-12</v>
      </c>
      <c r="CC110" s="59">
        <f t="shared" si="65"/>
        <v>293.33333333333485</v>
      </c>
      <c r="CD110" s="59">
        <f ca="1">AVERAGE(OFFSET($CC$3,0,0,'Données projet'!$E$12+1,1))-AVERAGE(OFFSET($H$3,0,0,'Données projet'!$E$12+1,1))</f>
        <v>413.19017646954478</v>
      </c>
      <c r="CE110" s="59">
        <f t="shared" si="94"/>
        <v>501.86214945100159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3.2</v>
      </c>
      <c r="CT110" s="12">
        <f>IF('Données projet'!$A$140&gt;35,CT109+CS110-DB109,IF(A110&lt;'Données projet'!$A$140,$CQ$205^A110,IF(A110='Données projet'!$A$140,'Données projet'!$B$140,CT109+CS110-DB109)))</f>
        <v>224.39999999999961</v>
      </c>
      <c r="CU110" s="17">
        <f>CT110*VLOOKUP('Données projet'!$B$13,Paramètres!$A$1:$I$89,3,0)*VLOOKUP('Données projet'!$B$13,Paramètres!$A$1:$I$89,5,0)</f>
        <v>245.04479999999958</v>
      </c>
      <c r="CV110" s="13">
        <f t="shared" si="95"/>
        <v>59.523626194643931</v>
      </c>
      <c r="CW110" s="20">
        <f t="shared" si="67"/>
        <v>530.45667562233746</v>
      </c>
      <c r="CX110" s="59">
        <f t="shared" si="68"/>
        <v>823.79000895567083</v>
      </c>
      <c r="CY110" s="59">
        <f ca="1">AVERAGE(OFFSET($CX$3,0,0,'Données projet'!$E$13+1,1))-AVERAGE(OFFSET($H$3,0,0,'Données projet'!$E$13+1,1))</f>
        <v>384.27390696549998</v>
      </c>
      <c r="CZ110" s="59">
        <f t="shared" si="96"/>
        <v>168.81577156642464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-1.7053025658242404E-13</v>
      </c>
      <c r="DP110" s="17">
        <f>DO110*VLOOKUP('Données projet'!$B$14,Paramètres!$A$1:$I$89,3,0)*VLOOKUP('Données projet'!$B$14,Paramètres!$A$1:$I$89,5,0)</f>
        <v>-1.7823822417994965E-13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448.86709550306159</v>
      </c>
      <c r="DU110" s="59">
        <f t="shared" si="98"/>
        <v>421.94486500709155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-2.8421709430404007E-13</v>
      </c>
      <c r="EK110" s="17">
        <f>EJ110*VLOOKUP('Données projet'!$B$15,Paramètres!$A$1:$I$89,3,0)*VLOOKUP('Données projet'!$B$15,Paramètres!$A$1:$I$89,5,0)</f>
        <v>-2.0838797354372215E-13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327.81662150328646</v>
      </c>
      <c r="EP110" s="59">
        <f t="shared" si="100"/>
        <v>320.24200483294322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-2.8421709430404007E-13</v>
      </c>
      <c r="FF110" s="17">
        <f>FE110*VLOOKUP('Données projet'!$B$16,Paramètres!$A$1:$I$89,3,0)*VLOOKUP('Données projet'!$B$16,Paramètres!$A$1:$I$89,5,0)</f>
        <v>-2.2168933355715128E-13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346.38839381795231</v>
      </c>
      <c r="FK110" s="59">
        <f t="shared" si="102"/>
        <v>337.8934585835961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-2.8421709430404007E-13</v>
      </c>
      <c r="GA110" s="17">
        <f>FZ110*VLOOKUP('Données projet'!$B$17,Paramètres!$A$1:$I$89,3,0)*VLOOKUP('Données projet'!$B$17,Paramètres!$A$1:$I$89,5,0)</f>
        <v>-2.4829205358400943E-13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383.46266660377637</v>
      </c>
      <c r="GF110" s="59">
        <f t="shared" si="104"/>
        <v>373.1287543230714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0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5.2</v>
      </c>
      <c r="GU110" s="12">
        <f>IF('Données projet'!$A$270&gt;35,GU109+GT110-HC109,IF(A110&lt;'Données projet'!$A$270,$GR$205^A110,IF(A110='Données projet'!$A$270,'Données projet'!$B$270,GU109+GT110-HC109)))</f>
        <v>342.39999999999969</v>
      </c>
      <c r="GV110" s="17">
        <f>GU110*VLOOKUP('Données projet'!$B$18,Paramètres!$A$1:$I$89,3,0)*VLOOKUP('Données projet'!$B$18,Paramètres!$A$1:$I$89,5,0)</f>
        <v>347.19359999999972</v>
      </c>
      <c r="GW110" s="13">
        <f t="shared" si="105"/>
        <v>80.984373854243287</v>
      </c>
      <c r="GX110" s="20">
        <f t="shared" si="82"/>
        <v>745.74330446280658</v>
      </c>
      <c r="GY110" s="59">
        <f t="shared" si="83"/>
        <v>1039.0766377961399</v>
      </c>
      <c r="GZ110" s="59">
        <f ca="1">AVERAGE(OFFSET($GY$3,0,0,'Données projet'!$E$18+1,1))-AVERAGE(OFFSET($H$3,0,0,'Données projet'!$E$18+1,1))</f>
        <v>564.80210708868663</v>
      </c>
      <c r="HA110" s="59">
        <f t="shared" si="106"/>
        <v>367.42881145517066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0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362.81292020448933</v>
      </c>
      <c r="T111" s="59">
        <f t="shared" si="88"/>
        <v>292.26503163353146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131.89953107603165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4.6227433740945673E-3</v>
      </c>
      <c r="AC111" s="22">
        <f t="shared" si="57"/>
        <v>131.90415381940574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292.81823999999978</v>
      </c>
      <c r="AK111" s="13">
        <f t="shared" si="89"/>
        <v>69.668774141370633</v>
      </c>
      <c r="AL111" s="20">
        <f t="shared" si="58"/>
        <v>631.33154962955348</v>
      </c>
      <c r="AM111" s="59">
        <f t="shared" si="59"/>
        <v>924.66488296288685</v>
      </c>
      <c r="AN111" s="59">
        <f ca="1">AVERAGE(OFFSET($AM$3,0,0,'Données projet'!$E$10+1,1))-AVERAGE(OFFSET($H$3,0,0,'Données projet'!$E$10+1,1))</f>
        <v>476.64466005965136</v>
      </c>
      <c r="AO111" s="59">
        <f t="shared" si="90"/>
        <v>312.67921212138998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347.59999999999968</v>
      </c>
      <c r="BE111" s="13">
        <f>BD111*VLOOKUP('Données projet'!$B$11,Paramètres!$A$1:$I$89,3,0)*VLOOKUP('Données projet'!$B$11,Paramètres!$A$1:$I$89,5,0)</f>
        <v>314.50847999999968</v>
      </c>
      <c r="BF111" s="13">
        <f t="shared" si="91"/>
        <v>74.209587561617383</v>
      </c>
      <c r="BG111" s="20">
        <f t="shared" si="61"/>
        <v>677.01730100314978</v>
      </c>
      <c r="BH111" s="59">
        <f t="shared" si="62"/>
        <v>970.35063433648315</v>
      </c>
      <c r="BI111" s="59">
        <f ca="1">AVERAGE(OFFSET($BH$3,0,0,'Données projet'!$E$11+1,1))-AVERAGE(OFFSET($H$3,0,0,'Données projet'!$E$11+1,1))</f>
        <v>508.74087353289082</v>
      </c>
      <c r="BJ111" s="59">
        <f t="shared" si="92"/>
        <v>332.61387922152159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1.1368683772161603E-13</v>
      </c>
      <c r="BZ111" s="13">
        <f>BY111*VLOOKUP('Données projet'!$B$12,Paramètres!$A$1:$I$89,3,0)*VLOOKUP('Données projet'!$B$12,Paramètres!$A$1:$I$89,5,0)</f>
        <v>5.0249582272954292E-14</v>
      </c>
      <c r="CA111" s="13">
        <f t="shared" si="93"/>
        <v>8.1784820119191593E-13</v>
      </c>
      <c r="CB111" s="20">
        <f t="shared" si="64"/>
        <v>1.5119369728679821E-12</v>
      </c>
      <c r="CC111" s="59">
        <f t="shared" si="65"/>
        <v>293.33333333333485</v>
      </c>
      <c r="CD111" s="59">
        <f ca="1">AVERAGE(OFFSET($CC$3,0,0,'Données projet'!$E$12+1,1))-AVERAGE(OFFSET($H$3,0,0,'Données projet'!$E$12+1,1))</f>
        <v>413.19017646954478</v>
      </c>
      <c r="CE111" s="59">
        <f t="shared" si="94"/>
        <v>501.86214945100159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3.2</v>
      </c>
      <c r="CT111" s="12">
        <f>IF('Données projet'!$A$140&gt;35,CT110+CS111-DB110,IF(A111&lt;'Données projet'!$A$140,$CQ$205^A111,IF(A111='Données projet'!$A$140,'Données projet'!$B$140,CT110+CS111-DB110)))</f>
        <v>227.5999999999996</v>
      </c>
      <c r="CU111" s="17">
        <f>CT111*VLOOKUP('Données projet'!$B$13,Paramètres!$A$1:$I$89,3,0)*VLOOKUP('Données projet'!$B$13,Paramètres!$A$1:$I$89,5,0)</f>
        <v>248.53919999999957</v>
      </c>
      <c r="CV111" s="13">
        <f t="shared" si="95"/>
        <v>60.273025908248449</v>
      </c>
      <c r="CW111" s="20">
        <f t="shared" si="67"/>
        <v>537.84796012353206</v>
      </c>
      <c r="CX111" s="59">
        <f t="shared" si="68"/>
        <v>831.18129345686543</v>
      </c>
      <c r="CY111" s="59">
        <f ca="1">AVERAGE(OFFSET($CX$3,0,0,'Données projet'!$E$13+1,1))-AVERAGE(OFFSET($H$3,0,0,'Données projet'!$E$13+1,1))</f>
        <v>384.27390696549998</v>
      </c>
      <c r="CZ111" s="59">
        <f t="shared" si="96"/>
        <v>168.81577156642464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-1.7053025658242404E-13</v>
      </c>
      <c r="DP111" s="17">
        <f>DO111*VLOOKUP('Données projet'!$B$14,Paramètres!$A$1:$I$89,3,0)*VLOOKUP('Données projet'!$B$14,Paramètres!$A$1:$I$89,5,0)</f>
        <v>-1.7823822417994965E-13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448.86709550306159</v>
      </c>
      <c r="DU111" s="59">
        <f t="shared" si="98"/>
        <v>421.94486500709155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-2.8421709430404007E-13</v>
      </c>
      <c r="EK111" s="17">
        <f>EJ111*VLOOKUP('Données projet'!$B$15,Paramètres!$A$1:$I$89,3,0)*VLOOKUP('Données projet'!$B$15,Paramètres!$A$1:$I$89,5,0)</f>
        <v>-2.0838797354372215E-13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327.81662150328646</v>
      </c>
      <c r="EP111" s="59">
        <f t="shared" si="100"/>
        <v>320.24200483294322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-2.8421709430404007E-13</v>
      </c>
      <c r="FF111" s="17">
        <f>FE111*VLOOKUP('Données projet'!$B$16,Paramètres!$A$1:$I$89,3,0)*VLOOKUP('Données projet'!$B$16,Paramètres!$A$1:$I$89,5,0)</f>
        <v>-2.2168933355715128E-13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346.38839381795231</v>
      </c>
      <c r="FK111" s="59">
        <f t="shared" si="102"/>
        <v>337.8934585835961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-2.8421709430404007E-13</v>
      </c>
      <c r="GA111" s="17">
        <f>FZ111*VLOOKUP('Données projet'!$B$17,Paramètres!$A$1:$I$89,3,0)*VLOOKUP('Données projet'!$B$17,Paramètres!$A$1:$I$89,5,0)</f>
        <v>-2.4829205358400943E-13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383.46266660377637</v>
      </c>
      <c r="GF111" s="59">
        <f t="shared" si="104"/>
        <v>373.1287543230714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0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5.2</v>
      </c>
      <c r="GU111" s="12">
        <f>IF('Données projet'!$A$270&gt;35,GU110+GT111-HC110,IF(A111&lt;'Données projet'!$A$270,$GR$205^A111,IF(A111='Données projet'!$A$270,'Données projet'!$B$270,GU110+GT111-HC110)))</f>
        <v>347.59999999999968</v>
      </c>
      <c r="GV111" s="17">
        <f>GU111*VLOOKUP('Données projet'!$B$18,Paramètres!$A$1:$I$89,3,0)*VLOOKUP('Données projet'!$B$18,Paramètres!$A$1:$I$89,5,0)</f>
        <v>352.46639999999968</v>
      </c>
      <c r="GW111" s="13">
        <f t="shared" si="105"/>
        <v>82.070160870997427</v>
      </c>
      <c r="GX111" s="20">
        <f t="shared" si="82"/>
        <v>756.81784351698661</v>
      </c>
      <c r="GY111" s="59">
        <f t="shared" si="83"/>
        <v>1050.1511768503199</v>
      </c>
      <c r="GZ111" s="59">
        <f ca="1">AVERAGE(OFFSET($GY$3,0,0,'Données projet'!$E$18+1,1))-AVERAGE(OFFSET($H$3,0,0,'Données projet'!$E$18+1,1))</f>
        <v>564.80210708868663</v>
      </c>
      <c r="HA111" s="59">
        <f t="shared" si="106"/>
        <v>367.42881145517066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0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362.81292020448933</v>
      </c>
      <c r="T112" s="59">
        <f t="shared" si="88"/>
        <v>292.26503163353146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129.31306172240076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3.2687731875074497E-3</v>
      </c>
      <c r="AC112" s="22">
        <f t="shared" si="57"/>
        <v>129.31633049558826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297.19871999999975</v>
      </c>
      <c r="AK112" s="13">
        <f t="shared" si="89"/>
        <v>70.588887331631497</v>
      </c>
      <c r="AL112" s="20">
        <f t="shared" si="58"/>
        <v>640.56341610259108</v>
      </c>
      <c r="AM112" s="59">
        <f t="shared" si="59"/>
        <v>933.89674943592445</v>
      </c>
      <c r="AN112" s="59">
        <f ca="1">AVERAGE(OFFSET($AM$3,0,0,'Données projet'!$E$10+1,1))-AVERAGE(OFFSET($H$3,0,0,'Données projet'!$E$10+1,1))</f>
        <v>476.64466005965136</v>
      </c>
      <c r="AO112" s="59">
        <f t="shared" si="90"/>
        <v>312.67921212138998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352.79999999999967</v>
      </c>
      <c r="BE112" s="13">
        <f>BD112*VLOOKUP('Données projet'!$B$11,Paramètres!$A$1:$I$89,3,0)*VLOOKUP('Données projet'!$B$11,Paramètres!$A$1:$I$89,5,0)</f>
        <v>319.21343999999971</v>
      </c>
      <c r="BF112" s="13">
        <f t="shared" si="91"/>
        <v>75.189671124171639</v>
      </c>
      <c r="BG112" s="20">
        <f t="shared" si="61"/>
        <v>686.91875187459846</v>
      </c>
      <c r="BH112" s="59">
        <f t="shared" si="62"/>
        <v>980.25208520793171</v>
      </c>
      <c r="BI112" s="59">
        <f ca="1">AVERAGE(OFFSET($BH$3,0,0,'Données projet'!$E$11+1,1))-AVERAGE(OFFSET($H$3,0,0,'Données projet'!$E$11+1,1))</f>
        <v>508.74087353289082</v>
      </c>
      <c r="BJ112" s="59">
        <f t="shared" si="92"/>
        <v>332.61387922152159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1.1368683772161603E-13</v>
      </c>
      <c r="BZ112" s="13">
        <f>BY112*VLOOKUP('Données projet'!$B$12,Paramètres!$A$1:$I$89,3,0)*VLOOKUP('Données projet'!$B$12,Paramètres!$A$1:$I$89,5,0)</f>
        <v>5.0249582272954292E-14</v>
      </c>
      <c r="CA112" s="13">
        <f t="shared" si="93"/>
        <v>8.1784820119191593E-13</v>
      </c>
      <c r="CB112" s="20">
        <f t="shared" si="64"/>
        <v>1.5119369728679821E-12</v>
      </c>
      <c r="CC112" s="59">
        <f t="shared" si="65"/>
        <v>293.33333333333485</v>
      </c>
      <c r="CD112" s="59">
        <f ca="1">AVERAGE(OFFSET($CC$3,0,0,'Données projet'!$E$12+1,1))-AVERAGE(OFFSET($H$3,0,0,'Données projet'!$E$12+1,1))</f>
        <v>413.19017646954478</v>
      </c>
      <c r="CE112" s="59">
        <f t="shared" si="94"/>
        <v>501.86214945100159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3.2</v>
      </c>
      <c r="CT112" s="12">
        <f>IF('Données projet'!$A$140&gt;35,CT111+CS112-DB111,IF(A112&lt;'Données projet'!$A$140,$CQ$205^A112,IF(A112='Données projet'!$A$140,'Données projet'!$B$140,CT111+CS112-DB111)))</f>
        <v>230.79999999999959</v>
      </c>
      <c r="CU112" s="17">
        <f>CT112*VLOOKUP('Données projet'!$B$13,Paramètres!$A$1:$I$89,3,0)*VLOOKUP('Données projet'!$B$13,Paramètres!$A$1:$I$89,5,0)</f>
        <v>252.03359999999952</v>
      </c>
      <c r="CV112" s="13">
        <f t="shared" si="95"/>
        <v>61.021200148059506</v>
      </c>
      <c r="CW112" s="20">
        <f t="shared" si="67"/>
        <v>545.23711025786952</v>
      </c>
      <c r="CX112" s="59">
        <f t="shared" si="68"/>
        <v>838.57044359120277</v>
      </c>
      <c r="CY112" s="59">
        <f ca="1">AVERAGE(OFFSET($CX$3,0,0,'Données projet'!$E$13+1,1))-AVERAGE(OFFSET($H$3,0,0,'Données projet'!$E$13+1,1))</f>
        <v>384.27390696549998</v>
      </c>
      <c r="CZ112" s="59">
        <f t="shared" si="96"/>
        <v>168.81577156642464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-1.7053025658242404E-13</v>
      </c>
      <c r="DP112" s="17">
        <f>DO112*VLOOKUP('Données projet'!$B$14,Paramètres!$A$1:$I$89,3,0)*VLOOKUP('Données projet'!$B$14,Paramètres!$A$1:$I$89,5,0)</f>
        <v>-1.7823822417994965E-13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448.86709550306159</v>
      </c>
      <c r="DU112" s="59">
        <f t="shared" si="98"/>
        <v>421.94486500709155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-2.8421709430404007E-13</v>
      </c>
      <c r="EK112" s="17">
        <f>EJ112*VLOOKUP('Données projet'!$B$15,Paramètres!$A$1:$I$89,3,0)*VLOOKUP('Données projet'!$B$15,Paramètres!$A$1:$I$89,5,0)</f>
        <v>-2.0838797354372215E-13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327.81662150328646</v>
      </c>
      <c r="EP112" s="59">
        <f t="shared" si="100"/>
        <v>320.24200483294322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-2.8421709430404007E-13</v>
      </c>
      <c r="FF112" s="17">
        <f>FE112*VLOOKUP('Données projet'!$B$16,Paramètres!$A$1:$I$89,3,0)*VLOOKUP('Données projet'!$B$16,Paramètres!$A$1:$I$89,5,0)</f>
        <v>-2.2168933355715128E-13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346.38839381795231</v>
      </c>
      <c r="FK112" s="59">
        <f t="shared" si="102"/>
        <v>337.8934585835961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-2.8421709430404007E-13</v>
      </c>
      <c r="GA112" s="17">
        <f>FZ112*VLOOKUP('Données projet'!$B$17,Paramètres!$A$1:$I$89,3,0)*VLOOKUP('Données projet'!$B$17,Paramètres!$A$1:$I$89,5,0)</f>
        <v>-2.4829205358400943E-13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383.46266660377637</v>
      </c>
      <c r="GF112" s="59">
        <f t="shared" si="104"/>
        <v>373.1287543230714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0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5.2</v>
      </c>
      <c r="GU112" s="12">
        <f>IF('Données projet'!$A$270&gt;35,GU111+GT112-HC111,IF(A112&lt;'Données projet'!$A$270,$GR$205^A112,IF(A112='Données projet'!$A$270,'Données projet'!$B$270,GU111+GT112-HC111)))</f>
        <v>352.79999999999967</v>
      </c>
      <c r="GV112" s="17">
        <f>GU112*VLOOKUP('Données projet'!$B$18,Paramètres!$A$1:$I$89,3,0)*VLOOKUP('Données projet'!$B$18,Paramètres!$A$1:$I$89,5,0)</f>
        <v>357.7391999999997</v>
      </c>
      <c r="GW112" s="13">
        <f t="shared" si="105"/>
        <v>83.154058764636318</v>
      </c>
      <c r="GX112" s="20">
        <f t="shared" si="82"/>
        <v>767.88909234840776</v>
      </c>
      <c r="GY112" s="59">
        <f t="shared" si="83"/>
        <v>1061.222425681741</v>
      </c>
      <c r="GZ112" s="59">
        <f ca="1">AVERAGE(OFFSET($GY$3,0,0,'Données projet'!$E$18+1,1))-AVERAGE(OFFSET($H$3,0,0,'Données projet'!$E$18+1,1))</f>
        <v>564.80210708868663</v>
      </c>
      <c r="HA112" s="59">
        <f t="shared" si="106"/>
        <v>367.42881145517066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0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362.81292020448933</v>
      </c>
      <c r="T113" s="59">
        <f t="shared" si="88"/>
        <v>292.26503163353146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126.77731145520406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2.3113716870472836E-3</v>
      </c>
      <c r="AC113" s="22">
        <f t="shared" si="57"/>
        <v>126.7796228268911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301.57919999999973</v>
      </c>
      <c r="AK113" s="13">
        <f t="shared" si="89"/>
        <v>71.507423226130868</v>
      </c>
      <c r="AL113" s="20">
        <f t="shared" si="58"/>
        <v>649.79253545217739</v>
      </c>
      <c r="AM113" s="59">
        <f t="shared" si="59"/>
        <v>943.12586878551065</v>
      </c>
      <c r="AN113" s="59">
        <f ca="1">AVERAGE(OFFSET($AM$3,0,0,'Données projet'!$E$10+1,1))-AVERAGE(OFFSET($H$3,0,0,'Données projet'!$E$10+1,1))</f>
        <v>476.64466005965136</v>
      </c>
      <c r="AO113" s="59">
        <f t="shared" si="90"/>
        <v>312.67921212138998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357.99999999999966</v>
      </c>
      <c r="BE113" s="13">
        <f>BD113*VLOOKUP('Données projet'!$B$11,Paramètres!$A$1:$I$89,3,0)*VLOOKUP('Données projet'!$B$11,Paramètres!$A$1:$I$89,5,0)</f>
        <v>323.91839999999968</v>
      </c>
      <c r="BF113" s="13">
        <f t="shared" si="91"/>
        <v>76.168074587293034</v>
      </c>
      <c r="BG113" s="20">
        <f t="shared" si="61"/>
        <v>696.8172765728682</v>
      </c>
      <c r="BH113" s="59">
        <f t="shared" si="62"/>
        <v>990.15060990620145</v>
      </c>
      <c r="BI113" s="59">
        <f ca="1">AVERAGE(OFFSET($BH$3,0,0,'Données projet'!$E$11+1,1))-AVERAGE(OFFSET($H$3,0,0,'Données projet'!$E$11+1,1))</f>
        <v>508.74087353289082</v>
      </c>
      <c r="BJ113" s="59">
        <f t="shared" si="92"/>
        <v>332.61387922152159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1.1368683772161603E-13</v>
      </c>
      <c r="BZ113" s="13">
        <f>BY113*VLOOKUP('Données projet'!$B$12,Paramètres!$A$1:$I$89,3,0)*VLOOKUP('Données projet'!$B$12,Paramètres!$A$1:$I$89,5,0)</f>
        <v>5.0249582272954292E-14</v>
      </c>
      <c r="CA113" s="13">
        <f t="shared" si="93"/>
        <v>8.1784820119191593E-13</v>
      </c>
      <c r="CB113" s="20">
        <f t="shared" si="64"/>
        <v>1.5119369728679821E-12</v>
      </c>
      <c r="CC113" s="59">
        <f t="shared" si="65"/>
        <v>293.33333333333485</v>
      </c>
      <c r="CD113" s="59">
        <f ca="1">AVERAGE(OFFSET($CC$3,0,0,'Données projet'!$E$12+1,1))-AVERAGE(OFFSET($H$3,0,0,'Données projet'!$E$12+1,1))</f>
        <v>413.19017646954478</v>
      </c>
      <c r="CE113" s="59">
        <f t="shared" si="94"/>
        <v>501.86214945100159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234</v>
      </c>
      <c r="CR113" s="12">
        <f>VLOOKUP(A113,'Données projet'!$A$139:$I$159,9,0)</f>
        <v>3.2</v>
      </c>
      <c r="CS113" s="12">
        <f t="array" ref="CS113">INDEX(CR:CR,MIN(IF(ISNUMBER(CR113:CR309),ROW(CR113:CR309),"")))</f>
        <v>3.2</v>
      </c>
      <c r="CT113" s="12">
        <f>IF('Données projet'!$A$140&gt;35,CT112+CS113-DB112,IF(A113&lt;'Données projet'!$A$140,$CQ$205^A113,IF(A113='Données projet'!$A$140,'Données projet'!$B$140,CT112+CS113-DB112)))</f>
        <v>233.99999999999957</v>
      </c>
      <c r="CU113" s="17">
        <f>CT113*VLOOKUP('Données projet'!$B$13,Paramètres!$A$1:$I$89,3,0)*VLOOKUP('Données projet'!$B$13,Paramètres!$A$1:$I$89,5,0)</f>
        <v>255.52799999999954</v>
      </c>
      <c r="CV113" s="13">
        <f t="shared" si="95"/>
        <v>61.768167868721363</v>
      </c>
      <c r="CW113" s="20">
        <f t="shared" si="67"/>
        <v>552.62415903802219</v>
      </c>
      <c r="CX113" s="59">
        <f t="shared" si="68"/>
        <v>845.95749237135556</v>
      </c>
      <c r="CY113" s="59">
        <f ca="1">AVERAGE(OFFSET($CX$3,0,0,'Données projet'!$E$13+1,1))-AVERAGE(OFFSET($H$3,0,0,'Données projet'!$E$13+1,1))</f>
        <v>384.27390696549998</v>
      </c>
      <c r="CZ113" s="59">
        <f t="shared" si="96"/>
        <v>168.81577156642464</v>
      </c>
      <c r="DA113" s="15">
        <f>IF(ISNA(VLOOKUP(A113,'Données projet'!$A$139:$I$159,3,0)),0,VLOOKUP(A113,'Données projet'!$A$139:$I$159,3,0))</f>
        <v>9</v>
      </c>
      <c r="DB113" s="15">
        <f>IF(ISNA(VLOOKUP(A113,'Données projet'!$A$139:$I$159,4,0)),0,VLOOKUP(A113,'Données projet'!$A$139:$I$159,4,0))</f>
        <v>27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-1.7053025658242404E-13</v>
      </c>
      <c r="DP113" s="17">
        <f>DO113*VLOOKUP('Données projet'!$B$14,Paramètres!$A$1:$I$89,3,0)*VLOOKUP('Données projet'!$B$14,Paramètres!$A$1:$I$89,5,0)</f>
        <v>-1.7823822417994965E-13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448.86709550306159</v>
      </c>
      <c r="DU113" s="59">
        <f t="shared" si="98"/>
        <v>421.94486500709155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-2.8421709430404007E-13</v>
      </c>
      <c r="EK113" s="17">
        <f>EJ113*VLOOKUP('Données projet'!$B$15,Paramètres!$A$1:$I$89,3,0)*VLOOKUP('Données projet'!$B$15,Paramètres!$A$1:$I$89,5,0)</f>
        <v>-2.0838797354372215E-13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327.81662150328646</v>
      </c>
      <c r="EP113" s="59">
        <f t="shared" si="100"/>
        <v>320.24200483294322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-2.8421709430404007E-13</v>
      </c>
      <c r="FF113" s="17">
        <f>FE113*VLOOKUP('Données projet'!$B$16,Paramètres!$A$1:$I$89,3,0)*VLOOKUP('Données projet'!$B$16,Paramètres!$A$1:$I$89,5,0)</f>
        <v>-2.2168933355715128E-13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346.38839381795231</v>
      </c>
      <c r="FK113" s="59">
        <f t="shared" si="102"/>
        <v>337.8934585835961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-2.8421709430404007E-13</v>
      </c>
      <c r="GA113" s="17">
        <f>FZ113*VLOOKUP('Données projet'!$B$17,Paramètres!$A$1:$I$89,3,0)*VLOOKUP('Données projet'!$B$17,Paramètres!$A$1:$I$89,5,0)</f>
        <v>-2.4829205358400943E-13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383.46266660377637</v>
      </c>
      <c r="GF113" s="59">
        <f t="shared" si="104"/>
        <v>373.1287543230714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0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>
        <f>VLOOKUP(A113,'Données projet'!$A$269:$I$289,2,0)</f>
        <v>358</v>
      </c>
      <c r="GS113" s="12">
        <f>VLOOKUP(A113,'Données projet'!$A$269:$I$289,9,0)</f>
        <v>5.2</v>
      </c>
      <c r="GT113" s="12">
        <f t="array" ref="GT113">INDEX(GS:GS,MIN(IF(ISNUMBER(GS113:GS309),ROW(GS113:GS309),"")))</f>
        <v>5.2</v>
      </c>
      <c r="GU113" s="12">
        <f>IF('Données projet'!$A$270&gt;35,GU112+GT113-HC112,IF(A113&lt;'Données projet'!$A$270,$GR$205^A113,IF(A113='Données projet'!$A$270,'Données projet'!$B$270,GU112+GT113-HC112)))</f>
        <v>357.99999999999966</v>
      </c>
      <c r="GV113" s="17">
        <f>GU113*VLOOKUP('Données projet'!$B$18,Paramètres!$A$1:$I$89,3,0)*VLOOKUP('Données projet'!$B$18,Paramètres!$A$1:$I$89,5,0)</f>
        <v>363.01199999999966</v>
      </c>
      <c r="GW113" s="13">
        <f t="shared" si="105"/>
        <v>84.236098596059009</v>
      </c>
      <c r="GX113" s="20">
        <f t="shared" si="82"/>
        <v>778.95710505480213</v>
      </c>
      <c r="GY113" s="59">
        <f t="shared" si="83"/>
        <v>1072.2904383881355</v>
      </c>
      <c r="GZ113" s="59">
        <f ca="1">AVERAGE(OFFSET($GY$3,0,0,'Données projet'!$E$18+1,1))-AVERAGE(OFFSET($H$3,0,0,'Données projet'!$E$18+1,1))</f>
        <v>564.80210708868663</v>
      </c>
      <c r="HA113" s="59">
        <f t="shared" si="106"/>
        <v>367.42881145517066</v>
      </c>
      <c r="HB113" s="15">
        <f>IF(ISNA(VLOOKUP(A113,'Données projet'!$A$269:$I$289,3,0)),0,VLOOKUP(A113,'Données projet'!$A$269:$I$289,3,0))</f>
        <v>10</v>
      </c>
      <c r="HC113" s="15">
        <f>IF(ISNA(VLOOKUP(A113,'Données projet'!$A$269:$I$289,4,0)),0,VLOOKUP(A113,'Données projet'!$A$269:$I$289,4,0))</f>
        <v>51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0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362.81292020448933</v>
      </c>
      <c r="T114" s="59">
        <f t="shared" si="88"/>
        <v>292.26503163353146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124.29128570409213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1.6343865937537248E-3</v>
      </c>
      <c r="AC114" s="22">
        <f t="shared" si="57"/>
        <v>124.29292009068588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311.49999999999966</v>
      </c>
      <c r="AJ114" s="13">
        <f>AI114*VLOOKUP('Données projet'!$B$10,Paramètres!$A$1:$I$89,3,0)*VLOOKUP('Données projet'!$B$10,Paramètres!$A$1:$I$89,5,0)</f>
        <v>262.40759999999977</v>
      </c>
      <c r="AK114" s="13">
        <f t="shared" si="89"/>
        <v>63.235305349754363</v>
      </c>
      <c r="AL114" s="20">
        <f t="shared" si="58"/>
        <v>567.16139348415504</v>
      </c>
      <c r="AM114" s="59">
        <f t="shared" si="59"/>
        <v>860.4947268174883</v>
      </c>
      <c r="AN114" s="59">
        <f ca="1">AVERAGE(OFFSET($AM$3,0,0,'Données projet'!$E$10+1,1))-AVERAGE(OFFSET($H$3,0,0,'Données projet'!$E$10+1,1))</f>
        <v>476.64466005965136</v>
      </c>
      <c r="AO114" s="59">
        <f t="shared" si="90"/>
        <v>312.67921212138998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</v>
      </c>
      <c r="BD114" s="12">
        <f>IF('Données projet'!$A$88&gt;35,BD113+BC114-BL113,IF(A114&lt;'Données projet'!$A$88,$BA$205^A114,IF(A114='Données projet'!$A$88,'Données projet'!$B$88,BD113+BC114-BL113)))</f>
        <v>311.49999999999966</v>
      </c>
      <c r="BE114" s="13">
        <f>BD114*VLOOKUP('Données projet'!$B$11,Paramètres!$A$1:$I$89,3,0)*VLOOKUP('Données projet'!$B$11,Paramètres!$A$1:$I$89,5,0)</f>
        <v>281.84519999999969</v>
      </c>
      <c r="BF114" s="13">
        <f t="shared" si="91"/>
        <v>67.356803491560427</v>
      </c>
      <c r="BG114" s="20">
        <f t="shared" si="61"/>
        <v>608.19348941446708</v>
      </c>
      <c r="BH114" s="59">
        <f t="shared" si="62"/>
        <v>901.52682274780045</v>
      </c>
      <c r="BI114" s="59">
        <f ca="1">AVERAGE(OFFSET($BH$3,0,0,'Données projet'!$E$11+1,1))-AVERAGE(OFFSET($H$3,0,0,'Données projet'!$E$11+1,1))</f>
        <v>508.74087353289082</v>
      </c>
      <c r="BJ114" s="59">
        <f t="shared" si="92"/>
        <v>332.61387922152159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1.1368683772161603E-13</v>
      </c>
      <c r="BZ114" s="13">
        <f>BY114*VLOOKUP('Données projet'!$B$12,Paramètres!$A$1:$I$89,3,0)*VLOOKUP('Données projet'!$B$12,Paramètres!$A$1:$I$89,5,0)</f>
        <v>5.0249582272954292E-14</v>
      </c>
      <c r="CA114" s="13">
        <f t="shared" si="93"/>
        <v>8.1784820119191593E-13</v>
      </c>
      <c r="CB114" s="20">
        <f t="shared" si="64"/>
        <v>1.5119369728679821E-12</v>
      </c>
      <c r="CC114" s="59">
        <f t="shared" si="65"/>
        <v>293.33333333333485</v>
      </c>
      <c r="CD114" s="59">
        <f ca="1">AVERAGE(OFFSET($CC$3,0,0,'Données projet'!$E$12+1,1))-AVERAGE(OFFSET($H$3,0,0,'Données projet'!$E$12+1,1))</f>
        <v>413.19017646954478</v>
      </c>
      <c r="CE114" s="59">
        <f t="shared" si="94"/>
        <v>501.86214945100159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2.6</v>
      </c>
      <c r="CT114" s="12">
        <f>IF('Données projet'!$A$140&gt;35,CT113+CS114-DB113,IF(A114&lt;'Données projet'!$A$140,$CQ$205^A114,IF(A114='Données projet'!$A$140,'Données projet'!$B$140,CT113+CS114-DB113)))</f>
        <v>209.59999999999957</v>
      </c>
      <c r="CU114" s="17">
        <f>CT114*VLOOKUP('Données projet'!$B$13,Paramètres!$A$1:$I$89,3,0)*VLOOKUP('Données projet'!$B$13,Paramètres!$A$1:$I$89,5,0)</f>
        <v>228.8831999999995</v>
      </c>
      <c r="CV114" s="13">
        <f t="shared" si="95"/>
        <v>56.041134895218335</v>
      </c>
      <c r="CW114" s="20">
        <f t="shared" si="67"/>
        <v>496.24321660917104</v>
      </c>
      <c r="CX114" s="59">
        <f t="shared" si="68"/>
        <v>789.57654994250436</v>
      </c>
      <c r="CY114" s="59">
        <f ca="1">AVERAGE(OFFSET($CX$3,0,0,'Données projet'!$E$13+1,1))-AVERAGE(OFFSET($H$3,0,0,'Données projet'!$E$13+1,1))</f>
        <v>384.27390696549998</v>
      </c>
      <c r="CZ114" s="59">
        <f t="shared" si="96"/>
        <v>168.81577156642464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-1.7053025658242404E-13</v>
      </c>
      <c r="DP114" s="17">
        <f>DO114*VLOOKUP('Données projet'!$B$14,Paramètres!$A$1:$I$89,3,0)*VLOOKUP('Données projet'!$B$14,Paramètres!$A$1:$I$89,5,0)</f>
        <v>-1.7823822417994965E-13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448.86709550306159</v>
      </c>
      <c r="DU114" s="59">
        <f t="shared" si="98"/>
        <v>421.94486500709155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-2.8421709430404007E-13</v>
      </c>
      <c r="EK114" s="17">
        <f>EJ114*VLOOKUP('Données projet'!$B$15,Paramètres!$A$1:$I$89,3,0)*VLOOKUP('Données projet'!$B$15,Paramètres!$A$1:$I$89,5,0)</f>
        <v>-2.0838797354372215E-13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327.81662150328646</v>
      </c>
      <c r="EP114" s="59">
        <f t="shared" si="100"/>
        <v>320.24200483294322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-2.8421709430404007E-13</v>
      </c>
      <c r="FF114" s="17">
        <f>FE114*VLOOKUP('Données projet'!$B$16,Paramètres!$A$1:$I$89,3,0)*VLOOKUP('Données projet'!$B$16,Paramètres!$A$1:$I$89,5,0)</f>
        <v>-2.2168933355715128E-13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346.38839381795231</v>
      </c>
      <c r="FK114" s="59">
        <f t="shared" si="102"/>
        <v>337.8934585835961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-2.8421709430404007E-13</v>
      </c>
      <c r="GA114" s="17">
        <f>FZ114*VLOOKUP('Données projet'!$B$17,Paramètres!$A$1:$I$89,3,0)*VLOOKUP('Données projet'!$B$17,Paramètres!$A$1:$I$89,5,0)</f>
        <v>-2.4829205358400943E-13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383.46266660377637</v>
      </c>
      <c r="GF114" s="59">
        <f t="shared" si="104"/>
        <v>373.1287543230714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0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4.5</v>
      </c>
      <c r="GU114" s="12">
        <f>IF('Données projet'!$A$270&gt;35,GU113+GT114-HC113,IF(A114&lt;'Données projet'!$A$270,$GR$205^A114,IF(A114='Données projet'!$A$270,'Données projet'!$B$270,GU113+GT114-HC113)))</f>
        <v>311.49999999999966</v>
      </c>
      <c r="GV114" s="17">
        <f>GU114*VLOOKUP('Données projet'!$B$18,Paramètres!$A$1:$I$89,3,0)*VLOOKUP('Données projet'!$B$18,Paramètres!$A$1:$I$89,5,0)</f>
        <v>315.86099999999971</v>
      </c>
      <c r="GW114" s="13">
        <f t="shared" si="105"/>
        <v>74.491502782151358</v>
      </c>
      <c r="GX114" s="20">
        <f t="shared" si="82"/>
        <v>679.86394234557974</v>
      </c>
      <c r="GY114" s="59">
        <f t="shared" si="83"/>
        <v>973.197275678913</v>
      </c>
      <c r="GZ114" s="59">
        <f ca="1">AVERAGE(OFFSET($GY$3,0,0,'Données projet'!$E$18+1,1))-AVERAGE(OFFSET($H$3,0,0,'Données projet'!$E$18+1,1))</f>
        <v>564.80210708868663</v>
      </c>
      <c r="HA114" s="59">
        <f t="shared" si="106"/>
        <v>367.42881145517066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0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362.81292020448933</v>
      </c>
      <c r="T115" s="59">
        <f t="shared" si="88"/>
        <v>292.26503163353146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121.85400940163353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1.1556858435236418E-3</v>
      </c>
      <c r="AC115" s="22">
        <f t="shared" si="57"/>
        <v>121.85516508747706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315.99999999999966</v>
      </c>
      <c r="AJ115" s="13">
        <f>AI115*VLOOKUP('Données projet'!$B$10,Paramètres!$A$1:$I$89,3,0)*VLOOKUP('Données projet'!$B$10,Paramètres!$A$1:$I$89,5,0)</f>
        <v>266.19839999999971</v>
      </c>
      <c r="AK115" s="13">
        <f t="shared" si="89"/>
        <v>64.041809198373159</v>
      </c>
      <c r="AL115" s="20">
        <f t="shared" si="58"/>
        <v>575.16836435383277</v>
      </c>
      <c r="AM115" s="59">
        <f t="shared" si="59"/>
        <v>868.50169768716614</v>
      </c>
      <c r="AN115" s="59">
        <f ca="1">AVERAGE(OFFSET($AM$3,0,0,'Données projet'!$E$10+1,1))-AVERAGE(OFFSET($H$3,0,0,'Données projet'!$E$10+1,1))</f>
        <v>476.64466005965136</v>
      </c>
      <c r="AO115" s="59">
        <f t="shared" si="90"/>
        <v>312.67921212138998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</v>
      </c>
      <c r="BD115" s="12">
        <f>IF('Données projet'!$A$88&gt;35,BD114+BC115-BL114,IF(A115&lt;'Données projet'!$A$88,$BA$205^A115,IF(A115='Données projet'!$A$88,'Données projet'!$B$88,BD114+BC115-BL114)))</f>
        <v>315.99999999999966</v>
      </c>
      <c r="BE115" s="13">
        <f>BD115*VLOOKUP('Données projet'!$B$11,Paramètres!$A$1:$I$89,3,0)*VLOOKUP('Données projet'!$B$11,Paramètres!$A$1:$I$89,5,0)</f>
        <v>285.91679999999968</v>
      </c>
      <c r="BF115" s="13">
        <f t="shared" si="91"/>
        <v>68.215872977287475</v>
      </c>
      <c r="BG115" s="20">
        <f t="shared" si="61"/>
        <v>616.7810721021084</v>
      </c>
      <c r="BH115" s="59">
        <f t="shared" si="62"/>
        <v>910.11440543544177</v>
      </c>
      <c r="BI115" s="59">
        <f ca="1">AVERAGE(OFFSET($BH$3,0,0,'Données projet'!$E$11+1,1))-AVERAGE(OFFSET($H$3,0,0,'Données projet'!$E$11+1,1))</f>
        <v>508.74087353289082</v>
      </c>
      <c r="BJ115" s="59">
        <f t="shared" si="92"/>
        <v>332.61387922152159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1.1368683772161603E-13</v>
      </c>
      <c r="BZ115" s="13">
        <f>BY115*VLOOKUP('Données projet'!$B$12,Paramètres!$A$1:$I$89,3,0)*VLOOKUP('Données projet'!$B$12,Paramètres!$A$1:$I$89,5,0)</f>
        <v>5.0249582272954292E-14</v>
      </c>
      <c r="CA115" s="13">
        <f t="shared" si="93"/>
        <v>8.1784820119191593E-13</v>
      </c>
      <c r="CB115" s="20">
        <f t="shared" si="64"/>
        <v>1.5119369728679821E-12</v>
      </c>
      <c r="CC115" s="59">
        <f t="shared" si="65"/>
        <v>293.33333333333485</v>
      </c>
      <c r="CD115" s="59">
        <f ca="1">AVERAGE(OFFSET($CC$3,0,0,'Données projet'!$E$12+1,1))-AVERAGE(OFFSET($H$3,0,0,'Données projet'!$E$12+1,1))</f>
        <v>413.19017646954478</v>
      </c>
      <c r="CE115" s="59">
        <f t="shared" si="94"/>
        <v>501.86214945100159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2.6</v>
      </c>
      <c r="CT115" s="12">
        <f>IF('Données projet'!$A$140&gt;35,CT114+CS115-DB114,IF(A115&lt;'Données projet'!$A$140,$CQ$205^A115,IF(A115='Données projet'!$A$140,'Données projet'!$B$140,CT114+CS115-DB114)))</f>
        <v>212.19999999999956</v>
      </c>
      <c r="CU115" s="17">
        <f>CT115*VLOOKUP('Données projet'!$B$13,Paramètres!$A$1:$I$89,3,0)*VLOOKUP('Données projet'!$B$13,Paramètres!$A$1:$I$89,5,0)</f>
        <v>231.72239999999951</v>
      </c>
      <c r="CV115" s="13">
        <f t="shared" si="95"/>
        <v>56.65494281373882</v>
      </c>
      <c r="CW115" s="20">
        <f t="shared" si="67"/>
        <v>502.25720540059427</v>
      </c>
      <c r="CX115" s="59">
        <f t="shared" si="68"/>
        <v>795.59053873392759</v>
      </c>
      <c r="CY115" s="59">
        <f ca="1">AVERAGE(OFFSET($CX$3,0,0,'Données projet'!$E$13+1,1))-AVERAGE(OFFSET($H$3,0,0,'Données projet'!$E$13+1,1))</f>
        <v>384.27390696549998</v>
      </c>
      <c r="CZ115" s="59">
        <f t="shared" si="96"/>
        <v>168.81577156642464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-1.7053025658242404E-13</v>
      </c>
      <c r="DP115" s="17">
        <f>DO115*VLOOKUP('Données projet'!$B$14,Paramètres!$A$1:$I$89,3,0)*VLOOKUP('Données projet'!$B$14,Paramètres!$A$1:$I$89,5,0)</f>
        <v>-1.7823822417994965E-13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448.86709550306159</v>
      </c>
      <c r="DU115" s="59">
        <f t="shared" si="98"/>
        <v>421.94486500709155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-2.8421709430404007E-13</v>
      </c>
      <c r="EK115" s="17">
        <f>EJ115*VLOOKUP('Données projet'!$B$15,Paramètres!$A$1:$I$89,3,0)*VLOOKUP('Données projet'!$B$15,Paramètres!$A$1:$I$89,5,0)</f>
        <v>-2.0838797354372215E-13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327.81662150328646</v>
      </c>
      <c r="EP115" s="59">
        <f t="shared" si="100"/>
        <v>320.24200483294322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-2.8421709430404007E-13</v>
      </c>
      <c r="FF115" s="17">
        <f>FE115*VLOOKUP('Données projet'!$B$16,Paramètres!$A$1:$I$89,3,0)*VLOOKUP('Données projet'!$B$16,Paramètres!$A$1:$I$89,5,0)</f>
        <v>-2.2168933355715128E-13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346.38839381795231</v>
      </c>
      <c r="FK115" s="59">
        <f t="shared" si="102"/>
        <v>337.8934585835961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-2.8421709430404007E-13</v>
      </c>
      <c r="GA115" s="17">
        <f>FZ115*VLOOKUP('Données projet'!$B$17,Paramètres!$A$1:$I$89,3,0)*VLOOKUP('Données projet'!$B$17,Paramètres!$A$1:$I$89,5,0)</f>
        <v>-2.4829205358400943E-13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383.46266660377637</v>
      </c>
      <c r="GF115" s="59">
        <f t="shared" si="104"/>
        <v>373.1287543230714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0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4.5</v>
      </c>
      <c r="GU115" s="12">
        <f>IF('Données projet'!$A$270&gt;35,GU114+GT115-HC114,IF(A115&lt;'Données projet'!$A$270,$GR$205^A115,IF(A115='Données projet'!$A$270,'Données projet'!$B$270,GU114+GT115-HC114)))</f>
        <v>315.99999999999966</v>
      </c>
      <c r="GV115" s="17">
        <f>GU115*VLOOKUP('Données projet'!$B$18,Paramètres!$A$1:$I$89,3,0)*VLOOKUP('Données projet'!$B$18,Paramètres!$A$1:$I$89,5,0)</f>
        <v>320.42399999999964</v>
      </c>
      <c r="GW115" s="13">
        <f t="shared" si="105"/>
        <v>75.441568308852254</v>
      </c>
      <c r="GX115" s="20">
        <f t="shared" si="82"/>
        <v>689.4658648045837</v>
      </c>
      <c r="GY115" s="59">
        <f t="shared" si="83"/>
        <v>982.79919813791707</v>
      </c>
      <c r="GZ115" s="59">
        <f ca="1">AVERAGE(OFFSET($GY$3,0,0,'Données projet'!$E$18+1,1))-AVERAGE(OFFSET($H$3,0,0,'Données projet'!$E$18+1,1))</f>
        <v>564.80210708868663</v>
      </c>
      <c r="HA115" s="59">
        <f t="shared" si="106"/>
        <v>367.42881145517066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0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362.81292020448933</v>
      </c>
      <c r="T116" s="59">
        <f t="shared" si="88"/>
        <v>292.26503163353146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119.46452660087439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8.1719329687686242E-4</v>
      </c>
      <c r="AC116" s="22">
        <f t="shared" si="57"/>
        <v>119.46534379417128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320.49999999999966</v>
      </c>
      <c r="AJ116" s="13">
        <f>AI116*VLOOKUP('Données projet'!$B$10,Paramètres!$A$1:$I$89,3,0)*VLOOKUP('Données projet'!$B$10,Paramètres!$A$1:$I$89,5,0)</f>
        <v>269.98919999999976</v>
      </c>
      <c r="AK116" s="13">
        <f t="shared" si="89"/>
        <v>64.846977249929026</v>
      </c>
      <c r="AL116" s="20">
        <f t="shared" si="58"/>
        <v>583.17300871029261</v>
      </c>
      <c r="AM116" s="59">
        <f t="shared" si="59"/>
        <v>876.50634204362586</v>
      </c>
      <c r="AN116" s="59">
        <f ca="1">AVERAGE(OFFSET($AM$3,0,0,'Données projet'!$E$10+1,1))-AVERAGE(OFFSET($H$3,0,0,'Données projet'!$E$10+1,1))</f>
        <v>476.64466005965136</v>
      </c>
      <c r="AO116" s="59">
        <f t="shared" si="90"/>
        <v>312.67921212138998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</v>
      </c>
      <c r="BD116" s="12">
        <f>IF('Données projet'!$A$88&gt;35,BD115+BC116-BL115,IF(A116&lt;'Données projet'!$A$88,$BA$205^A116,IF(A116='Données projet'!$A$88,'Données projet'!$B$88,BD115+BC116-BL115)))</f>
        <v>320.49999999999966</v>
      </c>
      <c r="BE116" s="13">
        <f>BD116*VLOOKUP('Données projet'!$B$11,Paramètres!$A$1:$I$89,3,0)*VLOOKUP('Données projet'!$B$11,Paramètres!$A$1:$I$89,5,0)</f>
        <v>289.98839999999967</v>
      </c>
      <c r="BF116" s="13">
        <f t="shared" si="91"/>
        <v>69.073519602481454</v>
      </c>
      <c r="BG116" s="20">
        <f t="shared" si="61"/>
        <v>625.36617664098787</v>
      </c>
      <c r="BH116" s="59">
        <f t="shared" si="62"/>
        <v>918.69950997432124</v>
      </c>
      <c r="BI116" s="59">
        <f ca="1">AVERAGE(OFFSET($BH$3,0,0,'Données projet'!$E$11+1,1))-AVERAGE(OFFSET($H$3,0,0,'Données projet'!$E$11+1,1))</f>
        <v>508.74087353289082</v>
      </c>
      <c r="BJ116" s="59">
        <f t="shared" si="92"/>
        <v>332.61387922152159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1.1368683772161603E-13</v>
      </c>
      <c r="BZ116" s="13">
        <f>BY116*VLOOKUP('Données projet'!$B$12,Paramètres!$A$1:$I$89,3,0)*VLOOKUP('Données projet'!$B$12,Paramètres!$A$1:$I$89,5,0)</f>
        <v>5.0249582272954292E-14</v>
      </c>
      <c r="CA116" s="13">
        <f t="shared" si="93"/>
        <v>8.1784820119191593E-13</v>
      </c>
      <c r="CB116" s="20">
        <f t="shared" si="64"/>
        <v>1.5119369728679821E-12</v>
      </c>
      <c r="CC116" s="59">
        <f t="shared" si="65"/>
        <v>293.33333333333485</v>
      </c>
      <c r="CD116" s="59">
        <f ca="1">AVERAGE(OFFSET($CC$3,0,0,'Données projet'!$E$12+1,1))-AVERAGE(OFFSET($H$3,0,0,'Données projet'!$E$12+1,1))</f>
        <v>413.19017646954478</v>
      </c>
      <c r="CE116" s="59">
        <f t="shared" si="94"/>
        <v>501.86214945100159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2.6</v>
      </c>
      <c r="CT116" s="12">
        <f>IF('Données projet'!$A$140&gt;35,CT115+CS116-DB115,IF(A116&lt;'Données projet'!$A$140,$CQ$205^A116,IF(A116='Données projet'!$A$140,'Données projet'!$B$140,CT115+CS116-DB115)))</f>
        <v>214.79999999999956</v>
      </c>
      <c r="CU116" s="17">
        <f>CT116*VLOOKUP('Données projet'!$B$13,Paramètres!$A$1:$I$89,3,0)*VLOOKUP('Données projet'!$B$13,Paramètres!$A$1:$I$89,5,0)</f>
        <v>234.56159999999949</v>
      </c>
      <c r="CV116" s="13">
        <f t="shared" si="95"/>
        <v>57.267875919179275</v>
      </c>
      <c r="CW116" s="20">
        <f t="shared" si="67"/>
        <v>508.26967055923632</v>
      </c>
      <c r="CX116" s="59">
        <f t="shared" si="68"/>
        <v>801.60300389256963</v>
      </c>
      <c r="CY116" s="59">
        <f ca="1">AVERAGE(OFFSET($CX$3,0,0,'Données projet'!$E$13+1,1))-AVERAGE(OFFSET($H$3,0,0,'Données projet'!$E$13+1,1))</f>
        <v>384.27390696549998</v>
      </c>
      <c r="CZ116" s="59">
        <f t="shared" si="96"/>
        <v>168.81577156642464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-1.7053025658242404E-13</v>
      </c>
      <c r="DP116" s="17">
        <f>DO116*VLOOKUP('Données projet'!$B$14,Paramètres!$A$1:$I$89,3,0)*VLOOKUP('Données projet'!$B$14,Paramètres!$A$1:$I$89,5,0)</f>
        <v>-1.7823822417994965E-13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448.86709550306159</v>
      </c>
      <c r="DU116" s="59">
        <f t="shared" si="98"/>
        <v>421.94486500709155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-2.8421709430404007E-13</v>
      </c>
      <c r="EK116" s="17">
        <f>EJ116*VLOOKUP('Données projet'!$B$15,Paramètres!$A$1:$I$89,3,0)*VLOOKUP('Données projet'!$B$15,Paramètres!$A$1:$I$89,5,0)</f>
        <v>-2.0838797354372215E-13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327.81662150328646</v>
      </c>
      <c r="EP116" s="59">
        <f t="shared" si="100"/>
        <v>320.24200483294322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-2.8421709430404007E-13</v>
      </c>
      <c r="FF116" s="17">
        <f>FE116*VLOOKUP('Données projet'!$B$16,Paramètres!$A$1:$I$89,3,0)*VLOOKUP('Données projet'!$B$16,Paramètres!$A$1:$I$89,5,0)</f>
        <v>-2.2168933355715128E-13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346.38839381795231</v>
      </c>
      <c r="FK116" s="59">
        <f t="shared" si="102"/>
        <v>337.8934585835961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-2.8421709430404007E-13</v>
      </c>
      <c r="GA116" s="17">
        <f>FZ116*VLOOKUP('Données projet'!$B$17,Paramètres!$A$1:$I$89,3,0)*VLOOKUP('Données projet'!$B$17,Paramètres!$A$1:$I$89,5,0)</f>
        <v>-2.4829205358400943E-13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383.46266660377637</v>
      </c>
      <c r="GF116" s="59">
        <f t="shared" si="104"/>
        <v>373.1287543230714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0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4.5</v>
      </c>
      <c r="GU116" s="12">
        <f>IF('Données projet'!$A$270&gt;35,GU115+GT116-HC115,IF(A116&lt;'Données projet'!$A$270,$GR$205^A116,IF(A116='Données projet'!$A$270,'Données projet'!$B$270,GU115+GT116-HC115)))</f>
        <v>320.49999999999966</v>
      </c>
      <c r="GV116" s="17">
        <f>GU116*VLOOKUP('Données projet'!$B$18,Paramètres!$A$1:$I$89,3,0)*VLOOKUP('Données projet'!$B$18,Paramètres!$A$1:$I$89,5,0)</f>
        <v>324.98699999999968</v>
      </c>
      <c r="GW116" s="13">
        <f t="shared" si="105"/>
        <v>76.390060259999316</v>
      </c>
      <c r="GX116" s="20">
        <f t="shared" si="82"/>
        <v>699.06504661949828</v>
      </c>
      <c r="GY116" s="59">
        <f t="shared" si="83"/>
        <v>992.39837995283165</v>
      </c>
      <c r="GZ116" s="59">
        <f ca="1">AVERAGE(OFFSET($GY$3,0,0,'Données projet'!$E$18+1,1))-AVERAGE(OFFSET($H$3,0,0,'Données projet'!$E$18+1,1))</f>
        <v>564.80210708868663</v>
      </c>
      <c r="HA116" s="59">
        <f t="shared" si="106"/>
        <v>367.42881145517066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0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362.81292020448933</v>
      </c>
      <c r="T117" s="59">
        <f t="shared" si="88"/>
        <v>292.26503163353146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117.12190010039754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5.7784292176182091E-4</v>
      </c>
      <c r="AC117" s="22">
        <f t="shared" si="57"/>
        <v>117.1224779433193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324.99999999999966</v>
      </c>
      <c r="AJ117" s="13">
        <f>AI117*VLOOKUP('Données projet'!$B$10,Paramètres!$A$1:$I$89,3,0)*VLOOKUP('Données projet'!$B$10,Paramètres!$A$1:$I$89,5,0)</f>
        <v>273.77999999999975</v>
      </c>
      <c r="AK117" s="13">
        <f t="shared" si="89"/>
        <v>65.650830427167435</v>
      </c>
      <c r="AL117" s="20">
        <f t="shared" si="58"/>
        <v>591.17536299398284</v>
      </c>
      <c r="AM117" s="59">
        <f t="shared" si="59"/>
        <v>884.5086963273161</v>
      </c>
      <c r="AN117" s="59">
        <f ca="1">AVERAGE(OFFSET($AM$3,0,0,'Données projet'!$E$10+1,1))-AVERAGE(OFFSET($H$3,0,0,'Données projet'!$E$10+1,1))</f>
        <v>476.64466005965136</v>
      </c>
      <c r="AO117" s="59">
        <f t="shared" si="90"/>
        <v>312.67921212138998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</v>
      </c>
      <c r="BD117" s="12">
        <f>IF('Données projet'!$A$88&gt;35,BD116+BC117-BL116,IF(A117&lt;'Données projet'!$A$88,$BA$205^A117,IF(A117='Données projet'!$A$88,'Données projet'!$B$88,BD116+BC117-BL116)))</f>
        <v>324.99999999999966</v>
      </c>
      <c r="BE117" s="13">
        <f>BD117*VLOOKUP('Données projet'!$B$11,Paramètres!$A$1:$I$89,3,0)*VLOOKUP('Données projet'!$B$11,Paramètres!$A$1:$I$89,5,0)</f>
        <v>294.05999999999972</v>
      </c>
      <c r="BF117" s="13">
        <f t="shared" si="91"/>
        <v>69.929765653573313</v>
      </c>
      <c r="BG117" s="20">
        <f t="shared" si="61"/>
        <v>633.94884184663977</v>
      </c>
      <c r="BH117" s="59">
        <f t="shared" si="62"/>
        <v>927.28217517997314</v>
      </c>
      <c r="BI117" s="59">
        <f ca="1">AVERAGE(OFFSET($BH$3,0,0,'Données projet'!$E$11+1,1))-AVERAGE(OFFSET($H$3,0,0,'Données projet'!$E$11+1,1))</f>
        <v>508.74087353289082</v>
      </c>
      <c r="BJ117" s="59">
        <f t="shared" si="92"/>
        <v>332.61387922152159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1.1368683772161603E-13</v>
      </c>
      <c r="BZ117" s="13">
        <f>BY117*VLOOKUP('Données projet'!$B$12,Paramètres!$A$1:$I$89,3,0)*VLOOKUP('Données projet'!$B$12,Paramètres!$A$1:$I$89,5,0)</f>
        <v>5.0249582272954292E-14</v>
      </c>
      <c r="CA117" s="13">
        <f t="shared" si="93"/>
        <v>8.1784820119191593E-13</v>
      </c>
      <c r="CB117" s="20">
        <f t="shared" si="64"/>
        <v>1.5119369728679821E-12</v>
      </c>
      <c r="CC117" s="59">
        <f t="shared" si="65"/>
        <v>293.33333333333485</v>
      </c>
      <c r="CD117" s="59">
        <f ca="1">AVERAGE(OFFSET($CC$3,0,0,'Données projet'!$E$12+1,1))-AVERAGE(OFFSET($H$3,0,0,'Données projet'!$E$12+1,1))</f>
        <v>413.19017646954478</v>
      </c>
      <c r="CE117" s="59">
        <f t="shared" si="94"/>
        <v>501.86214945100159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2.6</v>
      </c>
      <c r="CT117" s="12">
        <f>IF('Données projet'!$A$140&gt;35,CT116+CS117-DB116,IF(A117&lt;'Données projet'!$A$140,$CQ$205^A117,IF(A117='Données projet'!$A$140,'Données projet'!$B$140,CT116+CS117-DB116)))</f>
        <v>217.39999999999955</v>
      </c>
      <c r="CU117" s="17">
        <f>CT117*VLOOKUP('Données projet'!$B$13,Paramètres!$A$1:$I$89,3,0)*VLOOKUP('Données projet'!$B$13,Paramètres!$A$1:$I$89,5,0)</f>
        <v>237.40079999999949</v>
      </c>
      <c r="CV117" s="13">
        <f t="shared" si="95"/>
        <v>57.879946025338924</v>
      </c>
      <c r="CW117" s="20">
        <f t="shared" si="67"/>
        <v>514.28063266079778</v>
      </c>
      <c r="CX117" s="59">
        <f t="shared" si="68"/>
        <v>807.61396599413115</v>
      </c>
      <c r="CY117" s="59">
        <f ca="1">AVERAGE(OFFSET($CX$3,0,0,'Données projet'!$E$13+1,1))-AVERAGE(OFFSET($H$3,0,0,'Données projet'!$E$13+1,1))</f>
        <v>384.27390696549998</v>
      </c>
      <c r="CZ117" s="59">
        <f t="shared" si="96"/>
        <v>168.81577156642464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-1.7053025658242404E-13</v>
      </c>
      <c r="DP117" s="17">
        <f>DO117*VLOOKUP('Données projet'!$B$14,Paramètres!$A$1:$I$89,3,0)*VLOOKUP('Données projet'!$B$14,Paramètres!$A$1:$I$89,5,0)</f>
        <v>-1.7823822417994965E-13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448.86709550306159</v>
      </c>
      <c r="DU117" s="59">
        <f t="shared" si="98"/>
        <v>421.94486500709155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-2.8421709430404007E-13</v>
      </c>
      <c r="EK117" s="17">
        <f>EJ117*VLOOKUP('Données projet'!$B$15,Paramètres!$A$1:$I$89,3,0)*VLOOKUP('Données projet'!$B$15,Paramètres!$A$1:$I$89,5,0)</f>
        <v>-2.0838797354372215E-13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327.81662150328646</v>
      </c>
      <c r="EP117" s="59">
        <f t="shared" si="100"/>
        <v>320.24200483294322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-2.8421709430404007E-13</v>
      </c>
      <c r="FF117" s="17">
        <f>FE117*VLOOKUP('Données projet'!$B$16,Paramètres!$A$1:$I$89,3,0)*VLOOKUP('Données projet'!$B$16,Paramètres!$A$1:$I$89,5,0)</f>
        <v>-2.2168933355715128E-13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346.38839381795231</v>
      </c>
      <c r="FK117" s="59">
        <f t="shared" si="102"/>
        <v>337.8934585835961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-2.8421709430404007E-13</v>
      </c>
      <c r="GA117" s="17">
        <f>FZ117*VLOOKUP('Données projet'!$B$17,Paramètres!$A$1:$I$89,3,0)*VLOOKUP('Données projet'!$B$17,Paramètres!$A$1:$I$89,5,0)</f>
        <v>-2.4829205358400943E-13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383.46266660377637</v>
      </c>
      <c r="GF117" s="59">
        <f t="shared" si="104"/>
        <v>373.1287543230714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0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4.5</v>
      </c>
      <c r="GU117" s="12">
        <f>IF('Données projet'!$A$270&gt;35,GU116+GT117-HC116,IF(A117&lt;'Données projet'!$A$270,$GR$205^A117,IF(A117='Données projet'!$A$270,'Données projet'!$B$270,GU116+GT117-HC116)))</f>
        <v>324.99999999999966</v>
      </c>
      <c r="GV117" s="17">
        <f>GU117*VLOOKUP('Données projet'!$B$18,Paramètres!$A$1:$I$89,3,0)*VLOOKUP('Données projet'!$B$18,Paramètres!$A$1:$I$89,5,0)</f>
        <v>329.54999999999967</v>
      </c>
      <c r="GW117" s="13">
        <f t="shared" si="105"/>
        <v>77.337003282690503</v>
      </c>
      <c r="GX117" s="20">
        <f t="shared" si="82"/>
        <v>708.66153071735198</v>
      </c>
      <c r="GY117" s="59">
        <f t="shared" si="83"/>
        <v>1001.9948640506852</v>
      </c>
      <c r="GZ117" s="59">
        <f ca="1">AVERAGE(OFFSET($GY$3,0,0,'Données projet'!$E$18+1,1))-AVERAGE(OFFSET($H$3,0,0,'Données projet'!$E$18+1,1))</f>
        <v>564.80210708868663</v>
      </c>
      <c r="HA117" s="59">
        <f t="shared" si="106"/>
        <v>367.42881145517066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0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362.81292020448933</v>
      </c>
      <c r="T118" s="59">
        <f t="shared" si="88"/>
        <v>292.26503163353146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114.82521107673395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4.0859664843843121E-4</v>
      </c>
      <c r="AC118" s="22">
        <f t="shared" si="57"/>
        <v>114.82561967338239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329.49999999999966</v>
      </c>
      <c r="AJ118" s="13">
        <f>AI118*VLOOKUP('Données projet'!$B$10,Paramètres!$A$1:$I$89,3,0)*VLOOKUP('Données projet'!$B$10,Paramètres!$A$1:$I$89,5,0)</f>
        <v>277.57079999999974</v>
      </c>
      <c r="AK118" s="13">
        <f t="shared" si="89"/>
        <v>66.453389040149148</v>
      </c>
      <c r="AL118" s="20">
        <f t="shared" si="58"/>
        <v>599.17546257825927</v>
      </c>
      <c r="AM118" s="59">
        <f t="shared" si="59"/>
        <v>892.50879591159264</v>
      </c>
      <c r="AN118" s="59">
        <f ca="1">AVERAGE(OFFSET($AM$3,0,0,'Données projet'!$E$10+1,1))-AVERAGE(OFFSET($H$3,0,0,'Données projet'!$E$10+1,1))</f>
        <v>476.64466005965136</v>
      </c>
      <c r="AO118" s="59">
        <f t="shared" si="90"/>
        <v>312.67921212138998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</v>
      </c>
      <c r="BD118" s="12">
        <f>IF('Données projet'!$A$88&gt;35,BD117+BC118-BL117,IF(A118&lt;'Données projet'!$A$88,$BA$205^A118,IF(A118='Données projet'!$A$88,'Données projet'!$B$88,BD117+BC118-BL117)))</f>
        <v>329.49999999999966</v>
      </c>
      <c r="BE118" s="13">
        <f>BD118*VLOOKUP('Données projet'!$B$11,Paramètres!$A$1:$I$89,3,0)*VLOOKUP('Données projet'!$B$11,Paramètres!$A$1:$I$89,5,0)</f>
        <v>298.13159999999965</v>
      </c>
      <c r="BF118" s="13">
        <f t="shared" si="91"/>
        <v>70.784632764375971</v>
      </c>
      <c r="BG118" s="20">
        <f t="shared" si="61"/>
        <v>642.52910539795425</v>
      </c>
      <c r="BH118" s="59">
        <f t="shared" si="62"/>
        <v>935.86243873128751</v>
      </c>
      <c r="BI118" s="59">
        <f ca="1">AVERAGE(OFFSET($BH$3,0,0,'Données projet'!$E$11+1,1))-AVERAGE(OFFSET($H$3,0,0,'Données projet'!$E$11+1,1))</f>
        <v>508.74087353289082</v>
      </c>
      <c r="BJ118" s="59">
        <f t="shared" si="92"/>
        <v>332.61387922152159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1.1368683772161603E-13</v>
      </c>
      <c r="BZ118" s="13">
        <f>BY118*VLOOKUP('Données projet'!$B$12,Paramètres!$A$1:$I$89,3,0)*VLOOKUP('Données projet'!$B$12,Paramètres!$A$1:$I$89,5,0)</f>
        <v>5.0249582272954292E-14</v>
      </c>
      <c r="CA118" s="13">
        <f t="shared" si="93"/>
        <v>8.1784820119191593E-13</v>
      </c>
      <c r="CB118" s="20">
        <f t="shared" si="64"/>
        <v>1.5119369728679821E-12</v>
      </c>
      <c r="CC118" s="59">
        <f t="shared" si="65"/>
        <v>293.33333333333485</v>
      </c>
      <c r="CD118" s="59">
        <f ca="1">AVERAGE(OFFSET($CC$3,0,0,'Données projet'!$E$12+1,1))-AVERAGE(OFFSET($H$3,0,0,'Données projet'!$E$12+1,1))</f>
        <v>413.19017646954478</v>
      </c>
      <c r="CE118" s="59">
        <f t="shared" si="94"/>
        <v>501.86214945100159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2.6</v>
      </c>
      <c r="CT118" s="12">
        <f>IF('Données projet'!$A$140&gt;35,CT117+CS118-DB117,IF(A118&lt;'Données projet'!$A$140,$CQ$205^A118,IF(A118='Données projet'!$A$140,'Données projet'!$B$140,CT117+CS118-DB117)))</f>
        <v>219.99999999999955</v>
      </c>
      <c r="CU118" s="17">
        <f>CT118*VLOOKUP('Données projet'!$B$13,Paramètres!$A$1:$I$89,3,0)*VLOOKUP('Données projet'!$B$13,Paramètres!$A$1:$I$89,5,0)</f>
        <v>240.23999999999947</v>
      </c>
      <c r="CV118" s="13">
        <f t="shared" si="95"/>
        <v>58.491164647183027</v>
      </c>
      <c r="CW118" s="20">
        <f t="shared" si="67"/>
        <v>520.29011176050949</v>
      </c>
      <c r="CX118" s="59">
        <f t="shared" si="68"/>
        <v>813.62344509384275</v>
      </c>
      <c r="CY118" s="59">
        <f ca="1">AVERAGE(OFFSET($CX$3,0,0,'Données projet'!$E$13+1,1))-AVERAGE(OFFSET($H$3,0,0,'Données projet'!$E$13+1,1))</f>
        <v>384.27390696549998</v>
      </c>
      <c r="CZ118" s="59">
        <f t="shared" si="96"/>
        <v>168.81577156642464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-1.7053025658242404E-13</v>
      </c>
      <c r="DP118" s="17">
        <f>DO118*VLOOKUP('Données projet'!$B$14,Paramètres!$A$1:$I$89,3,0)*VLOOKUP('Données projet'!$B$14,Paramètres!$A$1:$I$89,5,0)</f>
        <v>-1.7823822417994965E-13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448.86709550306159</v>
      </c>
      <c r="DU118" s="59">
        <f t="shared" si="98"/>
        <v>421.94486500709155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-2.8421709430404007E-13</v>
      </c>
      <c r="EK118" s="17">
        <f>EJ118*VLOOKUP('Données projet'!$B$15,Paramètres!$A$1:$I$89,3,0)*VLOOKUP('Données projet'!$B$15,Paramètres!$A$1:$I$89,5,0)</f>
        <v>-2.0838797354372215E-13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327.81662150328646</v>
      </c>
      <c r="EP118" s="59">
        <f t="shared" si="100"/>
        <v>320.24200483294322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-2.8421709430404007E-13</v>
      </c>
      <c r="FF118" s="17">
        <f>FE118*VLOOKUP('Données projet'!$B$16,Paramètres!$A$1:$I$89,3,0)*VLOOKUP('Données projet'!$B$16,Paramètres!$A$1:$I$89,5,0)</f>
        <v>-2.2168933355715128E-13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346.38839381795231</v>
      </c>
      <c r="FK118" s="59">
        <f t="shared" si="102"/>
        <v>337.8934585835961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-2.8421709430404007E-13</v>
      </c>
      <c r="GA118" s="17">
        <f>FZ118*VLOOKUP('Données projet'!$B$17,Paramètres!$A$1:$I$89,3,0)*VLOOKUP('Données projet'!$B$17,Paramètres!$A$1:$I$89,5,0)</f>
        <v>-2.4829205358400943E-13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383.46266660377637</v>
      </c>
      <c r="GF118" s="59">
        <f t="shared" si="104"/>
        <v>373.1287543230714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0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4.5</v>
      </c>
      <c r="GU118" s="12">
        <f>IF('Données projet'!$A$270&gt;35,GU117+GT118-HC117,IF(A118&lt;'Données projet'!$A$270,$GR$205^A118,IF(A118='Données projet'!$A$270,'Données projet'!$B$270,GU117+GT118-HC117)))</f>
        <v>329.49999999999966</v>
      </c>
      <c r="GV118" s="17">
        <f>GU118*VLOOKUP('Données projet'!$B$18,Paramètres!$A$1:$I$89,3,0)*VLOOKUP('Données projet'!$B$18,Paramètres!$A$1:$I$89,5,0)</f>
        <v>334.11299999999966</v>
      </c>
      <c r="GW118" s="13">
        <f t="shared" si="105"/>
        <v>78.282421302277868</v>
      </c>
      <c r="GX118" s="20">
        <f t="shared" si="82"/>
        <v>718.25535876813331</v>
      </c>
      <c r="GY118" s="59">
        <f t="shared" si="83"/>
        <v>1011.5886921014667</v>
      </c>
      <c r="GZ118" s="59">
        <f ca="1">AVERAGE(OFFSET($GY$3,0,0,'Données projet'!$E$18+1,1))-AVERAGE(OFFSET($H$3,0,0,'Données projet'!$E$18+1,1))</f>
        <v>564.80210708868663</v>
      </c>
      <c r="HA118" s="59">
        <f t="shared" si="106"/>
        <v>367.42881145517066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0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362.81292020448933</v>
      </c>
      <c r="T119" s="59">
        <f t="shared" si="88"/>
        <v>292.26503163353146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112.57355872398243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2.8892146088091046E-4</v>
      </c>
      <c r="AC119" s="22">
        <f t="shared" si="57"/>
        <v>112.57384764544331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333.99999999999966</v>
      </c>
      <c r="AJ119" s="13">
        <f>AI119*VLOOKUP('Données projet'!$B$10,Paramètres!$A$1:$I$89,3,0)*VLOOKUP('Données projet'!$B$10,Paramètres!$A$1:$I$89,5,0)</f>
        <v>281.36159999999973</v>
      </c>
      <c r="AK119" s="13">
        <f t="shared" si="89"/>
        <v>67.254672812309238</v>
      </c>
      <c r="AL119" s="20">
        <f t="shared" si="58"/>
        <v>607.17334181477145</v>
      </c>
      <c r="AM119" s="59">
        <f t="shared" si="59"/>
        <v>900.5066751481047</v>
      </c>
      <c r="AN119" s="59">
        <f ca="1">AVERAGE(OFFSET($AM$3,0,0,'Données projet'!$E$10+1,1))-AVERAGE(OFFSET($H$3,0,0,'Données projet'!$E$10+1,1))</f>
        <v>476.64466005965136</v>
      </c>
      <c r="AO119" s="59">
        <f t="shared" si="90"/>
        <v>312.67921212138998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</v>
      </c>
      <c r="BD119" s="12">
        <f>IF('Données projet'!$A$88&gt;35,BD118+BC119-BL118,IF(A119&lt;'Données projet'!$A$88,$BA$205^A119,IF(A119='Données projet'!$A$88,'Données projet'!$B$88,BD118+BC119-BL118)))</f>
        <v>333.99999999999966</v>
      </c>
      <c r="BE119" s="13">
        <f>BD119*VLOOKUP('Données projet'!$B$11,Paramètres!$A$1:$I$89,3,0)*VLOOKUP('Données projet'!$B$11,Paramètres!$A$1:$I$89,5,0)</f>
        <v>302.2031999999997</v>
      </c>
      <c r="BF119" s="13">
        <f t="shared" si="91"/>
        <v>71.638141943842228</v>
      </c>
      <c r="BG119" s="20">
        <f t="shared" si="61"/>
        <v>651.1070038855247</v>
      </c>
      <c r="BH119" s="59">
        <f t="shared" si="62"/>
        <v>944.44033721885808</v>
      </c>
      <c r="BI119" s="59">
        <f ca="1">AVERAGE(OFFSET($BH$3,0,0,'Données projet'!$E$11+1,1))-AVERAGE(OFFSET($H$3,0,0,'Données projet'!$E$11+1,1))</f>
        <v>508.74087353289082</v>
      </c>
      <c r="BJ119" s="59">
        <f t="shared" si="92"/>
        <v>332.61387922152159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1.1368683772161603E-13</v>
      </c>
      <c r="BZ119" s="13">
        <f>BY119*VLOOKUP('Données projet'!$B$12,Paramètres!$A$1:$I$89,3,0)*VLOOKUP('Données projet'!$B$12,Paramètres!$A$1:$I$89,5,0)</f>
        <v>5.0249582272954292E-14</v>
      </c>
      <c r="CA119" s="13">
        <f t="shared" si="93"/>
        <v>8.1784820119191593E-13</v>
      </c>
      <c r="CB119" s="20">
        <f t="shared" si="64"/>
        <v>1.5119369728679821E-12</v>
      </c>
      <c r="CC119" s="59">
        <f t="shared" si="65"/>
        <v>293.33333333333485</v>
      </c>
      <c r="CD119" s="59">
        <f ca="1">AVERAGE(OFFSET($CC$3,0,0,'Données projet'!$E$12+1,1))-AVERAGE(OFFSET($H$3,0,0,'Données projet'!$E$12+1,1))</f>
        <v>413.19017646954478</v>
      </c>
      <c r="CE119" s="59">
        <f t="shared" si="94"/>
        <v>501.86214945100159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2.6</v>
      </c>
      <c r="CT119" s="12">
        <f>IF('Données projet'!$A$140&gt;35,CT118+CS119-DB118,IF(A119&lt;'Données projet'!$A$140,$CQ$205^A119,IF(A119='Données projet'!$A$140,'Données projet'!$B$140,CT118+CS119-DB118)))</f>
        <v>222.59999999999954</v>
      </c>
      <c r="CU119" s="17">
        <f>CT119*VLOOKUP('Données projet'!$B$13,Paramètres!$A$1:$I$89,3,0)*VLOOKUP('Données projet'!$B$13,Paramètres!$A$1:$I$89,5,0)</f>
        <v>243.0791999999995</v>
      </c>
      <c r="CV119" s="13">
        <f t="shared" si="95"/>
        <v>59.101543011842686</v>
      </c>
      <c r="CW119" s="20">
        <f t="shared" si="67"/>
        <v>526.29812741229182</v>
      </c>
      <c r="CX119" s="59">
        <f t="shared" si="68"/>
        <v>819.63146074562519</v>
      </c>
      <c r="CY119" s="59">
        <f ca="1">AVERAGE(OFFSET($CX$3,0,0,'Données projet'!$E$13+1,1))-AVERAGE(OFFSET($H$3,0,0,'Données projet'!$E$13+1,1))</f>
        <v>384.27390696549998</v>
      </c>
      <c r="CZ119" s="59">
        <f t="shared" si="96"/>
        <v>168.81577156642464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-1.7053025658242404E-13</v>
      </c>
      <c r="DP119" s="17">
        <f>DO119*VLOOKUP('Données projet'!$B$14,Paramètres!$A$1:$I$89,3,0)*VLOOKUP('Données projet'!$B$14,Paramètres!$A$1:$I$89,5,0)</f>
        <v>-1.7823822417994965E-13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448.86709550306159</v>
      </c>
      <c r="DU119" s="59">
        <f t="shared" si="98"/>
        <v>421.94486500709155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-2.8421709430404007E-13</v>
      </c>
      <c r="EK119" s="17">
        <f>EJ119*VLOOKUP('Données projet'!$B$15,Paramètres!$A$1:$I$89,3,0)*VLOOKUP('Données projet'!$B$15,Paramètres!$A$1:$I$89,5,0)</f>
        <v>-2.0838797354372215E-13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327.81662150328646</v>
      </c>
      <c r="EP119" s="59">
        <f t="shared" si="100"/>
        <v>320.24200483294322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-2.8421709430404007E-13</v>
      </c>
      <c r="FF119" s="17">
        <f>FE119*VLOOKUP('Données projet'!$B$16,Paramètres!$A$1:$I$89,3,0)*VLOOKUP('Données projet'!$B$16,Paramètres!$A$1:$I$89,5,0)</f>
        <v>-2.2168933355715128E-13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346.38839381795231</v>
      </c>
      <c r="FK119" s="59">
        <f t="shared" si="102"/>
        <v>337.8934585835961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-2.8421709430404007E-13</v>
      </c>
      <c r="GA119" s="17">
        <f>FZ119*VLOOKUP('Données projet'!$B$17,Paramètres!$A$1:$I$89,3,0)*VLOOKUP('Données projet'!$B$17,Paramètres!$A$1:$I$89,5,0)</f>
        <v>-2.4829205358400943E-13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383.46266660377637</v>
      </c>
      <c r="GF119" s="59">
        <f t="shared" si="104"/>
        <v>373.1287543230714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0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4.5</v>
      </c>
      <c r="GU119" s="12">
        <f>IF('Données projet'!$A$270&gt;35,GU118+GT119-HC118,IF(A119&lt;'Données projet'!$A$270,$GR$205^A119,IF(A119='Données projet'!$A$270,'Données projet'!$B$270,GU118+GT119-HC118)))</f>
        <v>333.99999999999966</v>
      </c>
      <c r="GV119" s="17">
        <f>GU119*VLOOKUP('Données projet'!$B$18,Paramètres!$A$1:$I$89,3,0)*VLOOKUP('Données projet'!$B$18,Paramètres!$A$1:$I$89,5,0)</f>
        <v>338.6759999999997</v>
      </c>
      <c r="GW119" s="13">
        <f t="shared" si="105"/>
        <v>79.226337553065648</v>
      </c>
      <c r="GX119" s="20">
        <f t="shared" si="82"/>
        <v>727.84657123825548</v>
      </c>
      <c r="GY119" s="59">
        <f t="shared" si="83"/>
        <v>1021.1799045715888</v>
      </c>
      <c r="GZ119" s="59">
        <f ca="1">AVERAGE(OFFSET($GY$3,0,0,'Données projet'!$E$18+1,1))-AVERAGE(OFFSET($H$3,0,0,'Données projet'!$E$18+1,1))</f>
        <v>564.80210708868663</v>
      </c>
      <c r="HA119" s="59">
        <f t="shared" si="106"/>
        <v>367.42881145517066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0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362.81292020448933</v>
      </c>
      <c r="T120" s="59">
        <f t="shared" si="88"/>
        <v>292.26503163353146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110.36605990049604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2.042983242192156E-4</v>
      </c>
      <c r="AC120" s="22">
        <f t="shared" si="57"/>
        <v>110.36626419882026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338.49999999999966</v>
      </c>
      <c r="AJ120" s="13">
        <f>AI120*VLOOKUP('Données projet'!$B$10,Paramètres!$A$1:$I$89,3,0)*VLOOKUP('Données projet'!$B$10,Paramètres!$A$1:$I$89,5,0)</f>
        <v>285.15239999999972</v>
      </c>
      <c r="AK120" s="13">
        <f t="shared" si="89"/>
        <v>68.054700905071442</v>
      </c>
      <c r="AL120" s="20">
        <f t="shared" si="58"/>
        <v>615.1690340763322</v>
      </c>
      <c r="AM120" s="59">
        <f t="shared" si="59"/>
        <v>908.50236740966557</v>
      </c>
      <c r="AN120" s="59">
        <f ca="1">AVERAGE(OFFSET($AM$3,0,0,'Données projet'!$E$10+1,1))-AVERAGE(OFFSET($H$3,0,0,'Données projet'!$E$10+1,1))</f>
        <v>476.64466005965136</v>
      </c>
      <c r="AO120" s="59">
        <f t="shared" si="90"/>
        <v>312.67921212138998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</v>
      </c>
      <c r="BD120" s="12">
        <f>IF('Données projet'!$A$88&gt;35,BD119+BC120-BL119,IF(A120&lt;'Données projet'!$A$88,$BA$205^A120,IF(A120='Données projet'!$A$88,'Données projet'!$B$88,BD119+BC120-BL119)))</f>
        <v>338.49999999999966</v>
      </c>
      <c r="BE120" s="13">
        <f>BD120*VLOOKUP('Données projet'!$B$11,Paramètres!$A$1:$I$89,3,0)*VLOOKUP('Données projet'!$B$11,Paramètres!$A$1:$I$89,5,0)</f>
        <v>306.27479999999969</v>
      </c>
      <c r="BF120" s="13">
        <f t="shared" si="91"/>
        <v>72.490313602282981</v>
      </c>
      <c r="BG120" s="20">
        <f t="shared" si="61"/>
        <v>659.68257285730897</v>
      </c>
      <c r="BH120" s="59">
        <f t="shared" si="62"/>
        <v>953.01590619064223</v>
      </c>
      <c r="BI120" s="59">
        <f ca="1">AVERAGE(OFFSET($BH$3,0,0,'Données projet'!$E$11+1,1))-AVERAGE(OFFSET($H$3,0,0,'Données projet'!$E$11+1,1))</f>
        <v>508.74087353289082</v>
      </c>
      <c r="BJ120" s="59">
        <f t="shared" si="92"/>
        <v>332.61387922152159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1.1368683772161603E-13</v>
      </c>
      <c r="BZ120" s="13">
        <f>BY120*VLOOKUP('Données projet'!$B$12,Paramètres!$A$1:$I$89,3,0)*VLOOKUP('Données projet'!$B$12,Paramètres!$A$1:$I$89,5,0)</f>
        <v>5.0249582272954292E-14</v>
      </c>
      <c r="CA120" s="13">
        <f t="shared" si="93"/>
        <v>8.1784820119191593E-13</v>
      </c>
      <c r="CB120" s="20">
        <f t="shared" si="64"/>
        <v>1.5119369728679821E-12</v>
      </c>
      <c r="CC120" s="59">
        <f t="shared" si="65"/>
        <v>293.33333333333485</v>
      </c>
      <c r="CD120" s="59">
        <f ca="1">AVERAGE(OFFSET($CC$3,0,0,'Données projet'!$E$12+1,1))-AVERAGE(OFFSET($H$3,0,0,'Données projet'!$E$12+1,1))</f>
        <v>413.19017646954478</v>
      </c>
      <c r="CE120" s="59">
        <f t="shared" si="94"/>
        <v>501.86214945100159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2.6</v>
      </c>
      <c r="CT120" s="12">
        <f>IF('Données projet'!$A$140&gt;35,CT119+CS120-DB119,IF(A120&lt;'Données projet'!$A$140,$CQ$205^A120,IF(A120='Données projet'!$A$140,'Données projet'!$B$140,CT119+CS120-DB119)))</f>
        <v>225.19999999999953</v>
      </c>
      <c r="CU120" s="17">
        <f>CT120*VLOOKUP('Données projet'!$B$13,Paramètres!$A$1:$I$89,3,0)*VLOOKUP('Données projet'!$B$13,Paramètres!$A$1:$I$89,5,0)</f>
        <v>245.91839999999951</v>
      </c>
      <c r="CV120" s="13">
        <f t="shared" si="95"/>
        <v>59.711092069085787</v>
      </c>
      <c r="CW120" s="20">
        <f t="shared" si="67"/>
        <v>532.30469868699026</v>
      </c>
      <c r="CX120" s="59">
        <f t="shared" si="68"/>
        <v>825.63803202032364</v>
      </c>
      <c r="CY120" s="59">
        <f ca="1">AVERAGE(OFFSET($CX$3,0,0,'Données projet'!$E$13+1,1))-AVERAGE(OFFSET($H$3,0,0,'Données projet'!$E$13+1,1))</f>
        <v>384.27390696549998</v>
      </c>
      <c r="CZ120" s="59">
        <f t="shared" si="96"/>
        <v>168.81577156642464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-1.7053025658242404E-13</v>
      </c>
      <c r="DP120" s="17">
        <f>DO120*VLOOKUP('Données projet'!$B$14,Paramètres!$A$1:$I$89,3,0)*VLOOKUP('Données projet'!$B$14,Paramètres!$A$1:$I$89,5,0)</f>
        <v>-1.7823822417994965E-13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448.86709550306159</v>
      </c>
      <c r="DU120" s="59">
        <f t="shared" si="98"/>
        <v>421.94486500709155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-2.8421709430404007E-13</v>
      </c>
      <c r="EK120" s="17">
        <f>EJ120*VLOOKUP('Données projet'!$B$15,Paramètres!$A$1:$I$89,3,0)*VLOOKUP('Données projet'!$B$15,Paramètres!$A$1:$I$89,5,0)</f>
        <v>-2.0838797354372215E-13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327.81662150328646</v>
      </c>
      <c r="EP120" s="59">
        <f t="shared" si="100"/>
        <v>320.24200483294322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-2.8421709430404007E-13</v>
      </c>
      <c r="FF120" s="17">
        <f>FE120*VLOOKUP('Données projet'!$B$16,Paramètres!$A$1:$I$89,3,0)*VLOOKUP('Données projet'!$B$16,Paramètres!$A$1:$I$89,5,0)</f>
        <v>-2.2168933355715128E-13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346.38839381795231</v>
      </c>
      <c r="FK120" s="59">
        <f t="shared" si="102"/>
        <v>337.8934585835961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-2.8421709430404007E-13</v>
      </c>
      <c r="GA120" s="17">
        <f>FZ120*VLOOKUP('Données projet'!$B$17,Paramètres!$A$1:$I$89,3,0)*VLOOKUP('Données projet'!$B$17,Paramètres!$A$1:$I$89,5,0)</f>
        <v>-2.4829205358400943E-13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383.46266660377637</v>
      </c>
      <c r="GF120" s="59">
        <f t="shared" si="104"/>
        <v>373.1287543230714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0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4.5</v>
      </c>
      <c r="GU120" s="12">
        <f>IF('Données projet'!$A$270&gt;35,GU119+GT120-HC119,IF(A120&lt;'Données projet'!$A$270,$GR$205^A120,IF(A120='Données projet'!$A$270,'Données projet'!$B$270,GU119+GT120-HC119)))</f>
        <v>338.49999999999966</v>
      </c>
      <c r="GV120" s="17">
        <f>GU120*VLOOKUP('Données projet'!$B$18,Paramètres!$A$1:$I$89,3,0)*VLOOKUP('Données projet'!$B$18,Paramètres!$A$1:$I$89,5,0)</f>
        <v>343.23899999999969</v>
      </c>
      <c r="GW120" s="13">
        <f t="shared" si="105"/>
        <v>80.168774607305735</v>
      </c>
      <c r="GX120" s="20">
        <f t="shared" si="82"/>
        <v>737.43520744105683</v>
      </c>
      <c r="GY120" s="59">
        <f t="shared" si="83"/>
        <v>1030.7685407743902</v>
      </c>
      <c r="GZ120" s="59">
        <f ca="1">AVERAGE(OFFSET($GY$3,0,0,'Données projet'!$E$18+1,1))-AVERAGE(OFFSET($H$3,0,0,'Données projet'!$E$18+1,1))</f>
        <v>564.80210708868663</v>
      </c>
      <c r="HA120" s="59">
        <f t="shared" si="106"/>
        <v>367.42881145517066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0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362.81292020448933</v>
      </c>
      <c r="T121" s="59">
        <f t="shared" si="88"/>
        <v>292.26503163353146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108.20184878249688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1.4446073044045523E-4</v>
      </c>
      <c r="AC121" s="22">
        <f t="shared" si="57"/>
        <v>108.20199324322732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342.99999999999966</v>
      </c>
      <c r="AJ121" s="13">
        <f>AI121*VLOOKUP('Données projet'!$B$10,Paramètres!$A$1:$I$89,3,0)*VLOOKUP('Données projet'!$B$10,Paramètres!$A$1:$I$89,5,0)</f>
        <v>288.94319999999976</v>
      </c>
      <c r="AK121" s="13">
        <f t="shared" si="89"/>
        <v>68.853491941116658</v>
      </c>
      <c r="AL121" s="20">
        <f t="shared" si="58"/>
        <v>623.16257179744446</v>
      </c>
      <c r="AM121" s="59">
        <f t="shared" si="59"/>
        <v>916.49590513077783</v>
      </c>
      <c r="AN121" s="59">
        <f ca="1">AVERAGE(OFFSET($AM$3,0,0,'Données projet'!$E$10+1,1))-AVERAGE(OFFSET($H$3,0,0,'Données projet'!$E$10+1,1))</f>
        <v>476.64466005965136</v>
      </c>
      <c r="AO121" s="59">
        <f t="shared" si="90"/>
        <v>312.67921212138998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</v>
      </c>
      <c r="BD121" s="12">
        <f>IF('Données projet'!$A$88&gt;35,BD120+BC121-BL120,IF(A121&lt;'Données projet'!$A$88,$BA$205^A121,IF(A121='Données projet'!$A$88,'Données projet'!$B$88,BD120+BC121-BL120)))</f>
        <v>342.99999999999966</v>
      </c>
      <c r="BE121" s="13">
        <f>BD121*VLOOKUP('Données projet'!$B$11,Paramètres!$A$1:$I$89,3,0)*VLOOKUP('Données projet'!$B$11,Paramètres!$A$1:$I$89,5,0)</f>
        <v>310.34639999999968</v>
      </c>
      <c r="BF121" s="13">
        <f t="shared" si="91"/>
        <v>73.341167576152998</v>
      </c>
      <c r="BG121" s="20">
        <f t="shared" si="61"/>
        <v>668.25584686179923</v>
      </c>
      <c r="BH121" s="59">
        <f t="shared" si="62"/>
        <v>961.58918019513249</v>
      </c>
      <c r="BI121" s="59">
        <f ca="1">AVERAGE(OFFSET($BH$3,0,0,'Données projet'!$E$11+1,1))-AVERAGE(OFFSET($H$3,0,0,'Données projet'!$E$11+1,1))</f>
        <v>508.74087353289082</v>
      </c>
      <c r="BJ121" s="59">
        <f t="shared" si="92"/>
        <v>332.61387922152159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1.1368683772161603E-13</v>
      </c>
      <c r="BZ121" s="13">
        <f>BY121*VLOOKUP('Données projet'!$B$12,Paramètres!$A$1:$I$89,3,0)*VLOOKUP('Données projet'!$B$12,Paramètres!$A$1:$I$89,5,0)</f>
        <v>5.0249582272954292E-14</v>
      </c>
      <c r="CA121" s="13">
        <f t="shared" si="93"/>
        <v>8.1784820119191593E-13</v>
      </c>
      <c r="CB121" s="20">
        <f t="shared" si="64"/>
        <v>1.5119369728679821E-12</v>
      </c>
      <c r="CC121" s="59">
        <f t="shared" si="65"/>
        <v>293.33333333333485</v>
      </c>
      <c r="CD121" s="59">
        <f ca="1">AVERAGE(OFFSET($CC$3,0,0,'Données projet'!$E$12+1,1))-AVERAGE(OFFSET($H$3,0,0,'Données projet'!$E$12+1,1))</f>
        <v>413.19017646954478</v>
      </c>
      <c r="CE121" s="59">
        <f t="shared" si="94"/>
        <v>501.86214945100159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2.6</v>
      </c>
      <c r="CT121" s="12">
        <f>IF('Données projet'!$A$140&gt;35,CT120+CS121-DB120,IF(A121&lt;'Données projet'!$A$140,$CQ$205^A121,IF(A121='Données projet'!$A$140,'Données projet'!$B$140,CT120+CS121-DB120)))</f>
        <v>227.79999999999953</v>
      </c>
      <c r="CU121" s="17">
        <f>CT121*VLOOKUP('Données projet'!$B$13,Paramètres!$A$1:$I$89,3,0)*VLOOKUP('Données projet'!$B$13,Paramètres!$A$1:$I$89,5,0)</f>
        <v>248.75759999999948</v>
      </c>
      <c r="CV121" s="13">
        <f t="shared" si="95"/>
        <v>60.319822501290425</v>
      </c>
      <c r="CW121" s="20">
        <f t="shared" si="67"/>
        <v>538.30984418974651</v>
      </c>
      <c r="CX121" s="59">
        <f t="shared" si="68"/>
        <v>831.64317752307988</v>
      </c>
      <c r="CY121" s="59">
        <f ca="1">AVERAGE(OFFSET($CX$3,0,0,'Données projet'!$E$13+1,1))-AVERAGE(OFFSET($H$3,0,0,'Données projet'!$E$13+1,1))</f>
        <v>384.27390696549998</v>
      </c>
      <c r="CZ121" s="59">
        <f t="shared" si="96"/>
        <v>168.81577156642464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-1.7053025658242404E-13</v>
      </c>
      <c r="DP121" s="17">
        <f>DO121*VLOOKUP('Données projet'!$B$14,Paramètres!$A$1:$I$89,3,0)*VLOOKUP('Données projet'!$B$14,Paramètres!$A$1:$I$89,5,0)</f>
        <v>-1.7823822417994965E-13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448.86709550306159</v>
      </c>
      <c r="DU121" s="59">
        <f t="shared" si="98"/>
        <v>421.94486500709155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-2.8421709430404007E-13</v>
      </c>
      <c r="EK121" s="17">
        <f>EJ121*VLOOKUP('Données projet'!$B$15,Paramètres!$A$1:$I$89,3,0)*VLOOKUP('Données projet'!$B$15,Paramètres!$A$1:$I$89,5,0)</f>
        <v>-2.0838797354372215E-13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327.81662150328646</v>
      </c>
      <c r="EP121" s="59">
        <f t="shared" si="100"/>
        <v>320.24200483294322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-2.8421709430404007E-13</v>
      </c>
      <c r="FF121" s="17">
        <f>FE121*VLOOKUP('Données projet'!$B$16,Paramètres!$A$1:$I$89,3,0)*VLOOKUP('Données projet'!$B$16,Paramètres!$A$1:$I$89,5,0)</f>
        <v>-2.2168933355715128E-13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346.38839381795231</v>
      </c>
      <c r="FK121" s="59">
        <f t="shared" si="102"/>
        <v>337.8934585835961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-2.8421709430404007E-13</v>
      </c>
      <c r="GA121" s="17">
        <f>FZ121*VLOOKUP('Données projet'!$B$17,Paramètres!$A$1:$I$89,3,0)*VLOOKUP('Données projet'!$B$17,Paramètres!$A$1:$I$89,5,0)</f>
        <v>-2.4829205358400943E-13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383.46266660377637</v>
      </c>
      <c r="GF121" s="59">
        <f t="shared" si="104"/>
        <v>373.1287543230714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0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4.5</v>
      </c>
      <c r="GU121" s="12">
        <f>IF('Données projet'!$A$270&gt;35,GU120+GT121-HC120,IF(A121&lt;'Données projet'!$A$270,$GR$205^A121,IF(A121='Données projet'!$A$270,'Données projet'!$B$270,GU120+GT121-HC120)))</f>
        <v>342.99999999999966</v>
      </c>
      <c r="GV121" s="17">
        <f>GU121*VLOOKUP('Données projet'!$B$18,Paramètres!$A$1:$I$89,3,0)*VLOOKUP('Données projet'!$B$18,Paramètres!$A$1:$I$89,5,0)</f>
        <v>347.80199999999968</v>
      </c>
      <c r="GW121" s="13">
        <f t="shared" si="105"/>
        <v>81.109754402608502</v>
      </c>
      <c r="GX121" s="20">
        <f t="shared" si="82"/>
        <v>747.02130558454246</v>
      </c>
      <c r="GY121" s="59">
        <f t="shared" si="83"/>
        <v>1040.3546389178757</v>
      </c>
      <c r="GZ121" s="59">
        <f ca="1">AVERAGE(OFFSET($GY$3,0,0,'Données projet'!$E$18+1,1))-AVERAGE(OFFSET($H$3,0,0,'Données projet'!$E$18+1,1))</f>
        <v>564.80210708868663</v>
      </c>
      <c r="HA121" s="59">
        <f t="shared" si="106"/>
        <v>367.42881145517066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0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362.81292020448933</v>
      </c>
      <c r="T122" s="59">
        <f t="shared" si="88"/>
        <v>292.26503163353146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106.08007652448325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1.021491621096078E-4</v>
      </c>
      <c r="AC122" s="22">
        <f t="shared" si="57"/>
        <v>106.08017867364535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347.49999999999966</v>
      </c>
      <c r="AJ122" s="13">
        <f>AI122*VLOOKUP('Données projet'!$B$10,Paramètres!$A$1:$I$89,3,0)*VLOOKUP('Données projet'!$B$10,Paramètres!$A$1:$I$89,5,0)</f>
        <v>292.73399999999975</v>
      </c>
      <c r="AK122" s="13">
        <f t="shared" si="89"/>
        <v>69.651064026395574</v>
      </c>
      <c r="AL122" s="20">
        <f t="shared" si="58"/>
        <v>631.15398651263843</v>
      </c>
      <c r="AM122" s="59">
        <f t="shared" si="59"/>
        <v>924.4873198459718</v>
      </c>
      <c r="AN122" s="59">
        <f ca="1">AVERAGE(OFFSET($AM$3,0,0,'Données projet'!$E$10+1,1))-AVERAGE(OFFSET($H$3,0,0,'Données projet'!$E$10+1,1))</f>
        <v>476.64466005965136</v>
      </c>
      <c r="AO122" s="59">
        <f t="shared" si="90"/>
        <v>312.67921212138998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</v>
      </c>
      <c r="BD122" s="12">
        <f>IF('Données projet'!$A$88&gt;35,BD121+BC122-BL121,IF(A122&lt;'Données projet'!$A$88,$BA$205^A122,IF(A122='Données projet'!$A$88,'Données projet'!$B$88,BD121+BC122-BL121)))</f>
        <v>347.49999999999966</v>
      </c>
      <c r="BE122" s="13">
        <f>BD122*VLOOKUP('Données projet'!$B$11,Paramètres!$A$1:$I$89,3,0)*VLOOKUP('Données projet'!$B$11,Paramètres!$A$1:$I$89,5,0)</f>
        <v>314.41799999999967</v>
      </c>
      <c r="BF122" s="13">
        <f t="shared" si="91"/>
        <v>74.190723151497266</v>
      </c>
      <c r="BG122" s="20">
        <f t="shared" si="61"/>
        <v>676.82685948885705</v>
      </c>
      <c r="BH122" s="59">
        <f t="shared" si="62"/>
        <v>970.16019282219031</v>
      </c>
      <c r="BI122" s="59">
        <f ca="1">AVERAGE(OFFSET($BH$3,0,0,'Données projet'!$E$11+1,1))-AVERAGE(OFFSET($H$3,0,0,'Données projet'!$E$11+1,1))</f>
        <v>508.74087353289082</v>
      </c>
      <c r="BJ122" s="59">
        <f t="shared" si="92"/>
        <v>332.61387922152159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1.1368683772161603E-13</v>
      </c>
      <c r="BZ122" s="13">
        <f>BY122*VLOOKUP('Données projet'!$B$12,Paramètres!$A$1:$I$89,3,0)*VLOOKUP('Données projet'!$B$12,Paramètres!$A$1:$I$89,5,0)</f>
        <v>5.0249582272954292E-14</v>
      </c>
      <c r="CA122" s="13">
        <f t="shared" si="93"/>
        <v>8.1784820119191593E-13</v>
      </c>
      <c r="CB122" s="20">
        <f t="shared" si="64"/>
        <v>1.5119369728679821E-12</v>
      </c>
      <c r="CC122" s="59">
        <f t="shared" si="65"/>
        <v>293.33333333333485</v>
      </c>
      <c r="CD122" s="59">
        <f ca="1">AVERAGE(OFFSET($CC$3,0,0,'Données projet'!$E$12+1,1))-AVERAGE(OFFSET($H$3,0,0,'Données projet'!$E$12+1,1))</f>
        <v>413.19017646954478</v>
      </c>
      <c r="CE122" s="59">
        <f t="shared" si="94"/>
        <v>501.86214945100159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2.6</v>
      </c>
      <c r="CT122" s="12">
        <f>IF('Données projet'!$A$140&gt;35,CT121+CS122-DB121,IF(A122&lt;'Données projet'!$A$140,$CQ$205^A122,IF(A122='Données projet'!$A$140,'Données projet'!$B$140,CT121+CS122-DB121)))</f>
        <v>230.39999999999952</v>
      </c>
      <c r="CU122" s="17">
        <f>CT122*VLOOKUP('Données projet'!$B$13,Paramètres!$A$1:$I$89,3,0)*VLOOKUP('Données projet'!$B$13,Paramètres!$A$1:$I$89,5,0)</f>
        <v>251.59679999999949</v>
      </c>
      <c r="CV122" s="13">
        <f t="shared" si="95"/>
        <v>60.927744732950615</v>
      </c>
      <c r="CW122" s="20">
        <f t="shared" si="67"/>
        <v>544.31358207655478</v>
      </c>
      <c r="CX122" s="59">
        <f t="shared" si="68"/>
        <v>837.64691540988815</v>
      </c>
      <c r="CY122" s="59">
        <f ca="1">AVERAGE(OFFSET($CX$3,0,0,'Données projet'!$E$13+1,1))-AVERAGE(OFFSET($H$3,0,0,'Données projet'!$E$13+1,1))</f>
        <v>384.27390696549998</v>
      </c>
      <c r="CZ122" s="59">
        <f t="shared" si="96"/>
        <v>168.81577156642464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-1.7053025658242404E-13</v>
      </c>
      <c r="DP122" s="17">
        <f>DO122*VLOOKUP('Données projet'!$B$14,Paramètres!$A$1:$I$89,3,0)*VLOOKUP('Données projet'!$B$14,Paramètres!$A$1:$I$89,5,0)</f>
        <v>-1.7823822417994965E-13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448.86709550306159</v>
      </c>
      <c r="DU122" s="59">
        <f t="shared" si="98"/>
        <v>421.94486500709155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-2.8421709430404007E-13</v>
      </c>
      <c r="EK122" s="17">
        <f>EJ122*VLOOKUP('Données projet'!$B$15,Paramètres!$A$1:$I$89,3,0)*VLOOKUP('Données projet'!$B$15,Paramètres!$A$1:$I$89,5,0)</f>
        <v>-2.0838797354372215E-13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327.81662150328646</v>
      </c>
      <c r="EP122" s="59">
        <f t="shared" si="100"/>
        <v>320.24200483294322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-2.8421709430404007E-13</v>
      </c>
      <c r="FF122" s="17">
        <f>FE122*VLOOKUP('Données projet'!$B$16,Paramètres!$A$1:$I$89,3,0)*VLOOKUP('Données projet'!$B$16,Paramètres!$A$1:$I$89,5,0)</f>
        <v>-2.2168933355715128E-13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346.38839381795231</v>
      </c>
      <c r="FK122" s="59">
        <f t="shared" si="102"/>
        <v>337.8934585835961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-2.8421709430404007E-13</v>
      </c>
      <c r="GA122" s="17">
        <f>FZ122*VLOOKUP('Données projet'!$B$17,Paramètres!$A$1:$I$89,3,0)*VLOOKUP('Données projet'!$B$17,Paramètres!$A$1:$I$89,5,0)</f>
        <v>-2.4829205358400943E-13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383.46266660377637</v>
      </c>
      <c r="GF122" s="59">
        <f t="shared" si="104"/>
        <v>373.1287543230714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0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4.5</v>
      </c>
      <c r="GU122" s="12">
        <f>IF('Données projet'!$A$270&gt;35,GU121+GT122-HC121,IF(A122&lt;'Données projet'!$A$270,$GR$205^A122,IF(A122='Données projet'!$A$270,'Données projet'!$B$270,GU121+GT122-HC121)))</f>
        <v>347.49999999999966</v>
      </c>
      <c r="GV122" s="17">
        <f>GU122*VLOOKUP('Données projet'!$B$18,Paramètres!$A$1:$I$89,3,0)*VLOOKUP('Données projet'!$B$18,Paramètres!$A$1:$I$89,5,0)</f>
        <v>352.36499999999967</v>
      </c>
      <c r="GW122" s="13">
        <f t="shared" si="105"/>
        <v>82.049298267873496</v>
      </c>
      <c r="GX122" s="20">
        <f t="shared" si="82"/>
        <v>756.60490281654575</v>
      </c>
      <c r="GY122" s="59">
        <f t="shared" si="83"/>
        <v>1049.938236149879</v>
      </c>
      <c r="GZ122" s="59">
        <f ca="1">AVERAGE(OFFSET($GY$3,0,0,'Données projet'!$E$18+1,1))-AVERAGE(OFFSET($H$3,0,0,'Données projet'!$E$18+1,1))</f>
        <v>564.80210708868663</v>
      </c>
      <c r="HA122" s="59">
        <f t="shared" si="106"/>
        <v>367.42881145517066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0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362.81292020448933</v>
      </c>
      <c r="T123" s="59">
        <f t="shared" si="88"/>
        <v>292.26503163353146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103.99991092629597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7.2230365220227614E-5</v>
      </c>
      <c r="AC123" s="22">
        <f t="shared" si="57"/>
        <v>103.99998315666119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351.99999999999966</v>
      </c>
      <c r="AJ123" s="13">
        <f>AI123*VLOOKUP('Données projet'!$B$10,Paramètres!$A$1:$I$89,3,0)*VLOOKUP('Données projet'!$B$10,Paramètres!$A$1:$I$89,5,0)</f>
        <v>296.52479999999974</v>
      </c>
      <c r="AK123" s="13">
        <f t="shared" si="89"/>
        <v>70.447434770968471</v>
      </c>
      <c r="AL123" s="20">
        <f t="shared" si="58"/>
        <v>639.1433088927696</v>
      </c>
      <c r="AM123" s="59">
        <f t="shared" si="59"/>
        <v>932.47664222610297</v>
      </c>
      <c r="AN123" s="59">
        <f ca="1">AVERAGE(OFFSET($AM$3,0,0,'Données projet'!$E$10+1,1))-AVERAGE(OFFSET($H$3,0,0,'Données projet'!$E$10+1,1))</f>
        <v>476.64466005965136</v>
      </c>
      <c r="AO123" s="59">
        <f t="shared" si="90"/>
        <v>312.67921212138998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47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</v>
      </c>
      <c r="BC123" s="12">
        <f t="array" ref="BC123">INDEX(BB:BB,MIN(IF(ISNUMBER(BB123:BB319),ROW(BB123:BB319),"")))</f>
        <v>4.5</v>
      </c>
      <c r="BD123" s="12">
        <f>IF('Données projet'!$A$88&gt;35,BD122+BC123-BL122,IF(A123&lt;'Données projet'!$A$88,$BA$205^A123,IF(A123='Données projet'!$A$88,'Données projet'!$B$88,BD122+BC123-BL122)))</f>
        <v>351.99999999999966</v>
      </c>
      <c r="BE123" s="13">
        <f>BD123*VLOOKUP('Données projet'!$B$11,Paramètres!$A$1:$I$89,3,0)*VLOOKUP('Données projet'!$B$11,Paramètres!$A$1:$I$89,5,0)</f>
        <v>318.48959999999971</v>
      </c>
      <c r="BF123" s="13">
        <f t="shared" si="91"/>
        <v>75.038999086150227</v>
      </c>
      <c r="BG123" s="20">
        <f t="shared" si="61"/>
        <v>685.39564340837785</v>
      </c>
      <c r="BH123" s="59">
        <f t="shared" si="62"/>
        <v>978.72897674171122</v>
      </c>
      <c r="BI123" s="59">
        <f ca="1">AVERAGE(OFFSET($BH$3,0,0,'Données projet'!$E$11+1,1))-AVERAGE(OFFSET($H$3,0,0,'Données projet'!$E$11+1,1))</f>
        <v>508.74087353289082</v>
      </c>
      <c r="BJ123" s="59">
        <f t="shared" si="92"/>
        <v>332.61387922152159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47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1.1368683772161603E-13</v>
      </c>
      <c r="BZ123" s="13">
        <f>BY123*VLOOKUP('Données projet'!$B$12,Paramètres!$A$1:$I$89,3,0)*VLOOKUP('Données projet'!$B$12,Paramètres!$A$1:$I$89,5,0)</f>
        <v>5.0249582272954292E-14</v>
      </c>
      <c r="CA123" s="13">
        <f t="shared" si="93"/>
        <v>8.1784820119191593E-13</v>
      </c>
      <c r="CB123" s="20">
        <f t="shared" si="64"/>
        <v>1.5119369728679821E-12</v>
      </c>
      <c r="CC123" s="59">
        <f t="shared" si="65"/>
        <v>293.33333333333485</v>
      </c>
      <c r="CD123" s="59">
        <f ca="1">AVERAGE(OFFSET($CC$3,0,0,'Données projet'!$E$12+1,1))-AVERAGE(OFFSET($H$3,0,0,'Données projet'!$E$12+1,1))</f>
        <v>413.19017646954478</v>
      </c>
      <c r="CE123" s="59">
        <f t="shared" si="94"/>
        <v>501.86214945100159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233</v>
      </c>
      <c r="CR123" s="12">
        <f>VLOOKUP(A123,'Données projet'!$A$139:$I$159,9,0)</f>
        <v>2.6</v>
      </c>
      <c r="CS123" s="12">
        <f t="array" ref="CS123">INDEX(CR:CR,MIN(IF(ISNUMBER(CR123:CR319),ROW(CR123:CR319),"")))</f>
        <v>2.6</v>
      </c>
      <c r="CT123" s="12">
        <f>IF('Données projet'!$A$140&gt;35,CT122+CS123-DB122,IF(A123&lt;'Données projet'!$A$140,$CQ$205^A123,IF(A123='Données projet'!$A$140,'Données projet'!$B$140,CT122+CS123-DB122)))</f>
        <v>232.99999999999952</v>
      </c>
      <c r="CU123" s="17">
        <f>CT123*VLOOKUP('Données projet'!$B$13,Paramètres!$A$1:$I$89,3,0)*VLOOKUP('Données projet'!$B$13,Paramètres!$A$1:$I$89,5,0)</f>
        <v>254.43599999999947</v>
      </c>
      <c r="CV123" s="13">
        <f t="shared" si="95"/>
        <v>61.53486893973988</v>
      </c>
      <c r="CW123" s="20">
        <f t="shared" si="67"/>
        <v>550.31593007004608</v>
      </c>
      <c r="CX123" s="59">
        <f t="shared" si="68"/>
        <v>843.64926340337934</v>
      </c>
      <c r="CY123" s="59">
        <f ca="1">AVERAGE(OFFSET($CX$3,0,0,'Données projet'!$E$13+1,1))-AVERAGE(OFFSET($H$3,0,0,'Données projet'!$E$13+1,1))</f>
        <v>384.27390696549998</v>
      </c>
      <c r="CZ123" s="59">
        <f t="shared" si="96"/>
        <v>168.81577156642464</v>
      </c>
      <c r="DA123" s="15">
        <f>IF(ISNA(VLOOKUP(A123,'Données projet'!$A$139:$I$159,3,0)),0,VLOOKUP(A123,'Données projet'!$A$139:$I$159,3,0))</f>
        <v>10</v>
      </c>
      <c r="DB123" s="15">
        <f>IF(ISNA(VLOOKUP(A123,'Données projet'!$A$139:$I$159,4,0)),0,VLOOKUP(A123,'Données projet'!$A$139:$I$159,4,0))</f>
        <v>25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-1.7053025658242404E-13</v>
      </c>
      <c r="DP123" s="17">
        <f>DO123*VLOOKUP('Données projet'!$B$14,Paramètres!$A$1:$I$89,3,0)*VLOOKUP('Données projet'!$B$14,Paramètres!$A$1:$I$89,5,0)</f>
        <v>-1.7823822417994965E-13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448.86709550306159</v>
      </c>
      <c r="DU123" s="59">
        <f t="shared" si="98"/>
        <v>421.94486500709155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-2.8421709430404007E-13</v>
      </c>
      <c r="EK123" s="17">
        <f>EJ123*VLOOKUP('Données projet'!$B$15,Paramètres!$A$1:$I$89,3,0)*VLOOKUP('Données projet'!$B$15,Paramètres!$A$1:$I$89,5,0)</f>
        <v>-2.0838797354372215E-13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327.81662150328646</v>
      </c>
      <c r="EP123" s="59">
        <f t="shared" si="100"/>
        <v>320.24200483294322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-2.8421709430404007E-13</v>
      </c>
      <c r="FF123" s="17">
        <f>FE123*VLOOKUP('Données projet'!$B$16,Paramètres!$A$1:$I$89,3,0)*VLOOKUP('Données projet'!$B$16,Paramètres!$A$1:$I$89,5,0)</f>
        <v>-2.2168933355715128E-13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346.38839381795231</v>
      </c>
      <c r="FK123" s="59">
        <f t="shared" si="102"/>
        <v>337.8934585835961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-2.8421709430404007E-13</v>
      </c>
      <c r="GA123" s="17">
        <f>FZ123*VLOOKUP('Données projet'!$B$17,Paramètres!$A$1:$I$89,3,0)*VLOOKUP('Données projet'!$B$17,Paramètres!$A$1:$I$89,5,0)</f>
        <v>-2.4829205358400943E-13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383.46266660377637</v>
      </c>
      <c r="GF123" s="59">
        <f t="shared" si="104"/>
        <v>373.1287543230714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0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>
        <f>VLOOKUP(A123,'Données projet'!$A$269:$I$289,2,0)</f>
        <v>352</v>
      </c>
      <c r="GS123" s="12">
        <f>VLOOKUP(A123,'Données projet'!$A$269:$I$289,9,0)</f>
        <v>4.5</v>
      </c>
      <c r="GT123" s="12">
        <f t="array" ref="GT123">INDEX(GS:GS,MIN(IF(ISNUMBER(GS123:GS319),ROW(GS123:GS319),"")))</f>
        <v>4.5</v>
      </c>
      <c r="GU123" s="12">
        <f>IF('Données projet'!$A$270&gt;35,GU122+GT123-HC122,IF(A123&lt;'Données projet'!$A$270,$GR$205^A123,IF(A123='Données projet'!$A$270,'Données projet'!$B$270,GU122+GT123-HC122)))</f>
        <v>351.99999999999966</v>
      </c>
      <c r="GV123" s="17">
        <f>GU123*VLOOKUP('Données projet'!$B$18,Paramètres!$A$1:$I$89,3,0)*VLOOKUP('Données projet'!$B$18,Paramètres!$A$1:$I$89,5,0)</f>
        <v>356.92799999999966</v>
      </c>
      <c r="GW123" s="13">
        <f t="shared" si="105"/>
        <v>82.987426947838912</v>
      </c>
      <c r="GX123" s="20">
        <f t="shared" si="82"/>
        <v>766.18603526748541</v>
      </c>
      <c r="GY123" s="59">
        <f t="shared" si="83"/>
        <v>1059.5193686008188</v>
      </c>
      <c r="GZ123" s="59">
        <f ca="1">AVERAGE(OFFSET($GY$3,0,0,'Données projet'!$E$18+1,1))-AVERAGE(OFFSET($H$3,0,0,'Données projet'!$E$18+1,1))</f>
        <v>564.80210708868663</v>
      </c>
      <c r="HA123" s="59">
        <f t="shared" si="106"/>
        <v>367.42881145517066</v>
      </c>
      <c r="HB123" s="15">
        <f>IF(ISNA(VLOOKUP(A123,'Données projet'!$A$269:$I$289,3,0)),0,VLOOKUP(A123,'Données projet'!$A$269:$I$289,3,0))</f>
        <v>11</v>
      </c>
      <c r="HC123" s="15">
        <f>IF(ISNA(VLOOKUP(A123,'Données projet'!$A$269:$I$289,4,0)),0,VLOOKUP(A123,'Données projet'!$A$269:$I$289,4,0))</f>
        <v>47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0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362.81292020448933</v>
      </c>
      <c r="T124" s="59">
        <f t="shared" si="88"/>
        <v>292.26503163353146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101.96053610671342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5.1074581054803901E-5</v>
      </c>
      <c r="AC124" s="22">
        <f t="shared" si="57"/>
        <v>101.96058718129447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4.0999999999999996</v>
      </c>
      <c r="AI124" s="13">
        <f>IF('Données projet'!$A$62&gt;35,AI123+AH124-AQ123,IF(A124&lt;'Données projet'!$A$62,$AF$205^A124,IF(A124='Données projet'!$A$62,'Données projet'!$B$62,AI123+AH124-AQ123)))</f>
        <v>309.09999999999968</v>
      </c>
      <c r="AJ124" s="13">
        <f>AI124*VLOOKUP('Données projet'!$B$10,Paramètres!$A$1:$I$89,3,0)*VLOOKUP('Données projet'!$B$10,Paramètres!$A$1:$I$89,5,0)</f>
        <v>260.38583999999975</v>
      </c>
      <c r="AK124" s="13">
        <f t="shared" si="89"/>
        <v>62.804616352490115</v>
      </c>
      <c r="AL124" s="20">
        <f t="shared" si="58"/>
        <v>562.89004481391976</v>
      </c>
      <c r="AM124" s="59">
        <f t="shared" si="59"/>
        <v>856.22337814725302</v>
      </c>
      <c r="AN124" s="59">
        <f ca="1">AVERAGE(OFFSET($AM$3,0,0,'Données projet'!$E$10+1,1))-AVERAGE(OFFSET($H$3,0,0,'Données projet'!$E$10+1,1))</f>
        <v>476.64466005965136</v>
      </c>
      <c r="AO124" s="59">
        <f t="shared" si="90"/>
        <v>312.67921212138998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4.0999999999999996</v>
      </c>
      <c r="BD124" s="12">
        <f>IF('Données projet'!$A$88&gt;35,BD123+BC124-BL123,IF(A124&lt;'Données projet'!$A$88,$BA$205^A124,IF(A124='Données projet'!$A$88,'Données projet'!$B$88,BD123+BC124-BL123)))</f>
        <v>309.09999999999968</v>
      </c>
      <c r="BE124" s="13">
        <f>BD124*VLOOKUP('Données projet'!$B$11,Paramètres!$A$1:$I$89,3,0)*VLOOKUP('Données projet'!$B$11,Paramètres!$A$1:$I$89,5,0)</f>
        <v>279.67367999999971</v>
      </c>
      <c r="BF124" s="13">
        <f t="shared" si="91"/>
        <v>66.898043405019408</v>
      </c>
      <c r="BG124" s="20">
        <f t="shared" si="61"/>
        <v>603.61241826374157</v>
      </c>
      <c r="BH124" s="59">
        <f t="shared" si="62"/>
        <v>896.94575159707483</v>
      </c>
      <c r="BI124" s="59">
        <f ca="1">AVERAGE(OFFSET($BH$3,0,0,'Données projet'!$E$11+1,1))-AVERAGE(OFFSET($H$3,0,0,'Données projet'!$E$11+1,1))</f>
        <v>508.74087353289082</v>
      </c>
      <c r="BJ124" s="59">
        <f t="shared" si="92"/>
        <v>332.61387922152159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1.1368683772161603E-13</v>
      </c>
      <c r="BZ124" s="13">
        <f>BY124*VLOOKUP('Données projet'!$B$12,Paramètres!$A$1:$I$89,3,0)*VLOOKUP('Données projet'!$B$12,Paramètres!$A$1:$I$89,5,0)</f>
        <v>5.0249582272954292E-14</v>
      </c>
      <c r="CA124" s="13">
        <f t="shared" si="93"/>
        <v>8.1784820119191593E-13</v>
      </c>
      <c r="CB124" s="20">
        <f t="shared" si="64"/>
        <v>1.5119369728679821E-12</v>
      </c>
      <c r="CC124" s="59">
        <f t="shared" si="65"/>
        <v>293.33333333333485</v>
      </c>
      <c r="CD124" s="59">
        <f ca="1">AVERAGE(OFFSET($CC$3,0,0,'Données projet'!$E$12+1,1))-AVERAGE(OFFSET($H$3,0,0,'Données projet'!$E$12+1,1))</f>
        <v>413.19017646954478</v>
      </c>
      <c r="CE124" s="59">
        <f t="shared" si="94"/>
        <v>501.86214945100159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2.2000000000000002</v>
      </c>
      <c r="CT124" s="12">
        <f>IF('Données projet'!$A$140&gt;35,CT123+CS124-DB123,IF(A124&lt;'Données projet'!$A$140,$CQ$205^A124,IF(A124='Données projet'!$A$140,'Données projet'!$B$140,CT123+CS124-DB123)))</f>
        <v>210.19999999999951</v>
      </c>
      <c r="CU124" s="17">
        <f>CT124*VLOOKUP('Données projet'!$B$13,Paramètres!$A$1:$I$89,3,0)*VLOOKUP('Données projet'!$B$13,Paramètres!$A$1:$I$89,5,0)</f>
        <v>229.53839999999946</v>
      </c>
      <c r="CV124" s="13">
        <f t="shared" si="95"/>
        <v>56.182861152071261</v>
      </c>
      <c r="CW124" s="20">
        <f t="shared" si="67"/>
        <v>497.63119650652317</v>
      </c>
      <c r="CX124" s="59">
        <f t="shared" si="68"/>
        <v>790.96452983985648</v>
      </c>
      <c r="CY124" s="59">
        <f ca="1">AVERAGE(OFFSET($CX$3,0,0,'Données projet'!$E$13+1,1))-AVERAGE(OFFSET($H$3,0,0,'Données projet'!$E$13+1,1))</f>
        <v>384.27390696549998</v>
      </c>
      <c r="CZ124" s="59">
        <f t="shared" si="96"/>
        <v>168.81577156642464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-1.7053025658242404E-13</v>
      </c>
      <c r="DP124" s="17">
        <f>DO124*VLOOKUP('Données projet'!$B$14,Paramètres!$A$1:$I$89,3,0)*VLOOKUP('Données projet'!$B$14,Paramètres!$A$1:$I$89,5,0)</f>
        <v>-1.7823822417994965E-13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448.86709550306159</v>
      </c>
      <c r="DU124" s="59">
        <f t="shared" si="98"/>
        <v>421.94486500709155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-2.8421709430404007E-13</v>
      </c>
      <c r="EK124" s="17">
        <f>EJ124*VLOOKUP('Données projet'!$B$15,Paramètres!$A$1:$I$89,3,0)*VLOOKUP('Données projet'!$B$15,Paramètres!$A$1:$I$89,5,0)</f>
        <v>-2.0838797354372215E-13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327.81662150328646</v>
      </c>
      <c r="EP124" s="59">
        <f t="shared" si="100"/>
        <v>320.24200483294322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-2.8421709430404007E-13</v>
      </c>
      <c r="FF124" s="17">
        <f>FE124*VLOOKUP('Données projet'!$B$16,Paramètres!$A$1:$I$89,3,0)*VLOOKUP('Données projet'!$B$16,Paramètres!$A$1:$I$89,5,0)</f>
        <v>-2.2168933355715128E-13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346.38839381795231</v>
      </c>
      <c r="FK124" s="59">
        <f t="shared" si="102"/>
        <v>337.8934585835961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-2.8421709430404007E-13</v>
      </c>
      <c r="GA124" s="17">
        <f>FZ124*VLOOKUP('Données projet'!$B$17,Paramètres!$A$1:$I$89,3,0)*VLOOKUP('Données projet'!$B$17,Paramètres!$A$1:$I$89,5,0)</f>
        <v>-2.4829205358400943E-13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383.46266660377637</v>
      </c>
      <c r="GF124" s="59">
        <f t="shared" si="104"/>
        <v>373.1287543230714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0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4.0999999999999996</v>
      </c>
      <c r="GU124" s="12">
        <f>IF('Données projet'!$A$270&gt;35,GU123+GT124-HC123,IF(A124&lt;'Données projet'!$A$270,$GR$205^A124,IF(A124='Données projet'!$A$270,'Données projet'!$B$270,GU123+GT124-HC123)))</f>
        <v>309.09999999999968</v>
      </c>
      <c r="GV124" s="17">
        <f>GU124*VLOOKUP('Données projet'!$B$18,Paramètres!$A$1:$I$89,3,0)*VLOOKUP('Données projet'!$B$18,Paramètres!$A$1:$I$89,5,0)</f>
        <v>313.42739999999969</v>
      </c>
      <c r="GW124" s="13">
        <f t="shared" si="105"/>
        <v>73.984149011018303</v>
      </c>
      <c r="GX124" s="20">
        <f t="shared" si="82"/>
        <v>674.74178119418968</v>
      </c>
      <c r="GY124" s="59">
        <f t="shared" si="83"/>
        <v>968.07511452752306</v>
      </c>
      <c r="GZ124" s="59">
        <f ca="1">AVERAGE(OFFSET($GY$3,0,0,'Données projet'!$E$18+1,1))-AVERAGE(OFFSET($H$3,0,0,'Données projet'!$E$18+1,1))</f>
        <v>564.80210708868663</v>
      </c>
      <c r="HA124" s="59">
        <f t="shared" si="106"/>
        <v>367.42881145517066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0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362.81292020448933</v>
      </c>
      <c r="T125" s="59">
        <f t="shared" si="88"/>
        <v>292.26503163353146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99.961152183447069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3.6115182610113807E-5</v>
      </c>
      <c r="AC125" s="22">
        <f t="shared" si="57"/>
        <v>99.961188298629679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4.0999999999999996</v>
      </c>
      <c r="AI125" s="13">
        <f>IF('Données projet'!$A$62&gt;35,AI124+AH125-AQ124,IF(A125&lt;'Données projet'!$A$62,$AF$205^A125,IF(A125='Données projet'!$A$62,'Données projet'!$B$62,AI124+AH125-AQ124)))</f>
        <v>313.1999999999997</v>
      </c>
      <c r="AJ125" s="13">
        <f>AI125*VLOOKUP('Données projet'!$B$10,Paramètres!$A$1:$I$89,3,0)*VLOOKUP('Données projet'!$B$10,Paramètres!$A$1:$I$89,5,0)</f>
        <v>263.83967999999976</v>
      </c>
      <c r="AK125" s="13">
        <f t="shared" si="89"/>
        <v>63.540142934904779</v>
      </c>
      <c r="AL125" s="20">
        <f t="shared" si="58"/>
        <v>570.18652494495871</v>
      </c>
      <c r="AM125" s="59">
        <f t="shared" si="59"/>
        <v>863.51985827829208</v>
      </c>
      <c r="AN125" s="59">
        <f ca="1">AVERAGE(OFFSET($AM$3,0,0,'Données projet'!$E$10+1,1))-AVERAGE(OFFSET($H$3,0,0,'Données projet'!$E$10+1,1))</f>
        <v>476.64466005965136</v>
      </c>
      <c r="AO125" s="59">
        <f t="shared" si="90"/>
        <v>312.67921212138998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4.0999999999999996</v>
      </c>
      <c r="BD125" s="12">
        <f>IF('Données projet'!$A$88&gt;35,BD124+BC125-BL124,IF(A125&lt;'Données projet'!$A$88,$BA$205^A125,IF(A125='Données projet'!$A$88,'Données projet'!$B$88,BD124+BC125-BL124)))</f>
        <v>313.1999999999997</v>
      </c>
      <c r="BE125" s="13">
        <f>BD125*VLOOKUP('Données projet'!$B$11,Paramètres!$A$1:$I$89,3,0)*VLOOKUP('Données projet'!$B$11,Paramètres!$A$1:$I$89,5,0)</f>
        <v>283.3833599999997</v>
      </c>
      <c r="BF125" s="13">
        <f t="shared" si="91"/>
        <v>67.681509527314518</v>
      </c>
      <c r="BG125" s="20">
        <f t="shared" si="61"/>
        <v>611.4379810934056</v>
      </c>
      <c r="BH125" s="59">
        <f t="shared" si="62"/>
        <v>904.77131442673885</v>
      </c>
      <c r="BI125" s="59">
        <f ca="1">AVERAGE(OFFSET($BH$3,0,0,'Données projet'!$E$11+1,1))-AVERAGE(OFFSET($H$3,0,0,'Données projet'!$E$11+1,1))</f>
        <v>508.74087353289082</v>
      </c>
      <c r="BJ125" s="59">
        <f t="shared" si="92"/>
        <v>332.61387922152159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1.1368683772161603E-13</v>
      </c>
      <c r="BZ125" s="13">
        <f>BY125*VLOOKUP('Données projet'!$B$12,Paramètres!$A$1:$I$89,3,0)*VLOOKUP('Données projet'!$B$12,Paramètres!$A$1:$I$89,5,0)</f>
        <v>5.0249582272954292E-14</v>
      </c>
      <c r="CA125" s="13">
        <f t="shared" si="93"/>
        <v>8.1784820119191593E-13</v>
      </c>
      <c r="CB125" s="20">
        <f t="shared" si="64"/>
        <v>1.5119369728679821E-12</v>
      </c>
      <c r="CC125" s="59">
        <f t="shared" si="65"/>
        <v>293.33333333333485</v>
      </c>
      <c r="CD125" s="59">
        <f ca="1">AVERAGE(OFFSET($CC$3,0,0,'Données projet'!$E$12+1,1))-AVERAGE(OFFSET($H$3,0,0,'Données projet'!$E$12+1,1))</f>
        <v>413.19017646954478</v>
      </c>
      <c r="CE125" s="59">
        <f t="shared" si="94"/>
        <v>501.86214945100159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2.2000000000000002</v>
      </c>
      <c r="CT125" s="12">
        <f>IF('Données projet'!$A$140&gt;35,CT124+CS125-DB124,IF(A125&lt;'Données projet'!$A$140,$CQ$205^A125,IF(A125='Données projet'!$A$140,'Données projet'!$B$140,CT124+CS125-DB124)))</f>
        <v>212.39999999999949</v>
      </c>
      <c r="CU125" s="17">
        <f>CT125*VLOOKUP('Données projet'!$B$13,Paramètres!$A$1:$I$89,3,0)*VLOOKUP('Données projet'!$B$13,Paramètres!$A$1:$I$89,5,0)</f>
        <v>231.94079999999946</v>
      </c>
      <c r="CV125" s="13">
        <f t="shared" si="95"/>
        <v>56.70212242017535</v>
      </c>
      <c r="CW125" s="20">
        <f t="shared" si="67"/>
        <v>502.71975654847103</v>
      </c>
      <c r="CX125" s="59">
        <f t="shared" si="68"/>
        <v>796.05308988180434</v>
      </c>
      <c r="CY125" s="59">
        <f ca="1">AVERAGE(OFFSET($CX$3,0,0,'Données projet'!$E$13+1,1))-AVERAGE(OFFSET($H$3,0,0,'Données projet'!$E$13+1,1))</f>
        <v>384.27390696549998</v>
      </c>
      <c r="CZ125" s="59">
        <f t="shared" si="96"/>
        <v>168.81577156642464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-1.7053025658242404E-13</v>
      </c>
      <c r="DP125" s="17">
        <f>DO125*VLOOKUP('Données projet'!$B$14,Paramètres!$A$1:$I$89,3,0)*VLOOKUP('Données projet'!$B$14,Paramètres!$A$1:$I$89,5,0)</f>
        <v>-1.7823822417994965E-13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448.86709550306159</v>
      </c>
      <c r="DU125" s="59">
        <f t="shared" si="98"/>
        <v>421.94486500709155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-2.8421709430404007E-13</v>
      </c>
      <c r="EK125" s="17">
        <f>EJ125*VLOOKUP('Données projet'!$B$15,Paramètres!$A$1:$I$89,3,0)*VLOOKUP('Données projet'!$B$15,Paramètres!$A$1:$I$89,5,0)</f>
        <v>-2.0838797354372215E-13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327.81662150328646</v>
      </c>
      <c r="EP125" s="59">
        <f t="shared" si="100"/>
        <v>320.24200483294322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-2.8421709430404007E-13</v>
      </c>
      <c r="FF125" s="17">
        <f>FE125*VLOOKUP('Données projet'!$B$16,Paramètres!$A$1:$I$89,3,0)*VLOOKUP('Données projet'!$B$16,Paramètres!$A$1:$I$89,5,0)</f>
        <v>-2.2168933355715128E-13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346.38839381795231</v>
      </c>
      <c r="FK125" s="59">
        <f t="shared" si="102"/>
        <v>337.8934585835961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-2.8421709430404007E-13</v>
      </c>
      <c r="GA125" s="17">
        <f>FZ125*VLOOKUP('Données projet'!$B$17,Paramètres!$A$1:$I$89,3,0)*VLOOKUP('Données projet'!$B$17,Paramètres!$A$1:$I$89,5,0)</f>
        <v>-2.4829205358400943E-13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383.46266660377637</v>
      </c>
      <c r="GF125" s="59">
        <f t="shared" si="104"/>
        <v>373.1287543230714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0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4.0999999999999996</v>
      </c>
      <c r="GU125" s="12">
        <f>IF('Données projet'!$A$270&gt;35,GU124+GT125-HC124,IF(A125&lt;'Données projet'!$A$270,$GR$205^A125,IF(A125='Données projet'!$A$270,'Données projet'!$B$270,GU124+GT125-HC124)))</f>
        <v>313.1999999999997</v>
      </c>
      <c r="GV125" s="17">
        <f>GU125*VLOOKUP('Données projet'!$B$18,Paramètres!$A$1:$I$89,3,0)*VLOOKUP('Données projet'!$B$18,Paramètres!$A$1:$I$89,5,0)</f>
        <v>317.58479999999975</v>
      </c>
      <c r="GW125" s="13">
        <f t="shared" si="105"/>
        <v>74.85060296671989</v>
      </c>
      <c r="GX125" s="20">
        <f t="shared" si="82"/>
        <v>683.49166016703657</v>
      </c>
      <c r="GY125" s="59">
        <f t="shared" si="83"/>
        <v>976.82499350036983</v>
      </c>
      <c r="GZ125" s="59">
        <f ca="1">AVERAGE(OFFSET($GY$3,0,0,'Données projet'!$E$18+1,1))-AVERAGE(OFFSET($H$3,0,0,'Données projet'!$E$18+1,1))</f>
        <v>564.80210708868663</v>
      </c>
      <c r="HA125" s="59">
        <f t="shared" si="106"/>
        <v>367.42881145517066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0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362.81292020448933</v>
      </c>
      <c r="T126" s="59">
        <f t="shared" si="88"/>
        <v>292.26503163353146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98.00097495941219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2.553729052740195E-5</v>
      </c>
      <c r="AC126" s="22">
        <f t="shared" si="57"/>
        <v>98.001000496702716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4.0999999999999996</v>
      </c>
      <c r="AI126" s="13">
        <f>IF('Données projet'!$A$62&gt;35,AI125+AH126-AQ125,IF(A126&lt;'Données projet'!$A$62,$AF$205^A126,IF(A126='Données projet'!$A$62,'Données projet'!$B$62,AI125+AH126-AQ125)))</f>
        <v>317.29999999999973</v>
      </c>
      <c r="AJ126" s="13">
        <f>AI126*VLOOKUP('Données projet'!$B$10,Paramètres!$A$1:$I$89,3,0)*VLOOKUP('Données projet'!$B$10,Paramètres!$A$1:$I$89,5,0)</f>
        <v>267.29351999999983</v>
      </c>
      <c r="AK126" s="13">
        <f t="shared" si="89"/>
        <v>64.274549574792829</v>
      </c>
      <c r="AL126" s="20">
        <f t="shared" si="58"/>
        <v>577.48105450943058</v>
      </c>
      <c r="AM126" s="59">
        <f t="shared" si="59"/>
        <v>870.81438784276384</v>
      </c>
      <c r="AN126" s="59">
        <f ca="1">AVERAGE(OFFSET($AM$3,0,0,'Données projet'!$E$10+1,1))-AVERAGE(OFFSET($H$3,0,0,'Données projet'!$E$10+1,1))</f>
        <v>476.64466005965136</v>
      </c>
      <c r="AO126" s="59">
        <f t="shared" si="90"/>
        <v>312.67921212138998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4.0999999999999996</v>
      </c>
      <c r="BD126" s="12">
        <f>IF('Données projet'!$A$88&gt;35,BD125+BC126-BL125,IF(A126&lt;'Données projet'!$A$88,$BA$205^A126,IF(A126='Données projet'!$A$88,'Données projet'!$B$88,BD125+BC126-BL125)))</f>
        <v>317.29999999999973</v>
      </c>
      <c r="BE126" s="13">
        <f>BD126*VLOOKUP('Données projet'!$B$11,Paramètres!$A$1:$I$89,3,0)*VLOOKUP('Données projet'!$B$11,Paramètres!$A$1:$I$89,5,0)</f>
        <v>287.09303999999975</v>
      </c>
      <c r="BF126" s="13">
        <f t="shared" si="91"/>
        <v>68.463782712400501</v>
      </c>
      <c r="BG126" s="20">
        <f t="shared" si="61"/>
        <v>619.26146622409715</v>
      </c>
      <c r="BH126" s="59">
        <f t="shared" si="62"/>
        <v>912.59479955743041</v>
      </c>
      <c r="BI126" s="59">
        <f ca="1">AVERAGE(OFFSET($BH$3,0,0,'Données projet'!$E$11+1,1))-AVERAGE(OFFSET($H$3,0,0,'Données projet'!$E$11+1,1))</f>
        <v>508.74087353289082</v>
      </c>
      <c r="BJ126" s="59">
        <f t="shared" si="92"/>
        <v>332.61387922152159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1.1368683772161603E-13</v>
      </c>
      <c r="BZ126" s="13">
        <f>BY126*VLOOKUP('Données projet'!$B$12,Paramètres!$A$1:$I$89,3,0)*VLOOKUP('Données projet'!$B$12,Paramètres!$A$1:$I$89,5,0)</f>
        <v>5.0249582272954292E-14</v>
      </c>
      <c r="CA126" s="13">
        <f t="shared" si="93"/>
        <v>8.1784820119191593E-13</v>
      </c>
      <c r="CB126" s="20">
        <f t="shared" si="64"/>
        <v>1.5119369728679821E-12</v>
      </c>
      <c r="CC126" s="59">
        <f t="shared" si="65"/>
        <v>293.33333333333485</v>
      </c>
      <c r="CD126" s="59">
        <f ca="1">AVERAGE(OFFSET($CC$3,0,0,'Données projet'!$E$12+1,1))-AVERAGE(OFFSET($H$3,0,0,'Données projet'!$E$12+1,1))</f>
        <v>413.19017646954478</v>
      </c>
      <c r="CE126" s="59">
        <f t="shared" si="94"/>
        <v>501.86214945100159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2.2000000000000002</v>
      </c>
      <c r="CT126" s="12">
        <f>IF('Données projet'!$A$140&gt;35,CT125+CS126-DB125,IF(A126&lt;'Données projet'!$A$140,$CQ$205^A126,IF(A126='Données projet'!$A$140,'Données projet'!$B$140,CT125+CS126-DB125)))</f>
        <v>214.59999999999948</v>
      </c>
      <c r="CU126" s="17">
        <f>CT126*VLOOKUP('Données projet'!$B$13,Paramètres!$A$1:$I$89,3,0)*VLOOKUP('Données projet'!$B$13,Paramètres!$A$1:$I$89,5,0)</f>
        <v>234.34319999999943</v>
      </c>
      <c r="CV126" s="13">
        <f t="shared" si="95"/>
        <v>57.220758006491508</v>
      </c>
      <c r="CW126" s="20">
        <f t="shared" si="67"/>
        <v>507.80722686130503</v>
      </c>
      <c r="CX126" s="59">
        <f t="shared" si="68"/>
        <v>801.14056019463828</v>
      </c>
      <c r="CY126" s="59">
        <f ca="1">AVERAGE(OFFSET($CX$3,0,0,'Données projet'!$E$13+1,1))-AVERAGE(OFFSET($H$3,0,0,'Données projet'!$E$13+1,1))</f>
        <v>384.27390696549998</v>
      </c>
      <c r="CZ126" s="59">
        <f t="shared" si="96"/>
        <v>168.81577156642464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-1.7053025658242404E-13</v>
      </c>
      <c r="DP126" s="17">
        <f>DO126*VLOOKUP('Données projet'!$B$14,Paramètres!$A$1:$I$89,3,0)*VLOOKUP('Données projet'!$B$14,Paramètres!$A$1:$I$89,5,0)</f>
        <v>-1.7823822417994965E-13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448.86709550306159</v>
      </c>
      <c r="DU126" s="59">
        <f t="shared" si="98"/>
        <v>421.94486500709155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-2.8421709430404007E-13</v>
      </c>
      <c r="EK126" s="17">
        <f>EJ126*VLOOKUP('Données projet'!$B$15,Paramètres!$A$1:$I$89,3,0)*VLOOKUP('Données projet'!$B$15,Paramètres!$A$1:$I$89,5,0)</f>
        <v>-2.0838797354372215E-13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327.81662150328646</v>
      </c>
      <c r="EP126" s="59">
        <f t="shared" si="100"/>
        <v>320.24200483294322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-2.8421709430404007E-13</v>
      </c>
      <c r="FF126" s="17">
        <f>FE126*VLOOKUP('Données projet'!$B$16,Paramètres!$A$1:$I$89,3,0)*VLOOKUP('Données projet'!$B$16,Paramètres!$A$1:$I$89,5,0)</f>
        <v>-2.2168933355715128E-13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346.38839381795231</v>
      </c>
      <c r="FK126" s="59">
        <f t="shared" si="102"/>
        <v>337.8934585835961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-2.8421709430404007E-13</v>
      </c>
      <c r="GA126" s="17">
        <f>FZ126*VLOOKUP('Données projet'!$B$17,Paramètres!$A$1:$I$89,3,0)*VLOOKUP('Données projet'!$B$17,Paramètres!$A$1:$I$89,5,0)</f>
        <v>-2.4829205358400943E-13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383.46266660377637</v>
      </c>
      <c r="GF126" s="59">
        <f t="shared" si="104"/>
        <v>373.1287543230714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0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4.0999999999999996</v>
      </c>
      <c r="GU126" s="12">
        <f>IF('Données projet'!$A$270&gt;35,GU125+GT126-HC125,IF(A126&lt;'Données projet'!$A$270,$GR$205^A126,IF(A126='Données projet'!$A$270,'Données projet'!$B$270,GU125+GT126-HC125)))</f>
        <v>317.29999999999973</v>
      </c>
      <c r="GV126" s="17">
        <f>GU126*VLOOKUP('Données projet'!$B$18,Paramètres!$A$1:$I$89,3,0)*VLOOKUP('Données projet'!$B$18,Paramètres!$A$1:$I$89,5,0)</f>
        <v>321.74219999999974</v>
      </c>
      <c r="GW126" s="13">
        <f t="shared" si="105"/>
        <v>75.715737624580058</v>
      </c>
      <c r="GX126" s="20">
        <f t="shared" si="82"/>
        <v>692.23924136280982</v>
      </c>
      <c r="GY126" s="59">
        <f t="shared" si="83"/>
        <v>985.57257469614319</v>
      </c>
      <c r="GZ126" s="59">
        <f ca="1">AVERAGE(OFFSET($GY$3,0,0,'Données projet'!$E$18+1,1))-AVERAGE(OFFSET($H$3,0,0,'Données projet'!$E$18+1,1))</f>
        <v>564.80210708868663</v>
      </c>
      <c r="HA126" s="59">
        <f t="shared" si="106"/>
        <v>367.42881145517066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0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362.81292020448933</v>
      </c>
      <c r="T127" s="59">
        <f t="shared" si="88"/>
        <v>292.26503163353146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96.07923561515058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1.8057591305056903E-5</v>
      </c>
      <c r="AC127" s="22">
        <f t="shared" si="57"/>
        <v>96.079253672741885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4.0999999999999996</v>
      </c>
      <c r="AI127" s="13">
        <f>IF('Données projet'!$A$62&gt;35,AI126+AH127-AQ126,IF(A127&lt;'Données projet'!$A$62,$AF$205^A127,IF(A127='Données projet'!$A$62,'Données projet'!$B$62,AI126+AH127-AQ126)))</f>
        <v>321.39999999999975</v>
      </c>
      <c r="AJ127" s="13">
        <f>AI127*VLOOKUP('Données projet'!$B$10,Paramètres!$A$1:$I$89,3,0)*VLOOKUP('Données projet'!$B$10,Paramètres!$A$1:$I$89,5,0)</f>
        <v>270.74735999999979</v>
      </c>
      <c r="AK127" s="13">
        <f t="shared" si="89"/>
        <v>65.007852416747056</v>
      </c>
      <c r="AL127" s="20">
        <f t="shared" si="58"/>
        <v>584.77366162583417</v>
      </c>
      <c r="AM127" s="59">
        <f t="shared" si="59"/>
        <v>878.10699495916742</v>
      </c>
      <c r="AN127" s="59">
        <f ca="1">AVERAGE(OFFSET($AM$3,0,0,'Données projet'!$E$10+1,1))-AVERAGE(OFFSET($H$3,0,0,'Données projet'!$E$10+1,1))</f>
        <v>476.64466005965136</v>
      </c>
      <c r="AO127" s="59">
        <f t="shared" si="90"/>
        <v>312.67921212138998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4.0999999999999996</v>
      </c>
      <c r="BD127" s="12">
        <f>IF('Données projet'!$A$88&gt;35,BD126+BC127-BL126,IF(A127&lt;'Données projet'!$A$88,$BA$205^A127,IF(A127='Données projet'!$A$88,'Données projet'!$B$88,BD126+BC127-BL126)))</f>
        <v>321.39999999999975</v>
      </c>
      <c r="BE127" s="13">
        <f>BD127*VLOOKUP('Données projet'!$B$11,Paramètres!$A$1:$I$89,3,0)*VLOOKUP('Données projet'!$B$11,Paramètres!$A$1:$I$89,5,0)</f>
        <v>290.80271999999974</v>
      </c>
      <c r="BF127" s="13">
        <f t="shared" si="91"/>
        <v>69.244880157128961</v>
      </c>
      <c r="BG127" s="20">
        <f t="shared" si="61"/>
        <v>627.08290360699914</v>
      </c>
      <c r="BH127" s="59">
        <f t="shared" si="62"/>
        <v>920.41623694033251</v>
      </c>
      <c r="BI127" s="59">
        <f ca="1">AVERAGE(OFFSET($BH$3,0,0,'Données projet'!$E$11+1,1))-AVERAGE(OFFSET($H$3,0,0,'Données projet'!$E$11+1,1))</f>
        <v>508.74087353289082</v>
      </c>
      <c r="BJ127" s="59">
        <f t="shared" si="92"/>
        <v>332.61387922152159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1.1368683772161603E-13</v>
      </c>
      <c r="BZ127" s="13">
        <f>BY127*VLOOKUP('Données projet'!$B$12,Paramètres!$A$1:$I$89,3,0)*VLOOKUP('Données projet'!$B$12,Paramètres!$A$1:$I$89,5,0)</f>
        <v>5.0249582272954292E-14</v>
      </c>
      <c r="CA127" s="13">
        <f t="shared" si="93"/>
        <v>8.1784820119191593E-13</v>
      </c>
      <c r="CB127" s="20">
        <f t="shared" si="64"/>
        <v>1.5119369728679821E-12</v>
      </c>
      <c r="CC127" s="59">
        <f t="shared" si="65"/>
        <v>293.33333333333485</v>
      </c>
      <c r="CD127" s="59">
        <f ca="1">AVERAGE(OFFSET($CC$3,0,0,'Données projet'!$E$12+1,1))-AVERAGE(OFFSET($H$3,0,0,'Données projet'!$E$12+1,1))</f>
        <v>413.19017646954478</v>
      </c>
      <c r="CE127" s="59">
        <f t="shared" si="94"/>
        <v>501.86214945100159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2.2000000000000002</v>
      </c>
      <c r="CT127" s="12">
        <f>IF('Données projet'!$A$140&gt;35,CT126+CS127-DB126,IF(A127&lt;'Données projet'!$A$140,$CQ$205^A127,IF(A127='Données projet'!$A$140,'Données projet'!$B$140,CT126+CS127-DB126)))</f>
        <v>216.79999999999947</v>
      </c>
      <c r="CU127" s="17">
        <f>CT127*VLOOKUP('Données projet'!$B$13,Paramètres!$A$1:$I$89,3,0)*VLOOKUP('Données projet'!$B$13,Paramètres!$A$1:$I$89,5,0)</f>
        <v>236.74559999999943</v>
      </c>
      <c r="CV127" s="13">
        <f t="shared" si="95"/>
        <v>57.738775067879303</v>
      </c>
      <c r="CW127" s="20">
        <f t="shared" si="67"/>
        <v>512.8936199098888</v>
      </c>
      <c r="CX127" s="59">
        <f t="shared" si="68"/>
        <v>806.22695324322217</v>
      </c>
      <c r="CY127" s="59">
        <f ca="1">AVERAGE(OFFSET($CX$3,0,0,'Données projet'!$E$13+1,1))-AVERAGE(OFFSET($H$3,0,0,'Données projet'!$E$13+1,1))</f>
        <v>384.27390696549998</v>
      </c>
      <c r="CZ127" s="59">
        <f t="shared" si="96"/>
        <v>168.81577156642464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-1.7053025658242404E-13</v>
      </c>
      <c r="DP127" s="17">
        <f>DO127*VLOOKUP('Données projet'!$B$14,Paramètres!$A$1:$I$89,3,0)*VLOOKUP('Données projet'!$B$14,Paramètres!$A$1:$I$89,5,0)</f>
        <v>-1.7823822417994965E-13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448.86709550306159</v>
      </c>
      <c r="DU127" s="59">
        <f t="shared" si="98"/>
        <v>421.94486500709155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-2.8421709430404007E-13</v>
      </c>
      <c r="EK127" s="17">
        <f>EJ127*VLOOKUP('Données projet'!$B$15,Paramètres!$A$1:$I$89,3,0)*VLOOKUP('Données projet'!$B$15,Paramètres!$A$1:$I$89,5,0)</f>
        <v>-2.0838797354372215E-13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327.81662150328646</v>
      </c>
      <c r="EP127" s="59">
        <f t="shared" si="100"/>
        <v>320.24200483294322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-2.8421709430404007E-13</v>
      </c>
      <c r="FF127" s="17">
        <f>FE127*VLOOKUP('Données projet'!$B$16,Paramètres!$A$1:$I$89,3,0)*VLOOKUP('Données projet'!$B$16,Paramètres!$A$1:$I$89,5,0)</f>
        <v>-2.2168933355715128E-13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346.38839381795231</v>
      </c>
      <c r="FK127" s="59">
        <f t="shared" si="102"/>
        <v>337.8934585835961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-2.8421709430404007E-13</v>
      </c>
      <c r="GA127" s="17">
        <f>FZ127*VLOOKUP('Données projet'!$B$17,Paramètres!$A$1:$I$89,3,0)*VLOOKUP('Données projet'!$B$17,Paramètres!$A$1:$I$89,5,0)</f>
        <v>-2.4829205358400943E-13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383.46266660377637</v>
      </c>
      <c r="GF127" s="59">
        <f t="shared" si="104"/>
        <v>373.1287543230714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0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4.0999999999999996</v>
      </c>
      <c r="GU127" s="12">
        <f>IF('Données projet'!$A$270&gt;35,GU126+GT127-HC126,IF(A127&lt;'Données projet'!$A$270,$GR$205^A127,IF(A127='Données projet'!$A$270,'Données projet'!$B$270,GU126+GT127-HC126)))</f>
        <v>321.39999999999975</v>
      </c>
      <c r="GV127" s="17">
        <f>GU127*VLOOKUP('Données projet'!$B$18,Paramètres!$A$1:$I$89,3,0)*VLOOKUP('Données projet'!$B$18,Paramètres!$A$1:$I$89,5,0)</f>
        <v>325.89959999999979</v>
      </c>
      <c r="GW127" s="13">
        <f t="shared" si="105"/>
        <v>76.579572003009432</v>
      </c>
      <c r="GX127" s="20">
        <f t="shared" si="82"/>
        <v>700.9845579052411</v>
      </c>
      <c r="GY127" s="59">
        <f t="shared" si="83"/>
        <v>994.31789123857448</v>
      </c>
      <c r="GZ127" s="59">
        <f ca="1">AVERAGE(OFFSET($GY$3,0,0,'Données projet'!$E$18+1,1))-AVERAGE(OFFSET($H$3,0,0,'Données projet'!$E$18+1,1))</f>
        <v>564.80210708868663</v>
      </c>
      <c r="HA127" s="59">
        <f t="shared" si="106"/>
        <v>367.42881145517066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0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362.81292020448933</v>
      </c>
      <c r="T128" s="59">
        <f t="shared" si="88"/>
        <v>292.26503163353146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94.195180407284681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1.2768645263700975E-5</v>
      </c>
      <c r="AC128" s="22">
        <f t="shared" si="57"/>
        <v>94.195193175929944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4.0999999999999996</v>
      </c>
      <c r="AI128" s="13">
        <f>IF('Données projet'!$A$62&gt;35,AI127+AH128-AQ127,IF(A128&lt;'Données projet'!$A$62,$AF$205^A128,IF(A128='Données projet'!$A$62,'Données projet'!$B$62,AI127+AH128-AQ127)))</f>
        <v>325.49999999999977</v>
      </c>
      <c r="AJ128" s="13">
        <f>AI128*VLOOKUP('Données projet'!$B$10,Paramètres!$A$1:$I$89,3,0)*VLOOKUP('Données projet'!$B$10,Paramètres!$A$1:$I$89,5,0)</f>
        <v>274.20119999999986</v>
      </c>
      <c r="AK128" s="13">
        <f t="shared" si="89"/>
        <v>65.740067169772757</v>
      </c>
      <c r="AL128" s="20">
        <f t="shared" si="58"/>
        <v>592.06437365402064</v>
      </c>
      <c r="AM128" s="59">
        <f t="shared" si="59"/>
        <v>885.39770698735401</v>
      </c>
      <c r="AN128" s="59">
        <f ca="1">AVERAGE(OFFSET($AM$3,0,0,'Données projet'!$E$10+1,1))-AVERAGE(OFFSET($H$3,0,0,'Données projet'!$E$10+1,1))</f>
        <v>476.64466005965136</v>
      </c>
      <c r="AO128" s="59">
        <f t="shared" si="90"/>
        <v>312.67921212138998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4.0999999999999996</v>
      </c>
      <c r="BD128" s="12">
        <f>IF('Données projet'!$A$88&gt;35,BD127+BC128-BL127,IF(A128&lt;'Données projet'!$A$88,$BA$205^A128,IF(A128='Données projet'!$A$88,'Données projet'!$B$88,BD127+BC128-BL127)))</f>
        <v>325.49999999999977</v>
      </c>
      <c r="BE128" s="13">
        <f>BD128*VLOOKUP('Données projet'!$B$11,Paramètres!$A$1:$I$89,3,0)*VLOOKUP('Données projet'!$B$11,Paramètres!$A$1:$I$89,5,0)</f>
        <v>294.51239999999979</v>
      </c>
      <c r="BF128" s="13">
        <f t="shared" si="91"/>
        <v>70.024818594373514</v>
      </c>
      <c r="BG128" s="20">
        <f t="shared" si="61"/>
        <v>634.90232238520014</v>
      </c>
      <c r="BH128" s="59">
        <f t="shared" si="62"/>
        <v>928.23565571853351</v>
      </c>
      <c r="BI128" s="59">
        <f ca="1">AVERAGE(OFFSET($BH$3,0,0,'Données projet'!$E$11+1,1))-AVERAGE(OFFSET($H$3,0,0,'Données projet'!$E$11+1,1))</f>
        <v>508.74087353289082</v>
      </c>
      <c r="BJ128" s="59">
        <f t="shared" si="92"/>
        <v>332.61387922152159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1.1368683772161603E-13</v>
      </c>
      <c r="BZ128" s="13">
        <f>BY128*VLOOKUP('Données projet'!$B$12,Paramètres!$A$1:$I$89,3,0)*VLOOKUP('Données projet'!$B$12,Paramètres!$A$1:$I$89,5,0)</f>
        <v>5.0249582272954292E-14</v>
      </c>
      <c r="CA128" s="13">
        <f t="shared" si="93"/>
        <v>8.1784820119191593E-13</v>
      </c>
      <c r="CB128" s="20">
        <f t="shared" si="64"/>
        <v>1.5119369728679821E-12</v>
      </c>
      <c r="CC128" s="59">
        <f t="shared" si="65"/>
        <v>293.33333333333485</v>
      </c>
      <c r="CD128" s="59">
        <f ca="1">AVERAGE(OFFSET($CC$3,0,0,'Données projet'!$E$12+1,1))-AVERAGE(OFFSET($H$3,0,0,'Données projet'!$E$12+1,1))</f>
        <v>413.19017646954478</v>
      </c>
      <c r="CE128" s="59">
        <f t="shared" si="94"/>
        <v>501.86214945100159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2.2000000000000002</v>
      </c>
      <c r="CT128" s="12">
        <f>IF('Données projet'!$A$140&gt;35,CT127+CS128-DB127,IF(A128&lt;'Données projet'!$A$140,$CQ$205^A128,IF(A128='Données projet'!$A$140,'Données projet'!$B$140,CT127+CS128-DB127)))</f>
        <v>218.99999999999946</v>
      </c>
      <c r="CU128" s="17">
        <f>CT128*VLOOKUP('Données projet'!$B$13,Paramètres!$A$1:$I$89,3,0)*VLOOKUP('Données projet'!$B$13,Paramètres!$A$1:$I$89,5,0)</f>
        <v>239.1479999999994</v>
      </c>
      <c r="CV128" s="13">
        <f t="shared" si="95"/>
        <v>58.256180607577733</v>
      </c>
      <c r="CW128" s="20">
        <f t="shared" si="67"/>
        <v>517.97894789153008</v>
      </c>
      <c r="CX128" s="59">
        <f t="shared" si="68"/>
        <v>811.31228122486345</v>
      </c>
      <c r="CY128" s="59">
        <f ca="1">AVERAGE(OFFSET($CX$3,0,0,'Données projet'!$E$13+1,1))-AVERAGE(OFFSET($H$3,0,0,'Données projet'!$E$13+1,1))</f>
        <v>384.27390696549998</v>
      </c>
      <c r="CZ128" s="59">
        <f t="shared" si="96"/>
        <v>168.81577156642464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-1.7053025658242404E-13</v>
      </c>
      <c r="DP128" s="17">
        <f>DO128*VLOOKUP('Données projet'!$B$14,Paramètres!$A$1:$I$89,3,0)*VLOOKUP('Données projet'!$B$14,Paramètres!$A$1:$I$89,5,0)</f>
        <v>-1.7823822417994965E-13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448.86709550306159</v>
      </c>
      <c r="DU128" s="59">
        <f t="shared" si="98"/>
        <v>421.94486500709155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-2.8421709430404007E-13</v>
      </c>
      <c r="EK128" s="17">
        <f>EJ128*VLOOKUP('Données projet'!$B$15,Paramètres!$A$1:$I$89,3,0)*VLOOKUP('Données projet'!$B$15,Paramètres!$A$1:$I$89,5,0)</f>
        <v>-2.0838797354372215E-13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327.81662150328646</v>
      </c>
      <c r="EP128" s="59">
        <f t="shared" si="100"/>
        <v>320.24200483294322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-2.8421709430404007E-13</v>
      </c>
      <c r="FF128" s="17">
        <f>FE128*VLOOKUP('Données projet'!$B$16,Paramètres!$A$1:$I$89,3,0)*VLOOKUP('Données projet'!$B$16,Paramètres!$A$1:$I$89,5,0)</f>
        <v>-2.2168933355715128E-13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346.38839381795231</v>
      </c>
      <c r="FK128" s="59">
        <f t="shared" si="102"/>
        <v>337.8934585835961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-2.8421709430404007E-13</v>
      </c>
      <c r="GA128" s="17">
        <f>FZ128*VLOOKUP('Données projet'!$B$17,Paramètres!$A$1:$I$89,3,0)*VLOOKUP('Données projet'!$B$17,Paramètres!$A$1:$I$89,5,0)</f>
        <v>-2.4829205358400943E-13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383.46266660377637</v>
      </c>
      <c r="GF128" s="59">
        <f t="shared" si="104"/>
        <v>373.1287543230714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0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4.0999999999999996</v>
      </c>
      <c r="GU128" s="12">
        <f>IF('Données projet'!$A$270&gt;35,GU127+GT128-HC127,IF(A128&lt;'Données projet'!$A$270,$GR$205^A128,IF(A128='Données projet'!$A$270,'Données projet'!$B$270,GU127+GT128-HC127)))</f>
        <v>325.49999999999977</v>
      </c>
      <c r="GV128" s="17">
        <f>GU128*VLOOKUP('Données projet'!$B$18,Paramètres!$A$1:$I$89,3,0)*VLOOKUP('Données projet'!$B$18,Paramètres!$A$1:$I$89,5,0)</f>
        <v>330.05699999999979</v>
      </c>
      <c r="GW128" s="13">
        <f t="shared" si="105"/>
        <v>77.442124607293778</v>
      </c>
      <c r="GX128" s="20">
        <f t="shared" si="82"/>
        <v>709.7276420243694</v>
      </c>
      <c r="GY128" s="59">
        <f t="shared" si="83"/>
        <v>1003.0609753577028</v>
      </c>
      <c r="GZ128" s="59">
        <f ca="1">AVERAGE(OFFSET($GY$3,0,0,'Données projet'!$E$18+1,1))-AVERAGE(OFFSET($H$3,0,0,'Données projet'!$E$18+1,1))</f>
        <v>564.80210708868663</v>
      </c>
      <c r="HA128" s="59">
        <f t="shared" si="106"/>
        <v>367.42881145517066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0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362.81292020448933</v>
      </c>
      <c r="T129" s="59">
        <f t="shared" si="88"/>
        <v>292.26503163353146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92.34807037288482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9.0287956525284517E-6</v>
      </c>
      <c r="AC129" s="22">
        <f t="shared" si="57"/>
        <v>92.348079401680479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4.0999999999999996</v>
      </c>
      <c r="AI129" s="13">
        <f>IF('Données projet'!$A$62&gt;35,AI128+AH129-AQ128,IF(A129&lt;'Données projet'!$A$62,$AF$205^A129,IF(A129='Données projet'!$A$62,'Données projet'!$B$62,AI128+AH129-AQ128)))</f>
        <v>329.5999999999998</v>
      </c>
      <c r="AJ129" s="13">
        <f>AI129*VLOOKUP('Données projet'!$B$10,Paramètres!$A$1:$I$89,3,0)*VLOOKUP('Données projet'!$B$10,Paramètres!$A$1:$I$89,5,0)</f>
        <v>277.65503999999987</v>
      </c>
      <c r="AK129" s="13">
        <f t="shared" si="89"/>
        <v>66.47120912437552</v>
      </c>
      <c r="AL129" s="20">
        <f t="shared" si="58"/>
        <v>599.35321722495371</v>
      </c>
      <c r="AM129" s="59">
        <f t="shared" si="59"/>
        <v>892.68655055828708</v>
      </c>
      <c r="AN129" s="59">
        <f ca="1">AVERAGE(OFFSET($AM$3,0,0,'Données projet'!$E$10+1,1))-AVERAGE(OFFSET($H$3,0,0,'Données projet'!$E$10+1,1))</f>
        <v>476.64466005965136</v>
      </c>
      <c r="AO129" s="59">
        <f t="shared" si="90"/>
        <v>312.67921212138998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4.0999999999999996</v>
      </c>
      <c r="BD129" s="12">
        <f>IF('Données projet'!$A$88&gt;35,BD128+BC129-BL128,IF(A129&lt;'Données projet'!$A$88,$BA$205^A129,IF(A129='Données projet'!$A$88,'Données projet'!$B$88,BD128+BC129-BL128)))</f>
        <v>329.5999999999998</v>
      </c>
      <c r="BE129" s="13">
        <f>BD129*VLOOKUP('Données projet'!$B$11,Paramètres!$A$1:$I$89,3,0)*VLOOKUP('Données projet'!$B$11,Paramètres!$A$1:$I$89,5,0)</f>
        <v>298.22207999999978</v>
      </c>
      <c r="BF129" s="13">
        <f t="shared" si="91"/>
        <v>70.803614311231783</v>
      </c>
      <c r="BG129" s="20">
        <f t="shared" si="61"/>
        <v>642.71975092539503</v>
      </c>
      <c r="BH129" s="59">
        <f t="shared" si="62"/>
        <v>936.0530842587284</v>
      </c>
      <c r="BI129" s="59">
        <f ca="1">AVERAGE(OFFSET($BH$3,0,0,'Données projet'!$E$11+1,1))-AVERAGE(OFFSET($H$3,0,0,'Données projet'!$E$11+1,1))</f>
        <v>508.74087353289082</v>
      </c>
      <c r="BJ129" s="59">
        <f t="shared" si="92"/>
        <v>332.61387922152159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1.1368683772161603E-13</v>
      </c>
      <c r="BZ129" s="13">
        <f>BY129*VLOOKUP('Données projet'!$B$12,Paramètres!$A$1:$I$89,3,0)*VLOOKUP('Données projet'!$B$12,Paramètres!$A$1:$I$89,5,0)</f>
        <v>5.0249582272954292E-14</v>
      </c>
      <c r="CA129" s="13">
        <f t="shared" si="93"/>
        <v>8.1784820119191593E-13</v>
      </c>
      <c r="CB129" s="20">
        <f t="shared" si="64"/>
        <v>1.5119369728679821E-12</v>
      </c>
      <c r="CC129" s="59">
        <f t="shared" si="65"/>
        <v>293.33333333333485</v>
      </c>
      <c r="CD129" s="59">
        <f ca="1">AVERAGE(OFFSET($CC$3,0,0,'Données projet'!$E$12+1,1))-AVERAGE(OFFSET($H$3,0,0,'Données projet'!$E$12+1,1))</f>
        <v>413.19017646954478</v>
      </c>
      <c r="CE129" s="59">
        <f t="shared" si="94"/>
        <v>501.86214945100159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2.2000000000000002</v>
      </c>
      <c r="CT129" s="12">
        <f>IF('Données projet'!$A$140&gt;35,CT128+CS129-DB128,IF(A129&lt;'Données projet'!$A$140,$CQ$205^A129,IF(A129='Données projet'!$A$140,'Données projet'!$B$140,CT128+CS129-DB128)))</f>
        <v>221.19999999999945</v>
      </c>
      <c r="CU129" s="17">
        <f>CT129*VLOOKUP('Données projet'!$B$13,Paramètres!$A$1:$I$89,3,0)*VLOOKUP('Données projet'!$B$13,Paramètres!$A$1:$I$89,5,0)</f>
        <v>241.5503999999994</v>
      </c>
      <c r="CV129" s="13">
        <f t="shared" si="95"/>
        <v>58.772981480011993</v>
      </c>
      <c r="CW129" s="20">
        <f t="shared" si="67"/>
        <v>523.0632227443532</v>
      </c>
      <c r="CX129" s="59">
        <f t="shared" si="68"/>
        <v>816.39655607768645</v>
      </c>
      <c r="CY129" s="59">
        <f ca="1">AVERAGE(OFFSET($CX$3,0,0,'Données projet'!$E$13+1,1))-AVERAGE(OFFSET($H$3,0,0,'Données projet'!$E$13+1,1))</f>
        <v>384.27390696549998</v>
      </c>
      <c r="CZ129" s="59">
        <f t="shared" si="96"/>
        <v>168.81577156642464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-1.7053025658242404E-13</v>
      </c>
      <c r="DP129" s="17">
        <f>DO129*VLOOKUP('Données projet'!$B$14,Paramètres!$A$1:$I$89,3,0)*VLOOKUP('Données projet'!$B$14,Paramètres!$A$1:$I$89,5,0)</f>
        <v>-1.7823822417994965E-13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448.86709550306159</v>
      </c>
      <c r="DU129" s="59">
        <f t="shared" si="98"/>
        <v>421.94486500709155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-2.8421709430404007E-13</v>
      </c>
      <c r="EK129" s="17">
        <f>EJ129*VLOOKUP('Données projet'!$B$15,Paramètres!$A$1:$I$89,3,0)*VLOOKUP('Données projet'!$B$15,Paramètres!$A$1:$I$89,5,0)</f>
        <v>-2.0838797354372215E-13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327.81662150328646</v>
      </c>
      <c r="EP129" s="59">
        <f t="shared" si="100"/>
        <v>320.24200483294322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-2.8421709430404007E-13</v>
      </c>
      <c r="FF129" s="17">
        <f>FE129*VLOOKUP('Données projet'!$B$16,Paramètres!$A$1:$I$89,3,0)*VLOOKUP('Données projet'!$B$16,Paramètres!$A$1:$I$89,5,0)</f>
        <v>-2.2168933355715128E-13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346.38839381795231</v>
      </c>
      <c r="FK129" s="59">
        <f t="shared" si="102"/>
        <v>337.8934585835961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-2.8421709430404007E-13</v>
      </c>
      <c r="GA129" s="17">
        <f>FZ129*VLOOKUP('Données projet'!$B$17,Paramètres!$A$1:$I$89,3,0)*VLOOKUP('Données projet'!$B$17,Paramètres!$A$1:$I$89,5,0)</f>
        <v>-2.4829205358400943E-13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383.46266660377637</v>
      </c>
      <c r="GF129" s="59">
        <f t="shared" si="104"/>
        <v>373.1287543230714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0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4.0999999999999996</v>
      </c>
      <c r="GU129" s="12">
        <f>IF('Données projet'!$A$270&gt;35,GU128+GT129-HC128,IF(A129&lt;'Données projet'!$A$270,$GR$205^A129,IF(A129='Données projet'!$A$270,'Données projet'!$B$270,GU128+GT129-HC128)))</f>
        <v>329.5999999999998</v>
      </c>
      <c r="GV129" s="17">
        <f>GU129*VLOOKUP('Données projet'!$B$18,Paramètres!$A$1:$I$89,3,0)*VLOOKUP('Données projet'!$B$18,Paramètres!$A$1:$I$89,5,0)</f>
        <v>334.21439999999978</v>
      </c>
      <c r="GW129" s="13">
        <f t="shared" si="105"/>
        <v>78.30341344972436</v>
      </c>
      <c r="GX129" s="20">
        <f t="shared" si="82"/>
        <v>718.46852509160283</v>
      </c>
      <c r="GY129" s="59">
        <f t="shared" si="83"/>
        <v>1011.8018584249362</v>
      </c>
      <c r="GZ129" s="59">
        <f ca="1">AVERAGE(OFFSET($GY$3,0,0,'Données projet'!$E$18+1,1))-AVERAGE(OFFSET($H$3,0,0,'Données projet'!$E$18+1,1))</f>
        <v>564.80210708868663</v>
      </c>
      <c r="HA129" s="59">
        <f t="shared" si="106"/>
        <v>367.42881145517066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0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362.81292020448933</v>
      </c>
      <c r="T130" s="59">
        <f t="shared" si="88"/>
        <v>292.26503163353146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90.537181039633666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6.3843226318504876E-6</v>
      </c>
      <c r="AC130" s="22">
        <f t="shared" si="57"/>
        <v>90.537187423956297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4.0999999999999996</v>
      </c>
      <c r="AI130" s="13">
        <f>IF('Données projet'!$A$62&gt;35,AI129+AH130-AQ129,IF(A130&lt;'Données projet'!$A$62,$AF$205^A130,IF(A130='Données projet'!$A$62,'Données projet'!$B$62,AI129+AH130-AQ129)))</f>
        <v>333.69999999999982</v>
      </c>
      <c r="AJ130" s="13">
        <f>AI130*VLOOKUP('Données projet'!$B$10,Paramètres!$A$1:$I$89,3,0)*VLOOKUP('Données projet'!$B$10,Paramètres!$A$1:$I$89,5,0)</f>
        <v>281.10887999999989</v>
      </c>
      <c r="AK130" s="13">
        <f t="shared" si="89"/>
        <v>67.201293168774626</v>
      </c>
      <c r="AL130" s="20">
        <f t="shared" si="58"/>
        <v>606.64021826894884</v>
      </c>
      <c r="AM130" s="59">
        <f t="shared" si="59"/>
        <v>899.97355160228221</v>
      </c>
      <c r="AN130" s="59">
        <f ca="1">AVERAGE(OFFSET($AM$3,0,0,'Données projet'!$E$10+1,1))-AVERAGE(OFFSET($H$3,0,0,'Données projet'!$E$10+1,1))</f>
        <v>476.64466005965136</v>
      </c>
      <c r="AO130" s="59">
        <f t="shared" si="90"/>
        <v>312.67921212138998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4.0999999999999996</v>
      </c>
      <c r="BD130" s="12">
        <f>IF('Données projet'!$A$88&gt;35,BD129+BC130-BL129,IF(A130&lt;'Données projet'!$A$88,$BA$205^A130,IF(A130='Données projet'!$A$88,'Données projet'!$B$88,BD129+BC130-BL129)))</f>
        <v>333.69999999999982</v>
      </c>
      <c r="BE130" s="13">
        <f>BD130*VLOOKUP('Données projet'!$B$11,Paramètres!$A$1:$I$89,3,0)*VLOOKUP('Données projet'!$B$11,Paramètres!$A$1:$I$89,5,0)</f>
        <v>301.93175999999983</v>
      </c>
      <c r="BF130" s="13">
        <f t="shared" si="91"/>
        <v>71.581283166294966</v>
      </c>
      <c r="BG130" s="20">
        <f t="shared" si="61"/>
        <v>650.5352168479634</v>
      </c>
      <c r="BH130" s="59">
        <f t="shared" si="62"/>
        <v>943.86855018129677</v>
      </c>
      <c r="BI130" s="59">
        <f ca="1">AVERAGE(OFFSET($BH$3,0,0,'Données projet'!$E$11+1,1))-AVERAGE(OFFSET($H$3,0,0,'Données projet'!$E$11+1,1))</f>
        <v>508.74087353289082</v>
      </c>
      <c r="BJ130" s="59">
        <f t="shared" si="92"/>
        <v>332.61387922152159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1.1368683772161603E-13</v>
      </c>
      <c r="BZ130" s="13">
        <f>BY130*VLOOKUP('Données projet'!$B$12,Paramètres!$A$1:$I$89,3,0)*VLOOKUP('Données projet'!$B$12,Paramètres!$A$1:$I$89,5,0)</f>
        <v>5.0249582272954292E-14</v>
      </c>
      <c r="CA130" s="13">
        <f t="shared" si="93"/>
        <v>8.1784820119191593E-13</v>
      </c>
      <c r="CB130" s="20">
        <f t="shared" si="64"/>
        <v>1.5119369728679821E-12</v>
      </c>
      <c r="CC130" s="59">
        <f t="shared" si="65"/>
        <v>293.33333333333485</v>
      </c>
      <c r="CD130" s="59">
        <f ca="1">AVERAGE(OFFSET($CC$3,0,0,'Données projet'!$E$12+1,1))-AVERAGE(OFFSET($H$3,0,0,'Données projet'!$E$12+1,1))</f>
        <v>413.19017646954478</v>
      </c>
      <c r="CE130" s="59">
        <f t="shared" si="94"/>
        <v>501.86214945100159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2.2000000000000002</v>
      </c>
      <c r="CT130" s="12">
        <f>IF('Données projet'!$A$140&gt;35,CT129+CS130-DB129,IF(A130&lt;'Données projet'!$A$140,$CQ$205^A130,IF(A130='Données projet'!$A$140,'Données projet'!$B$140,CT129+CS130-DB129)))</f>
        <v>223.39999999999944</v>
      </c>
      <c r="CU130" s="17">
        <f>CT130*VLOOKUP('Données projet'!$B$13,Paramètres!$A$1:$I$89,3,0)*VLOOKUP('Données projet'!$B$13,Paramètres!$A$1:$I$89,5,0)</f>
        <v>243.95279999999937</v>
      </c>
      <c r="CV130" s="13">
        <f t="shared" si="95"/>
        <v>59.289184395403808</v>
      </c>
      <c r="CW130" s="20">
        <f t="shared" si="67"/>
        <v>528.14645615532709</v>
      </c>
      <c r="CX130" s="59">
        <f t="shared" si="68"/>
        <v>821.47978948866034</v>
      </c>
      <c r="CY130" s="59">
        <f ca="1">AVERAGE(OFFSET($CX$3,0,0,'Données projet'!$E$13+1,1))-AVERAGE(OFFSET($H$3,0,0,'Données projet'!$E$13+1,1))</f>
        <v>384.27390696549998</v>
      </c>
      <c r="CZ130" s="59">
        <f t="shared" si="96"/>
        <v>168.81577156642464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-1.7053025658242404E-13</v>
      </c>
      <c r="DP130" s="17">
        <f>DO130*VLOOKUP('Données projet'!$B$14,Paramètres!$A$1:$I$89,3,0)*VLOOKUP('Données projet'!$B$14,Paramètres!$A$1:$I$89,5,0)</f>
        <v>-1.7823822417994965E-13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448.86709550306159</v>
      </c>
      <c r="DU130" s="59">
        <f t="shared" si="98"/>
        <v>421.94486500709155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-2.8421709430404007E-13</v>
      </c>
      <c r="EK130" s="17">
        <f>EJ130*VLOOKUP('Données projet'!$B$15,Paramètres!$A$1:$I$89,3,0)*VLOOKUP('Données projet'!$B$15,Paramètres!$A$1:$I$89,5,0)</f>
        <v>-2.0838797354372215E-13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327.81662150328646</v>
      </c>
      <c r="EP130" s="59">
        <f t="shared" si="100"/>
        <v>320.24200483294322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-2.8421709430404007E-13</v>
      </c>
      <c r="FF130" s="17">
        <f>FE130*VLOOKUP('Données projet'!$B$16,Paramètres!$A$1:$I$89,3,0)*VLOOKUP('Données projet'!$B$16,Paramètres!$A$1:$I$89,5,0)</f>
        <v>-2.2168933355715128E-13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346.38839381795231</v>
      </c>
      <c r="FK130" s="59">
        <f t="shared" si="102"/>
        <v>337.8934585835961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-2.8421709430404007E-13</v>
      </c>
      <c r="GA130" s="17">
        <f>FZ130*VLOOKUP('Données projet'!$B$17,Paramètres!$A$1:$I$89,3,0)*VLOOKUP('Données projet'!$B$17,Paramètres!$A$1:$I$89,5,0)</f>
        <v>-2.4829205358400943E-13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383.46266660377637</v>
      </c>
      <c r="GF130" s="59">
        <f t="shared" si="104"/>
        <v>373.1287543230714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0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4.0999999999999996</v>
      </c>
      <c r="GU130" s="12">
        <f>IF('Données projet'!$A$270&gt;35,GU129+GT130-HC129,IF(A130&lt;'Données projet'!$A$270,$GR$205^A130,IF(A130='Données projet'!$A$270,'Données projet'!$B$270,GU129+GT130-HC129)))</f>
        <v>333.69999999999982</v>
      </c>
      <c r="GV130" s="17">
        <f>GU130*VLOOKUP('Données projet'!$B$18,Paramètres!$A$1:$I$89,3,0)*VLOOKUP('Données projet'!$B$18,Paramètres!$A$1:$I$89,5,0)</f>
        <v>338.37179999999984</v>
      </c>
      <c r="GW130" s="13">
        <f t="shared" si="105"/>
        <v>79.163456068697371</v>
      </c>
      <c r="GX130" s="20">
        <f t="shared" si="82"/>
        <v>727.20723765298089</v>
      </c>
      <c r="GY130" s="59">
        <f t="shared" si="83"/>
        <v>1020.5405709863142</v>
      </c>
      <c r="GZ130" s="59">
        <f ca="1">AVERAGE(OFFSET($GY$3,0,0,'Données projet'!$E$18+1,1))-AVERAGE(OFFSET($H$3,0,0,'Données projet'!$E$18+1,1))</f>
        <v>564.80210708868663</v>
      </c>
      <c r="HA130" s="59">
        <f t="shared" si="106"/>
        <v>367.42881145517066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0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362.81292020448933</v>
      </c>
      <c r="T131" s="59">
        <f t="shared" si="88"/>
        <v>292.26503163353146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88.761802141674139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4.5143978262642259E-6</v>
      </c>
      <c r="AC131" s="22">
        <f t="shared" si="57"/>
        <v>88.761806656071968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4.0999999999999996</v>
      </c>
      <c r="AI131" s="13">
        <f>IF('Données projet'!$A$62&gt;35,AI130+AH131-AQ130,IF(A131&lt;'Données projet'!$A$62,$AF$205^A131,IF(A131='Données projet'!$A$62,'Données projet'!$B$62,AI130+AH131-AQ130)))</f>
        <v>337.79999999999984</v>
      </c>
      <c r="AJ131" s="13">
        <f>AI131*VLOOKUP('Données projet'!$B$10,Paramètres!$A$1:$I$89,3,0)*VLOOKUP('Données projet'!$B$10,Paramètres!$A$1:$I$89,5,0)</f>
        <v>284.5627199999999</v>
      </c>
      <c r="AK131" s="13">
        <f t="shared" si="89"/>
        <v>67.93033380429695</v>
      </c>
      <c r="AL131" s="20">
        <f t="shared" si="58"/>
        <v>613.9254020424836</v>
      </c>
      <c r="AM131" s="59">
        <f t="shared" si="59"/>
        <v>907.25873537581697</v>
      </c>
      <c r="AN131" s="59">
        <f ca="1">AVERAGE(OFFSET($AM$3,0,0,'Données projet'!$E$10+1,1))-AVERAGE(OFFSET($H$3,0,0,'Données projet'!$E$10+1,1))</f>
        <v>476.64466005965136</v>
      </c>
      <c r="AO131" s="59">
        <f t="shared" si="90"/>
        <v>312.67921212138998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4.0999999999999996</v>
      </c>
      <c r="BD131" s="12">
        <f>IF('Données projet'!$A$88&gt;35,BD130+BC131-BL130,IF(A131&lt;'Données projet'!$A$88,$BA$205^A131,IF(A131='Données projet'!$A$88,'Données projet'!$B$88,BD130+BC131-BL130)))</f>
        <v>337.79999999999984</v>
      </c>
      <c r="BE131" s="13">
        <f>BD131*VLOOKUP('Données projet'!$B$11,Paramètres!$A$1:$I$89,3,0)*VLOOKUP('Données projet'!$B$11,Paramètres!$A$1:$I$89,5,0)</f>
        <v>305.64143999999982</v>
      </c>
      <c r="BF131" s="13">
        <f t="shared" si="91"/>
        <v>72.357840606045357</v>
      </c>
      <c r="BG131" s="20">
        <f t="shared" si="61"/>
        <v>658.34874705552875</v>
      </c>
      <c r="BH131" s="59">
        <f t="shared" si="62"/>
        <v>951.682080388862</v>
      </c>
      <c r="BI131" s="59">
        <f ca="1">AVERAGE(OFFSET($BH$3,0,0,'Données projet'!$E$11+1,1))-AVERAGE(OFFSET($H$3,0,0,'Données projet'!$E$11+1,1))</f>
        <v>508.74087353289082</v>
      </c>
      <c r="BJ131" s="59">
        <f t="shared" si="92"/>
        <v>332.61387922152159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1.1368683772161603E-13</v>
      </c>
      <c r="BZ131" s="13">
        <f>BY131*VLOOKUP('Données projet'!$B$12,Paramètres!$A$1:$I$89,3,0)*VLOOKUP('Données projet'!$B$12,Paramètres!$A$1:$I$89,5,0)</f>
        <v>5.0249582272954292E-14</v>
      </c>
      <c r="CA131" s="13">
        <f t="shared" si="93"/>
        <v>8.1784820119191593E-13</v>
      </c>
      <c r="CB131" s="20">
        <f t="shared" si="64"/>
        <v>1.5119369728679821E-12</v>
      </c>
      <c r="CC131" s="59">
        <f t="shared" si="65"/>
        <v>293.33333333333485</v>
      </c>
      <c r="CD131" s="59">
        <f ca="1">AVERAGE(OFFSET($CC$3,0,0,'Données projet'!$E$12+1,1))-AVERAGE(OFFSET($H$3,0,0,'Données projet'!$E$12+1,1))</f>
        <v>413.19017646954478</v>
      </c>
      <c r="CE131" s="59">
        <f t="shared" si="94"/>
        <v>501.86214945100159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2.2000000000000002</v>
      </c>
      <c r="CT131" s="12">
        <f>IF('Données projet'!$A$140&gt;35,CT130+CS131-DB130,IF(A131&lt;'Données projet'!$A$140,$CQ$205^A131,IF(A131='Données projet'!$A$140,'Données projet'!$B$140,CT130+CS131-DB130)))</f>
        <v>225.59999999999943</v>
      </c>
      <c r="CU131" s="17">
        <f>CT131*VLOOKUP('Données projet'!$B$13,Paramètres!$A$1:$I$89,3,0)*VLOOKUP('Données projet'!$B$13,Paramètres!$A$1:$I$89,5,0)</f>
        <v>246.35519999999937</v>
      </c>
      <c r="CV131" s="13">
        <f t="shared" si="95"/>
        <v>59.804795924194281</v>
      </c>
      <c r="CW131" s="20">
        <f t="shared" si="67"/>
        <v>533.22865956797057</v>
      </c>
      <c r="CX131" s="59">
        <f t="shared" si="68"/>
        <v>826.56199290130394</v>
      </c>
      <c r="CY131" s="59">
        <f ca="1">AVERAGE(OFFSET($CX$3,0,0,'Données projet'!$E$13+1,1))-AVERAGE(OFFSET($H$3,0,0,'Données projet'!$E$13+1,1))</f>
        <v>384.27390696549998</v>
      </c>
      <c r="CZ131" s="59">
        <f t="shared" si="96"/>
        <v>168.81577156642464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-1.7053025658242404E-13</v>
      </c>
      <c r="DP131" s="17">
        <f>DO131*VLOOKUP('Données projet'!$B$14,Paramètres!$A$1:$I$89,3,0)*VLOOKUP('Données projet'!$B$14,Paramètres!$A$1:$I$89,5,0)</f>
        <v>-1.7823822417994965E-13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448.86709550306159</v>
      </c>
      <c r="DU131" s="59">
        <f t="shared" si="98"/>
        <v>421.94486500709155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-2.8421709430404007E-13</v>
      </c>
      <c r="EK131" s="17">
        <f>EJ131*VLOOKUP('Données projet'!$B$15,Paramètres!$A$1:$I$89,3,0)*VLOOKUP('Données projet'!$B$15,Paramètres!$A$1:$I$89,5,0)</f>
        <v>-2.0838797354372215E-13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327.81662150328646</v>
      </c>
      <c r="EP131" s="59">
        <f t="shared" si="100"/>
        <v>320.24200483294322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-2.8421709430404007E-13</v>
      </c>
      <c r="FF131" s="17">
        <f>FE131*VLOOKUP('Données projet'!$B$16,Paramètres!$A$1:$I$89,3,0)*VLOOKUP('Données projet'!$B$16,Paramètres!$A$1:$I$89,5,0)</f>
        <v>-2.2168933355715128E-13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346.38839381795231</v>
      </c>
      <c r="FK131" s="59">
        <f t="shared" si="102"/>
        <v>337.8934585835961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-2.8421709430404007E-13</v>
      </c>
      <c r="GA131" s="17">
        <f>FZ131*VLOOKUP('Données projet'!$B$17,Paramètres!$A$1:$I$89,3,0)*VLOOKUP('Données projet'!$B$17,Paramètres!$A$1:$I$89,5,0)</f>
        <v>-2.4829205358400943E-13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383.46266660377637</v>
      </c>
      <c r="GF131" s="59">
        <f t="shared" si="104"/>
        <v>373.1287543230714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0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4.0999999999999996</v>
      </c>
      <c r="GU131" s="12">
        <f>IF('Données projet'!$A$270&gt;35,GU130+GT131-HC130,IF(A131&lt;'Données projet'!$A$270,$GR$205^A131,IF(A131='Données projet'!$A$270,'Données projet'!$B$270,GU130+GT131-HC130)))</f>
        <v>337.79999999999984</v>
      </c>
      <c r="GV131" s="17">
        <f>GU131*VLOOKUP('Données projet'!$B$18,Paramètres!$A$1:$I$89,3,0)*VLOOKUP('Données projet'!$B$18,Paramètres!$A$1:$I$89,5,0)</f>
        <v>342.52919999999989</v>
      </c>
      <c r="GW131" s="13">
        <f t="shared" si="105"/>
        <v>80.022269546847568</v>
      </c>
      <c r="GX131" s="20">
        <f t="shared" si="82"/>
        <v>735.94380946075933</v>
      </c>
      <c r="GY131" s="59">
        <f t="shared" si="83"/>
        <v>1029.2771427940927</v>
      </c>
      <c r="GZ131" s="59">
        <f ca="1">AVERAGE(OFFSET($GY$3,0,0,'Données projet'!$E$18+1,1))-AVERAGE(OFFSET($H$3,0,0,'Données projet'!$E$18+1,1))</f>
        <v>564.80210708868663</v>
      </c>
      <c r="HA131" s="59">
        <f t="shared" si="106"/>
        <v>367.42881145517066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0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362.81292020448933</v>
      </c>
      <c r="T132" s="59">
        <f t="shared" si="88"/>
        <v>292.26503163353146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87.021237341029405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3.1921613159252438E-6</v>
      </c>
      <c r="AC132" s="22">
        <f t="shared" ref="AC132:AC153" si="111">SUM(Z132:AB132)</f>
        <v>87.021240533190721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4.0999999999999996</v>
      </c>
      <c r="AI132" s="13">
        <f>IF('Données projet'!$A$62&gt;35,AI131+AH132-AQ131,IF(A132&lt;'Données projet'!$A$62,$AF$205^A132,IF(A132='Données projet'!$A$62,'Données projet'!$B$62,AI131+AH132-AQ131)))</f>
        <v>341.89999999999986</v>
      </c>
      <c r="AJ132" s="13">
        <f>AI132*VLOOKUP('Données projet'!$B$10,Paramètres!$A$1:$I$89,3,0)*VLOOKUP('Données projet'!$B$10,Paramètres!$A$1:$I$89,5,0)</f>
        <v>288.01655999999991</v>
      </c>
      <c r="AK132" s="13">
        <f t="shared" si="89"/>
        <v>68.658345160002241</v>
      </c>
      <c r="AL132" s="20">
        <f t="shared" ref="AL132:AL153" si="112">(AJ132+AK132)*0.475*44/12</f>
        <v>621.2087931536704</v>
      </c>
      <c r="AM132" s="59">
        <f t="shared" ref="AM132:AM195" si="113">AL132+(AD132+AE132)*44/12</f>
        <v>914.54212648700377</v>
      </c>
      <c r="AN132" s="59">
        <f ca="1">AVERAGE(OFFSET($AM$3,0,0,'Données projet'!$E$10+1,1))-AVERAGE(OFFSET($H$3,0,0,'Données projet'!$E$10+1,1))</f>
        <v>476.64466005965136</v>
      </c>
      <c r="AO132" s="59">
        <f t="shared" si="90"/>
        <v>312.67921212138998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4.0999999999999996</v>
      </c>
      <c r="BD132" s="12">
        <f>IF('Données projet'!$A$88&gt;35,BD131+BC132-BL131,IF(A132&lt;'Données projet'!$A$88,$BA$205^A132,IF(A132='Données projet'!$A$88,'Données projet'!$B$88,BD131+BC132-BL131)))</f>
        <v>341.89999999999986</v>
      </c>
      <c r="BE132" s="13">
        <f>BD132*VLOOKUP('Données projet'!$B$11,Paramètres!$A$1:$I$89,3,0)*VLOOKUP('Données projet'!$B$11,Paramètres!$A$1:$I$89,5,0)</f>
        <v>309.35111999999987</v>
      </c>
      <c r="BF132" s="13">
        <f t="shared" si="91"/>
        <v>73.133301680434812</v>
      </c>
      <c r="BG132" s="20">
        <f t="shared" ref="BG132:BG153" si="115">(BE132+BF132)*0.475*44/12</f>
        <v>666.16036776009037</v>
      </c>
      <c r="BH132" s="59">
        <f t="shared" ref="BH132:BH195" si="116">BG132+(AY132+AZ132)*44/12</f>
        <v>959.49370109342362</v>
      </c>
      <c r="BI132" s="59">
        <f ca="1">AVERAGE(OFFSET($BH$3,0,0,'Données projet'!$E$11+1,1))-AVERAGE(OFFSET($H$3,0,0,'Données projet'!$E$11+1,1))</f>
        <v>508.74087353289082</v>
      </c>
      <c r="BJ132" s="59">
        <f t="shared" si="92"/>
        <v>332.61387922152159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1.1368683772161603E-13</v>
      </c>
      <c r="BZ132" s="13">
        <f>BY132*VLOOKUP('Données projet'!$B$12,Paramètres!$A$1:$I$89,3,0)*VLOOKUP('Données projet'!$B$12,Paramètres!$A$1:$I$89,5,0)</f>
        <v>5.0249582272954292E-14</v>
      </c>
      <c r="CA132" s="13">
        <f t="shared" si="93"/>
        <v>8.1784820119191593E-13</v>
      </c>
      <c r="CB132" s="20">
        <f t="shared" ref="CB132:CB153" si="118">(BZ132+CA132)*0.475*44/12</f>
        <v>1.5119369728679821E-12</v>
      </c>
      <c r="CC132" s="59">
        <f t="shared" ref="CC132:CC195" si="119">CB132+(BT132+BU132)*44/12</f>
        <v>293.33333333333485</v>
      </c>
      <c r="CD132" s="59">
        <f ca="1">AVERAGE(OFFSET($CC$3,0,0,'Données projet'!$E$12+1,1))-AVERAGE(OFFSET($H$3,0,0,'Données projet'!$E$12+1,1))</f>
        <v>413.19017646954478</v>
      </c>
      <c r="CE132" s="59">
        <f t="shared" si="94"/>
        <v>501.86214945100159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2.2000000000000002</v>
      </c>
      <c r="CT132" s="12">
        <f>IF('Données projet'!$A$140&gt;35,CT131+CS132-DB131,IF(A132&lt;'Données projet'!$A$140,$CQ$205^A132,IF(A132='Données projet'!$A$140,'Données projet'!$B$140,CT131+CS132-DB131)))</f>
        <v>227.79999999999941</v>
      </c>
      <c r="CU132" s="17">
        <f>CT132*VLOOKUP('Données projet'!$B$13,Paramètres!$A$1:$I$89,3,0)*VLOOKUP('Données projet'!$B$13,Paramètres!$A$1:$I$89,5,0)</f>
        <v>248.75759999999934</v>
      </c>
      <c r="CV132" s="13">
        <f t="shared" si="95"/>
        <v>60.319822501290425</v>
      </c>
      <c r="CW132" s="20">
        <f t="shared" ref="CW132:CW153" si="121">(CU132+CV132)*0.475*44/12</f>
        <v>538.3098441897464</v>
      </c>
      <c r="CX132" s="59">
        <f t="shared" ref="CX132:CX195" si="122">CW132+(CO132+CP132)*44/12</f>
        <v>831.64317752307966</v>
      </c>
      <c r="CY132" s="59">
        <f ca="1">AVERAGE(OFFSET($CX$3,0,0,'Données projet'!$E$13+1,1))-AVERAGE(OFFSET($H$3,0,0,'Données projet'!$E$13+1,1))</f>
        <v>384.27390696549998</v>
      </c>
      <c r="CZ132" s="59">
        <f t="shared" si="96"/>
        <v>168.81577156642464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-1.7053025658242404E-13</v>
      </c>
      <c r="DP132" s="17">
        <f>DO132*VLOOKUP('Données projet'!$B$14,Paramètres!$A$1:$I$89,3,0)*VLOOKUP('Données projet'!$B$14,Paramètres!$A$1:$I$89,5,0)</f>
        <v>-1.7823822417994965E-13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448.86709550306159</v>
      </c>
      <c r="DU132" s="59">
        <f t="shared" si="98"/>
        <v>421.94486500709155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-2.8421709430404007E-13</v>
      </c>
      <c r="EK132" s="17">
        <f>EJ132*VLOOKUP('Données projet'!$B$15,Paramètres!$A$1:$I$89,3,0)*VLOOKUP('Données projet'!$B$15,Paramètres!$A$1:$I$89,5,0)</f>
        <v>-2.0838797354372215E-13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327.81662150328646</v>
      </c>
      <c r="EP132" s="59">
        <f t="shared" si="100"/>
        <v>320.24200483294322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-2.8421709430404007E-13</v>
      </c>
      <c r="FF132" s="17">
        <f>FE132*VLOOKUP('Données projet'!$B$16,Paramètres!$A$1:$I$89,3,0)*VLOOKUP('Données projet'!$B$16,Paramètres!$A$1:$I$89,5,0)</f>
        <v>-2.2168933355715128E-13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346.38839381795231</v>
      </c>
      <c r="FK132" s="59">
        <f t="shared" si="102"/>
        <v>337.8934585835961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-2.8421709430404007E-13</v>
      </c>
      <c r="GA132" s="17">
        <f>FZ132*VLOOKUP('Données projet'!$B$17,Paramètres!$A$1:$I$89,3,0)*VLOOKUP('Données projet'!$B$17,Paramètres!$A$1:$I$89,5,0)</f>
        <v>-2.4829205358400943E-13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383.46266660377637</v>
      </c>
      <c r="GF132" s="59">
        <f t="shared" si="104"/>
        <v>373.1287543230714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0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4.0999999999999996</v>
      </c>
      <c r="GU132" s="12">
        <f>IF('Données projet'!$A$270&gt;35,GU131+GT132-HC131,IF(A132&lt;'Données projet'!$A$270,$GR$205^A132,IF(A132='Données projet'!$A$270,'Données projet'!$B$270,GU131+GT132-HC131)))</f>
        <v>341.89999999999986</v>
      </c>
      <c r="GV132" s="17">
        <f>GU132*VLOOKUP('Données projet'!$B$18,Paramètres!$A$1:$I$89,3,0)*VLOOKUP('Données projet'!$B$18,Paramètres!$A$1:$I$89,5,0)</f>
        <v>346.68659999999988</v>
      </c>
      <c r="GW132" s="13">
        <f t="shared" si="105"/>
        <v>80.87987052827738</v>
      </c>
      <c r="GX132" s="20">
        <f t="shared" ref="GX132:GX153" si="136">(GV132+GW132)*0.475*44/12</f>
        <v>744.67826950341612</v>
      </c>
      <c r="GY132" s="59">
        <f t="shared" ref="GY132:GY195" si="137">GX132+(GP132+GQ132)*44/12</f>
        <v>1038.0116028367495</v>
      </c>
      <c r="GZ132" s="59">
        <f ca="1">AVERAGE(OFFSET($GY$3,0,0,'Données projet'!$E$18+1,1))-AVERAGE(OFFSET($H$3,0,0,'Données projet'!$E$18+1,1))</f>
        <v>564.80210708868663</v>
      </c>
      <c r="HA132" s="59">
        <f t="shared" si="106"/>
        <v>367.42881145517066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0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362.81292020448933</v>
      </c>
      <c r="T133" s="59">
        <f t="shared" ref="T133:T196" si="142">$T$3</f>
        <v>292.26503163353146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85.314803954485612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2.2571989131321129E-6</v>
      </c>
      <c r="AC133" s="22">
        <f t="shared" si="111"/>
        <v>85.314806211684527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346</v>
      </c>
      <c r="AG133" s="12">
        <f>VLOOKUP(A133,'Données projet'!$A$61:$I$81,9,0)</f>
        <v>4.0999999999999996</v>
      </c>
      <c r="AH133" s="12">
        <f t="array" ref="AH133">INDEX(AG:AG,MIN(IF(ISNUMBER(AG133:AG329),ROW(AG133:AG329),"")))</f>
        <v>4.0999999999999996</v>
      </c>
      <c r="AI133" s="13">
        <f>IF('Données projet'!$A$62&gt;35,AI132+AH133-AQ132,IF(A133&lt;'Données projet'!$A$62,$AF$205^A133,IF(A133='Données projet'!$A$62,'Données projet'!$B$62,AI132+AH133-AQ132)))</f>
        <v>345.99999999999989</v>
      </c>
      <c r="AJ133" s="13">
        <f>AI133*VLOOKUP('Données projet'!$B$10,Paramètres!$A$1:$I$89,3,0)*VLOOKUP('Données projet'!$B$10,Paramètres!$A$1:$I$89,5,0)</f>
        <v>291.47039999999993</v>
      </c>
      <c r="AK133" s="13">
        <f t="shared" ref="AK133:AK153" si="143">EXP(-1.0587+0.8836*LN(AJ133)+0.284)</f>
        <v>69.38534100658697</v>
      </c>
      <c r="AL133" s="20">
        <f t="shared" si="112"/>
        <v>628.49041558647207</v>
      </c>
      <c r="AM133" s="59">
        <f t="shared" si="113"/>
        <v>921.82374891980544</v>
      </c>
      <c r="AN133" s="59">
        <f ca="1">AVERAGE(OFFSET($AM$3,0,0,'Données projet'!$E$10+1,1))-AVERAGE(OFFSET($H$3,0,0,'Données projet'!$E$10+1,1))</f>
        <v>476.64466005965136</v>
      </c>
      <c r="AO133" s="59">
        <f t="shared" ref="AO133:AO196" si="144">$AO$3</f>
        <v>312.67921212138998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44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346</v>
      </c>
      <c r="BB133" s="12">
        <f>VLOOKUP(A133,'Données projet'!$A$87:$I$107,9,0)</f>
        <v>4.0999999999999996</v>
      </c>
      <c r="BC133" s="12">
        <f t="array" ref="BC133">INDEX(BB:BB,MIN(IF(ISNUMBER(BB133:BB329),ROW(BB133:BB329),"")))</f>
        <v>4.0999999999999996</v>
      </c>
      <c r="BD133" s="12">
        <f>IF('Données projet'!$A$88&gt;35,BD132+BC133-BL132,IF(A133&lt;'Données projet'!$A$88,$BA$205^A133,IF(A133='Données projet'!$A$88,'Données projet'!$B$88,BD132+BC133-BL132)))</f>
        <v>345.99999999999989</v>
      </c>
      <c r="BE133" s="13">
        <f>BD133*VLOOKUP('Données projet'!$B$11,Paramètres!$A$1:$I$89,3,0)*VLOOKUP('Données projet'!$B$11,Paramètres!$A$1:$I$89,5,0)</f>
        <v>313.06079999999992</v>
      </c>
      <c r="BF133" s="13">
        <f t="shared" ref="BF133:BF153" si="145">EXP(-1.0587+0.8836*LN(BE133)+0.284)</f>
        <v>73.907681057694802</v>
      </c>
      <c r="BG133" s="20">
        <f t="shared" si="115"/>
        <v>673.97010450881828</v>
      </c>
      <c r="BH133" s="59">
        <f t="shared" si="116"/>
        <v>967.30343784215165</v>
      </c>
      <c r="BI133" s="59">
        <f ca="1">AVERAGE(OFFSET($BH$3,0,0,'Données projet'!$E$11+1,1))-AVERAGE(OFFSET($H$3,0,0,'Données projet'!$E$11+1,1))</f>
        <v>508.74087353289082</v>
      </c>
      <c r="BJ133" s="59">
        <f t="shared" ref="BJ133:BJ196" si="146">$BJ$3</f>
        <v>332.61387922152159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44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1.1368683772161603E-13</v>
      </c>
      <c r="BZ133" s="13">
        <f>BY133*VLOOKUP('Données projet'!$B$12,Paramètres!$A$1:$I$89,3,0)*VLOOKUP('Données projet'!$B$12,Paramètres!$A$1:$I$89,5,0)</f>
        <v>5.0249582272954292E-14</v>
      </c>
      <c r="CA133" s="13">
        <f t="shared" ref="CA133:CA153" si="147">EXP(-1.0587+0.8836*LN(BZ133)+0.284)</f>
        <v>8.1784820119191593E-13</v>
      </c>
      <c r="CB133" s="20">
        <f t="shared" si="118"/>
        <v>1.5119369728679821E-12</v>
      </c>
      <c r="CC133" s="59">
        <f t="shared" si="119"/>
        <v>293.33333333333485</v>
      </c>
      <c r="CD133" s="59">
        <f ca="1">AVERAGE(OFFSET($CC$3,0,0,'Données projet'!$E$12+1,1))-AVERAGE(OFFSET($H$3,0,0,'Données projet'!$E$12+1,1))</f>
        <v>413.19017646954478</v>
      </c>
      <c r="CE133" s="59">
        <f t="shared" ref="CE133:CE196" si="148">$CE$3</f>
        <v>501.86214945100159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230</v>
      </c>
      <c r="CR133" s="12">
        <f>VLOOKUP(A133,'Données projet'!$A$139:$I$159,9,0)</f>
        <v>2.2000000000000002</v>
      </c>
      <c r="CS133" s="12">
        <f t="array" ref="CS133">INDEX(CR:CR,MIN(IF(ISNUMBER(CR133:CR329),ROW(CR133:CR329),"")))</f>
        <v>2.2000000000000002</v>
      </c>
      <c r="CT133" s="12">
        <f>IF('Données projet'!$A$140&gt;35,CT132+CS133-DB132,IF(A133&lt;'Données projet'!$A$140,$CQ$205^A133,IF(A133='Données projet'!$A$140,'Données projet'!$B$140,CT132+CS133-DB132)))</f>
        <v>229.9999999999994</v>
      </c>
      <c r="CU133" s="17">
        <f>CT133*VLOOKUP('Données projet'!$B$13,Paramètres!$A$1:$I$89,3,0)*VLOOKUP('Données projet'!$B$13,Paramètres!$A$1:$I$89,5,0)</f>
        <v>251.15999999999934</v>
      </c>
      <c r="CV133" s="13">
        <f t="shared" ref="CV133:CV153" si="149">EXP(-1.0587+0.8836*LN(CU133)+0.284)</f>
        <v>60.834270430141373</v>
      </c>
      <c r="CW133" s="20">
        <f t="shared" si="121"/>
        <v>543.39002099916172</v>
      </c>
      <c r="CX133" s="59">
        <f t="shared" si="122"/>
        <v>836.72335433249509</v>
      </c>
      <c r="CY133" s="59">
        <f ca="1">AVERAGE(OFFSET($CX$3,0,0,'Données projet'!$E$13+1,1))-AVERAGE(OFFSET($H$3,0,0,'Données projet'!$E$13+1,1))</f>
        <v>384.27390696549998</v>
      </c>
      <c r="CZ133" s="59">
        <f t="shared" ref="CZ133:CZ196" si="150">$CZ$3</f>
        <v>168.81577156642464</v>
      </c>
      <c r="DA133" s="15">
        <f>IF(ISNA(VLOOKUP(A133,'Données projet'!$A$139:$I$159,3,0)),0,VLOOKUP(A133,'Données projet'!$A$139:$I$159,3,0))</f>
        <v>11</v>
      </c>
      <c r="DB133" s="15">
        <f>IF(ISNA(VLOOKUP(A133,'Données projet'!$A$139:$I$159,4,0)),0,VLOOKUP(A133,'Données projet'!$A$139:$I$159,4,0))</f>
        <v>21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-1.7053025658242404E-13</v>
      </c>
      <c r="DP133" s="17">
        <f>DO133*VLOOKUP('Données projet'!$B$14,Paramètres!$A$1:$I$89,3,0)*VLOOKUP('Données projet'!$B$14,Paramètres!$A$1:$I$89,5,0)</f>
        <v>-1.7823822417994965E-13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448.86709550306159</v>
      </c>
      <c r="DU133" s="59">
        <f t="shared" ref="DU133:DU196" si="152">$DU$3</f>
        <v>421.94486500709155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-2.8421709430404007E-13</v>
      </c>
      <c r="EK133" s="17">
        <f>EJ133*VLOOKUP('Données projet'!$B$15,Paramètres!$A$1:$I$89,3,0)*VLOOKUP('Données projet'!$B$15,Paramètres!$A$1:$I$89,5,0)</f>
        <v>-2.0838797354372215E-13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327.81662150328646</v>
      </c>
      <c r="EP133" s="59">
        <f t="shared" ref="EP133:EP196" si="154">$EP$3</f>
        <v>320.24200483294322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-2.8421709430404007E-13</v>
      </c>
      <c r="FF133" s="17">
        <f>FE133*VLOOKUP('Données projet'!$B$16,Paramètres!$A$1:$I$89,3,0)*VLOOKUP('Données projet'!$B$16,Paramètres!$A$1:$I$89,5,0)</f>
        <v>-2.2168933355715128E-13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346.38839381795231</v>
      </c>
      <c r="FK133" s="59">
        <f t="shared" ref="FK133:FK196" si="156">$FK$3</f>
        <v>337.8934585835961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-2.8421709430404007E-13</v>
      </c>
      <c r="GA133" s="17">
        <f>FZ133*VLOOKUP('Données projet'!$B$17,Paramètres!$A$1:$I$89,3,0)*VLOOKUP('Données projet'!$B$17,Paramètres!$A$1:$I$89,5,0)</f>
        <v>-2.4829205358400943E-13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383.46266660377637</v>
      </c>
      <c r="GF133" s="59">
        <f t="shared" ref="GF133:GF196" si="158">$GF$3</f>
        <v>373.1287543230714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0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>
        <f>VLOOKUP(A133,'Données projet'!$A$269:$I$289,2,0)</f>
        <v>346</v>
      </c>
      <c r="GS133" s="12">
        <f>VLOOKUP(A133,'Données projet'!$A$269:$I$289,9,0)</f>
        <v>4.0999999999999996</v>
      </c>
      <c r="GT133" s="12">
        <f t="array" ref="GT133">INDEX(GS:GS,MIN(IF(ISNUMBER(GS133:GS329),ROW(GS133:GS329),"")))</f>
        <v>4.0999999999999996</v>
      </c>
      <c r="GU133" s="12">
        <f>IF('Données projet'!$A$270&gt;35,GU132+GT133-HC132,IF(A133&lt;'Données projet'!$A$270,$GR$205^A133,IF(A133='Données projet'!$A$270,'Données projet'!$B$270,GU132+GT133-HC132)))</f>
        <v>345.99999999999989</v>
      </c>
      <c r="GV133" s="17">
        <f>GU133*VLOOKUP('Données projet'!$B$18,Paramètres!$A$1:$I$89,3,0)*VLOOKUP('Données projet'!$B$18,Paramètres!$A$1:$I$89,5,0)</f>
        <v>350.84399999999988</v>
      </c>
      <c r="GW133" s="13">
        <f t="shared" ref="GW133:GW153" si="159">EXP(-1.0587+0.8836*LN(GV133)+0.284)</f>
        <v>81.736275234935206</v>
      </c>
      <c r="GX133" s="20">
        <f t="shared" si="136"/>
        <v>753.41064603417863</v>
      </c>
      <c r="GY133" s="59">
        <f t="shared" si="137"/>
        <v>1046.7439793675119</v>
      </c>
      <c r="GZ133" s="59">
        <f ca="1">AVERAGE(OFFSET($GY$3,0,0,'Données projet'!$E$18+1,1))-AVERAGE(OFFSET($H$3,0,0,'Données projet'!$E$18+1,1))</f>
        <v>564.80210708868663</v>
      </c>
      <c r="HA133" s="59">
        <f t="shared" ref="HA133:HA196" si="160">$HA$3</f>
        <v>367.42881145517066</v>
      </c>
      <c r="HB133" s="15">
        <f>IF(ISNA(VLOOKUP(A133,'Données projet'!$A$269:$I$289,3,0)),0,VLOOKUP(A133,'Données projet'!$A$269:$I$289,3,0))</f>
        <v>12</v>
      </c>
      <c r="HC133" s="15">
        <f>IF(ISNA(VLOOKUP(A133,'Données projet'!$A$269:$I$289,4,0)),0,VLOOKUP(A133,'Données projet'!$A$269:$I$289,4,0))</f>
        <v>44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0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362.81292020448933</v>
      </c>
      <c r="T134" s="59">
        <f t="shared" si="142"/>
        <v>292.26503163353146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83.641832685830352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1.5960806579626219E-6</v>
      </c>
      <c r="AC134" s="22">
        <f t="shared" si="111"/>
        <v>83.641834281911017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3.8</v>
      </c>
      <c r="AI134" s="13">
        <f>IF('Données projet'!$A$62&gt;35,AI133+AH134-AQ133,IF(A134&lt;'Données projet'!$A$62,$AF$205^A134,IF(A134='Données projet'!$A$62,'Données projet'!$B$62,AI133+AH134-AQ133)))</f>
        <v>305.7999999999999</v>
      </c>
      <c r="AJ134" s="13">
        <f>AI134*VLOOKUP('Données projet'!$B$10,Paramètres!$A$1:$I$89,3,0)*VLOOKUP('Données projet'!$B$10,Paramètres!$A$1:$I$89,5,0)</f>
        <v>257.60591999999991</v>
      </c>
      <c r="AK134" s="13">
        <f t="shared" si="143"/>
        <v>62.21178242147321</v>
      </c>
      <c r="AL134" s="20">
        <f t="shared" si="112"/>
        <v>557.01583171739901</v>
      </c>
      <c r="AM134" s="59">
        <f t="shared" si="113"/>
        <v>850.34916505073238</v>
      </c>
      <c r="AN134" s="59">
        <f ca="1">AVERAGE(OFFSET($AM$3,0,0,'Données projet'!$E$10+1,1))-AVERAGE(OFFSET($H$3,0,0,'Données projet'!$E$10+1,1))</f>
        <v>476.64466005965136</v>
      </c>
      <c r="AO134" s="59">
        <f t="shared" si="144"/>
        <v>312.67921212138998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3.8</v>
      </c>
      <c r="BD134" s="12">
        <f>IF('Données projet'!$A$88&gt;35,BD133+BC134-BL133,IF(A134&lt;'Données projet'!$A$88,$BA$205^A134,IF(A134='Données projet'!$A$88,'Données projet'!$B$88,BD133+BC134-BL133)))</f>
        <v>305.7999999999999</v>
      </c>
      <c r="BE134" s="13">
        <f>BD134*VLOOKUP('Données projet'!$B$11,Paramètres!$A$1:$I$89,3,0)*VLOOKUP('Données projet'!$B$11,Paramètres!$A$1:$I$89,5,0)</f>
        <v>276.68783999999988</v>
      </c>
      <c r="BF134" s="13">
        <f t="shared" si="145"/>
        <v>66.266570237082931</v>
      </c>
      <c r="BG134" s="20">
        <f t="shared" si="115"/>
        <v>597.31226449625251</v>
      </c>
      <c r="BH134" s="59">
        <f t="shared" si="116"/>
        <v>890.64559782958577</v>
      </c>
      <c r="BI134" s="59">
        <f ca="1">AVERAGE(OFFSET($BH$3,0,0,'Données projet'!$E$11+1,1))-AVERAGE(OFFSET($H$3,0,0,'Données projet'!$E$11+1,1))</f>
        <v>508.74087353289082</v>
      </c>
      <c r="BJ134" s="59">
        <f t="shared" si="146"/>
        <v>332.61387922152159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1.1368683772161603E-13</v>
      </c>
      <c r="BZ134" s="13">
        <f>BY134*VLOOKUP('Données projet'!$B$12,Paramètres!$A$1:$I$89,3,0)*VLOOKUP('Données projet'!$B$12,Paramètres!$A$1:$I$89,5,0)</f>
        <v>5.0249582272954292E-14</v>
      </c>
      <c r="CA134" s="13">
        <f t="shared" si="147"/>
        <v>8.1784820119191593E-13</v>
      </c>
      <c r="CB134" s="20">
        <f t="shared" si="118"/>
        <v>1.5119369728679821E-12</v>
      </c>
      <c r="CC134" s="59">
        <f t="shared" si="119"/>
        <v>293.33333333333485</v>
      </c>
      <c r="CD134" s="59">
        <f ca="1">AVERAGE(OFFSET($CC$3,0,0,'Données projet'!$E$12+1,1))-AVERAGE(OFFSET($H$3,0,0,'Données projet'!$E$12+1,1))</f>
        <v>413.19017646954478</v>
      </c>
      <c r="CE134" s="59">
        <f t="shared" si="148"/>
        <v>501.86214945100159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1.8</v>
      </c>
      <c r="CT134" s="12">
        <f>IF('Données projet'!$A$140&gt;35,CT133+CS134-DB133,IF(A134&lt;'Données projet'!$A$140,$CQ$205^A134,IF(A134='Données projet'!$A$140,'Données projet'!$B$140,CT133+CS134-DB133)))</f>
        <v>210.79999999999941</v>
      </c>
      <c r="CU134" s="17">
        <f>CT134*VLOOKUP('Données projet'!$B$13,Paramètres!$A$1:$I$89,3,0)*VLOOKUP('Données projet'!$B$13,Paramètres!$A$1:$I$89,5,0)</f>
        <v>230.19359999999935</v>
      </c>
      <c r="CV134" s="13">
        <f t="shared" si="149"/>
        <v>56.324540327421623</v>
      </c>
      <c r="CW134" s="20">
        <f t="shared" si="121"/>
        <v>499.01909440359151</v>
      </c>
      <c r="CX134" s="59">
        <f t="shared" si="122"/>
        <v>792.35242773692482</v>
      </c>
      <c r="CY134" s="59">
        <f ca="1">AVERAGE(OFFSET($CX$3,0,0,'Données projet'!$E$13+1,1))-AVERAGE(OFFSET($H$3,0,0,'Données projet'!$E$13+1,1))</f>
        <v>384.27390696549998</v>
      </c>
      <c r="CZ134" s="59">
        <f t="shared" si="150"/>
        <v>168.81577156642464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-1.7053025658242404E-13</v>
      </c>
      <c r="DP134" s="17">
        <f>DO134*VLOOKUP('Données projet'!$B$14,Paramètres!$A$1:$I$89,3,0)*VLOOKUP('Données projet'!$B$14,Paramètres!$A$1:$I$89,5,0)</f>
        <v>-1.7823822417994965E-13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448.86709550306159</v>
      </c>
      <c r="DU134" s="59">
        <f t="shared" si="152"/>
        <v>421.94486500709155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-2.8421709430404007E-13</v>
      </c>
      <c r="EK134" s="17">
        <f>EJ134*VLOOKUP('Données projet'!$B$15,Paramètres!$A$1:$I$89,3,0)*VLOOKUP('Données projet'!$B$15,Paramètres!$A$1:$I$89,5,0)</f>
        <v>-2.0838797354372215E-13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327.81662150328646</v>
      </c>
      <c r="EP134" s="59">
        <f t="shared" si="154"/>
        <v>320.24200483294322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-2.8421709430404007E-13</v>
      </c>
      <c r="FF134" s="17">
        <f>FE134*VLOOKUP('Données projet'!$B$16,Paramètres!$A$1:$I$89,3,0)*VLOOKUP('Données projet'!$B$16,Paramètres!$A$1:$I$89,5,0)</f>
        <v>-2.2168933355715128E-13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346.38839381795231</v>
      </c>
      <c r="FK134" s="59">
        <f t="shared" si="156"/>
        <v>337.8934585835961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-2.8421709430404007E-13</v>
      </c>
      <c r="GA134" s="17">
        <f>FZ134*VLOOKUP('Données projet'!$B$17,Paramètres!$A$1:$I$89,3,0)*VLOOKUP('Données projet'!$B$17,Paramètres!$A$1:$I$89,5,0)</f>
        <v>-2.4829205358400943E-13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383.46266660377637</v>
      </c>
      <c r="GF134" s="59">
        <f t="shared" si="158"/>
        <v>373.1287543230714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0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3.8</v>
      </c>
      <c r="GU134" s="12">
        <f>IF('Données projet'!$A$270&gt;35,GU133+GT134-HC133,IF(A134&lt;'Données projet'!$A$270,$GR$205^A134,IF(A134='Données projet'!$A$270,'Données projet'!$B$270,GU133+GT134-HC133)))</f>
        <v>305.7999999999999</v>
      </c>
      <c r="GV134" s="17">
        <f>GU134*VLOOKUP('Données projet'!$B$18,Paramètres!$A$1:$I$89,3,0)*VLOOKUP('Données projet'!$B$18,Paramètres!$A$1:$I$89,5,0)</f>
        <v>310.08119999999991</v>
      </c>
      <c r="GW134" s="13">
        <f t="shared" si="159"/>
        <v>73.285787705139427</v>
      </c>
      <c r="GX134" s="20">
        <f t="shared" si="136"/>
        <v>667.69750358645092</v>
      </c>
      <c r="GY134" s="59">
        <f t="shared" si="137"/>
        <v>961.03083691978418</v>
      </c>
      <c r="GZ134" s="59">
        <f ca="1">AVERAGE(OFFSET($GY$3,0,0,'Données projet'!$E$18+1,1))-AVERAGE(OFFSET($H$3,0,0,'Données projet'!$E$18+1,1))</f>
        <v>564.80210708868663</v>
      </c>
      <c r="HA134" s="59">
        <f t="shared" si="160"/>
        <v>367.42881145517066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0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362.81292020448933</v>
      </c>
      <c r="T135" s="59">
        <f t="shared" si="142"/>
        <v>292.26503163353146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82.001667363341696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1.1285994565660565E-6</v>
      </c>
      <c r="AC135" s="22">
        <f t="shared" si="111"/>
        <v>82.001668491941146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3.8</v>
      </c>
      <c r="AI135" s="13">
        <f>IF('Données projet'!$A$62&gt;35,AI134+AH135-AQ134,IF(A135&lt;'Données projet'!$A$62,$AF$205^A135,IF(A135='Données projet'!$A$62,'Données projet'!$B$62,AI134+AH135-AQ134)))</f>
        <v>309.59999999999991</v>
      </c>
      <c r="AJ135" s="13">
        <f>AI135*VLOOKUP('Données projet'!$B$10,Paramètres!$A$1:$I$89,3,0)*VLOOKUP('Données projet'!$B$10,Paramètres!$A$1:$I$89,5,0)</f>
        <v>260.80703999999997</v>
      </c>
      <c r="AK135" s="13">
        <f t="shared" si="143"/>
        <v>62.894375229379683</v>
      </c>
      <c r="AL135" s="20">
        <f t="shared" si="112"/>
        <v>563.77996485783626</v>
      </c>
      <c r="AM135" s="59">
        <f t="shared" si="113"/>
        <v>857.11329819116963</v>
      </c>
      <c r="AN135" s="59">
        <f ca="1">AVERAGE(OFFSET($AM$3,0,0,'Données projet'!$E$10+1,1))-AVERAGE(OFFSET($H$3,0,0,'Données projet'!$E$10+1,1))</f>
        <v>476.64466005965136</v>
      </c>
      <c r="AO135" s="59">
        <f t="shared" si="144"/>
        <v>312.67921212138998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3.8</v>
      </c>
      <c r="BD135" s="12">
        <f>IF('Données projet'!$A$88&gt;35,BD134+BC135-BL134,IF(A135&lt;'Données projet'!$A$88,$BA$205^A135,IF(A135='Données projet'!$A$88,'Données projet'!$B$88,BD134+BC135-BL134)))</f>
        <v>309.59999999999991</v>
      </c>
      <c r="BE135" s="13">
        <f>BD135*VLOOKUP('Données projet'!$B$11,Paramètres!$A$1:$I$89,3,0)*VLOOKUP('Données projet'!$B$11,Paramètres!$A$1:$I$89,5,0)</f>
        <v>280.12607999999989</v>
      </c>
      <c r="BF135" s="13">
        <f t="shared" si="145"/>
        <v>66.993652511337999</v>
      </c>
      <c r="BG135" s="20">
        <f t="shared" si="115"/>
        <v>604.56686745724676</v>
      </c>
      <c r="BH135" s="59">
        <f t="shared" si="116"/>
        <v>897.90020079058013</v>
      </c>
      <c r="BI135" s="59">
        <f ca="1">AVERAGE(OFFSET($BH$3,0,0,'Données projet'!$E$11+1,1))-AVERAGE(OFFSET($H$3,0,0,'Données projet'!$E$11+1,1))</f>
        <v>508.74087353289082</v>
      </c>
      <c r="BJ135" s="59">
        <f t="shared" si="146"/>
        <v>332.61387922152159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1.1368683772161603E-13</v>
      </c>
      <c r="BZ135" s="13">
        <f>BY135*VLOOKUP('Données projet'!$B$12,Paramètres!$A$1:$I$89,3,0)*VLOOKUP('Données projet'!$B$12,Paramètres!$A$1:$I$89,5,0)</f>
        <v>5.0249582272954292E-14</v>
      </c>
      <c r="CA135" s="13">
        <f t="shared" si="147"/>
        <v>8.1784820119191593E-13</v>
      </c>
      <c r="CB135" s="20">
        <f t="shared" si="118"/>
        <v>1.5119369728679821E-12</v>
      </c>
      <c r="CC135" s="59">
        <f t="shared" si="119"/>
        <v>293.33333333333485</v>
      </c>
      <c r="CD135" s="59">
        <f ca="1">AVERAGE(OFFSET($CC$3,0,0,'Données projet'!$E$12+1,1))-AVERAGE(OFFSET($H$3,0,0,'Données projet'!$E$12+1,1))</f>
        <v>413.19017646954478</v>
      </c>
      <c r="CE135" s="59">
        <f t="shared" si="148"/>
        <v>501.86214945100159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1.8</v>
      </c>
      <c r="CT135" s="12">
        <f>IF('Données projet'!$A$140&gt;35,CT134+CS135-DB134,IF(A135&lt;'Données projet'!$A$140,$CQ$205^A135,IF(A135='Données projet'!$A$140,'Données projet'!$B$140,CT134+CS135-DB134)))</f>
        <v>212.59999999999943</v>
      </c>
      <c r="CU135" s="17">
        <f>CT135*VLOOKUP('Données projet'!$B$13,Paramètres!$A$1:$I$89,3,0)*VLOOKUP('Données projet'!$B$13,Paramètres!$A$1:$I$89,5,0)</f>
        <v>232.15919999999937</v>
      </c>
      <c r="CV135" s="13">
        <f t="shared" si="149"/>
        <v>56.749296855796366</v>
      </c>
      <c r="CW135" s="20">
        <f t="shared" si="121"/>
        <v>503.18229869051089</v>
      </c>
      <c r="CX135" s="59">
        <f t="shared" si="122"/>
        <v>796.5156320238442</v>
      </c>
      <c r="CY135" s="59">
        <f ca="1">AVERAGE(OFFSET($CX$3,0,0,'Données projet'!$E$13+1,1))-AVERAGE(OFFSET($H$3,0,0,'Données projet'!$E$13+1,1))</f>
        <v>384.27390696549998</v>
      </c>
      <c r="CZ135" s="59">
        <f t="shared" si="150"/>
        <v>168.81577156642464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-1.7053025658242404E-13</v>
      </c>
      <c r="DP135" s="17">
        <f>DO135*VLOOKUP('Données projet'!$B$14,Paramètres!$A$1:$I$89,3,0)*VLOOKUP('Données projet'!$B$14,Paramètres!$A$1:$I$89,5,0)</f>
        <v>-1.7823822417994965E-13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448.86709550306159</v>
      </c>
      <c r="DU135" s="59">
        <f t="shared" si="152"/>
        <v>421.94486500709155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-2.8421709430404007E-13</v>
      </c>
      <c r="EK135" s="17">
        <f>EJ135*VLOOKUP('Données projet'!$B$15,Paramètres!$A$1:$I$89,3,0)*VLOOKUP('Données projet'!$B$15,Paramètres!$A$1:$I$89,5,0)</f>
        <v>-2.0838797354372215E-13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327.81662150328646</v>
      </c>
      <c r="EP135" s="59">
        <f t="shared" si="154"/>
        <v>320.24200483294322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-2.8421709430404007E-13</v>
      </c>
      <c r="FF135" s="17">
        <f>FE135*VLOOKUP('Données projet'!$B$16,Paramètres!$A$1:$I$89,3,0)*VLOOKUP('Données projet'!$B$16,Paramètres!$A$1:$I$89,5,0)</f>
        <v>-2.2168933355715128E-13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346.38839381795231</v>
      </c>
      <c r="FK135" s="59">
        <f t="shared" si="156"/>
        <v>337.8934585835961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-2.8421709430404007E-13</v>
      </c>
      <c r="GA135" s="17">
        <f>FZ135*VLOOKUP('Données projet'!$B$17,Paramètres!$A$1:$I$89,3,0)*VLOOKUP('Données projet'!$B$17,Paramètres!$A$1:$I$89,5,0)</f>
        <v>-2.4829205358400943E-13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383.46266660377637</v>
      </c>
      <c r="GF135" s="59">
        <f t="shared" si="158"/>
        <v>373.1287543230714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0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3.8</v>
      </c>
      <c r="GU135" s="12">
        <f>IF('Données projet'!$A$270&gt;35,GU134+GT135-HC134,IF(A135&lt;'Données projet'!$A$270,$GR$205^A135,IF(A135='Données projet'!$A$270,'Données projet'!$B$270,GU134+GT135-HC134)))</f>
        <v>309.59999999999991</v>
      </c>
      <c r="GV135" s="17">
        <f>GU135*VLOOKUP('Données projet'!$B$18,Paramètres!$A$1:$I$89,3,0)*VLOOKUP('Données projet'!$B$18,Paramètres!$A$1:$I$89,5,0)</f>
        <v>313.93439999999993</v>
      </c>
      <c r="GW135" s="13">
        <f t="shared" si="159"/>
        <v>74.089885412393457</v>
      </c>
      <c r="GX135" s="20">
        <f t="shared" si="136"/>
        <v>675.80896375991847</v>
      </c>
      <c r="GY135" s="59">
        <f t="shared" si="137"/>
        <v>969.14229709325173</v>
      </c>
      <c r="GZ135" s="59">
        <f ca="1">AVERAGE(OFFSET($GY$3,0,0,'Données projet'!$E$18+1,1))-AVERAGE(OFFSET($H$3,0,0,'Données projet'!$E$18+1,1))</f>
        <v>564.80210708868663</v>
      </c>
      <c r="HA135" s="59">
        <f t="shared" si="160"/>
        <v>367.42881145517066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0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362.81292020448933</v>
      </c>
      <c r="T136" s="59">
        <f t="shared" si="142"/>
        <v>292.26503163353146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80.393664682424983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7.9804032898131095E-7</v>
      </c>
      <c r="AC136" s="22">
        <f t="shared" si="111"/>
        <v>80.393665480465316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3.8</v>
      </c>
      <c r="AI136" s="13">
        <f>IF('Données projet'!$A$62&gt;35,AI135+AH136-AQ135,IF(A136&lt;'Données projet'!$A$62,$AF$205^A136,IF(A136='Données projet'!$A$62,'Données projet'!$B$62,AI135+AH136-AQ135)))</f>
        <v>313.39999999999992</v>
      </c>
      <c r="AJ136" s="13">
        <f>AI136*VLOOKUP('Données projet'!$B$10,Paramètres!$A$1:$I$89,3,0)*VLOOKUP('Données projet'!$B$10,Paramètres!$A$1:$I$89,5,0)</f>
        <v>264.00815999999998</v>
      </c>
      <c r="AK136" s="13">
        <f t="shared" si="143"/>
        <v>63.575993499536125</v>
      </c>
      <c r="AL136" s="20">
        <f t="shared" si="112"/>
        <v>570.5424006783586</v>
      </c>
      <c r="AM136" s="59">
        <f t="shared" si="113"/>
        <v>863.87573401169197</v>
      </c>
      <c r="AN136" s="59">
        <f ca="1">AVERAGE(OFFSET($AM$3,0,0,'Données projet'!$E$10+1,1))-AVERAGE(OFFSET($H$3,0,0,'Données projet'!$E$10+1,1))</f>
        <v>476.64466005965136</v>
      </c>
      <c r="AO136" s="59">
        <f t="shared" si="144"/>
        <v>312.67921212138998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3.8</v>
      </c>
      <c r="BD136" s="12">
        <f>IF('Données projet'!$A$88&gt;35,BD135+BC136-BL135,IF(A136&lt;'Données projet'!$A$88,$BA$205^A136,IF(A136='Données projet'!$A$88,'Données projet'!$B$88,BD135+BC136-BL135)))</f>
        <v>313.39999999999992</v>
      </c>
      <c r="BE136" s="13">
        <f>BD136*VLOOKUP('Données projet'!$B$11,Paramètres!$A$1:$I$89,3,0)*VLOOKUP('Données projet'!$B$11,Paramètres!$A$1:$I$89,5,0)</f>
        <v>283.5643199999999</v>
      </c>
      <c r="BF136" s="13">
        <f t="shared" si="145"/>
        <v>67.719696730231917</v>
      </c>
      <c r="BG136" s="20">
        <f t="shared" si="115"/>
        <v>611.81966247182038</v>
      </c>
      <c r="BH136" s="59">
        <f t="shared" si="116"/>
        <v>905.15299580515375</v>
      </c>
      <c r="BI136" s="59">
        <f ca="1">AVERAGE(OFFSET($BH$3,0,0,'Données projet'!$E$11+1,1))-AVERAGE(OFFSET($H$3,0,0,'Données projet'!$E$11+1,1))</f>
        <v>508.74087353289082</v>
      </c>
      <c r="BJ136" s="59">
        <f t="shared" si="146"/>
        <v>332.61387922152159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1.1368683772161603E-13</v>
      </c>
      <c r="BZ136" s="13">
        <f>BY136*VLOOKUP('Données projet'!$B$12,Paramètres!$A$1:$I$89,3,0)*VLOOKUP('Données projet'!$B$12,Paramètres!$A$1:$I$89,5,0)</f>
        <v>5.0249582272954292E-14</v>
      </c>
      <c r="CA136" s="13">
        <f t="shared" si="147"/>
        <v>8.1784820119191593E-13</v>
      </c>
      <c r="CB136" s="20">
        <f t="shared" si="118"/>
        <v>1.5119369728679821E-12</v>
      </c>
      <c r="CC136" s="59">
        <f t="shared" si="119"/>
        <v>293.33333333333485</v>
      </c>
      <c r="CD136" s="59">
        <f ca="1">AVERAGE(OFFSET($CC$3,0,0,'Données projet'!$E$12+1,1))-AVERAGE(OFFSET($H$3,0,0,'Données projet'!$E$12+1,1))</f>
        <v>413.19017646954478</v>
      </c>
      <c r="CE136" s="59">
        <f t="shared" si="148"/>
        <v>501.86214945100159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1.8</v>
      </c>
      <c r="CT136" s="12">
        <f>IF('Données projet'!$A$140&gt;35,CT135+CS136-DB135,IF(A136&lt;'Données projet'!$A$140,$CQ$205^A136,IF(A136='Données projet'!$A$140,'Données projet'!$B$140,CT135+CS136-DB135)))</f>
        <v>214.39999999999944</v>
      </c>
      <c r="CU136" s="17">
        <f>CT136*VLOOKUP('Données projet'!$B$13,Paramètres!$A$1:$I$89,3,0)*VLOOKUP('Données projet'!$B$13,Paramètres!$A$1:$I$89,5,0)</f>
        <v>234.12479999999937</v>
      </c>
      <c r="CV136" s="13">
        <f t="shared" si="149"/>
        <v>57.173634982132398</v>
      </c>
      <c r="CW136" s="20">
        <f t="shared" si="121"/>
        <v>507.3447742605461</v>
      </c>
      <c r="CX136" s="59">
        <f t="shared" si="122"/>
        <v>800.67810759387942</v>
      </c>
      <c r="CY136" s="59">
        <f ca="1">AVERAGE(OFFSET($CX$3,0,0,'Données projet'!$E$13+1,1))-AVERAGE(OFFSET($H$3,0,0,'Données projet'!$E$13+1,1))</f>
        <v>384.27390696549998</v>
      </c>
      <c r="CZ136" s="59">
        <f t="shared" si="150"/>
        <v>168.81577156642464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-1.7053025658242404E-13</v>
      </c>
      <c r="DP136" s="17">
        <f>DO136*VLOOKUP('Données projet'!$B$14,Paramètres!$A$1:$I$89,3,0)*VLOOKUP('Données projet'!$B$14,Paramètres!$A$1:$I$89,5,0)</f>
        <v>-1.7823822417994965E-13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448.86709550306159</v>
      </c>
      <c r="DU136" s="59">
        <f t="shared" si="152"/>
        <v>421.94486500709155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-2.8421709430404007E-13</v>
      </c>
      <c r="EK136" s="17">
        <f>EJ136*VLOOKUP('Données projet'!$B$15,Paramètres!$A$1:$I$89,3,0)*VLOOKUP('Données projet'!$B$15,Paramètres!$A$1:$I$89,5,0)</f>
        <v>-2.0838797354372215E-13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327.81662150328646</v>
      </c>
      <c r="EP136" s="59">
        <f t="shared" si="154"/>
        <v>320.24200483294322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-2.8421709430404007E-13</v>
      </c>
      <c r="FF136" s="17">
        <f>FE136*VLOOKUP('Données projet'!$B$16,Paramètres!$A$1:$I$89,3,0)*VLOOKUP('Données projet'!$B$16,Paramètres!$A$1:$I$89,5,0)</f>
        <v>-2.2168933355715128E-13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346.38839381795231</v>
      </c>
      <c r="FK136" s="59">
        <f t="shared" si="156"/>
        <v>337.8934585835961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-2.8421709430404007E-13</v>
      </c>
      <c r="GA136" s="17">
        <f>FZ136*VLOOKUP('Données projet'!$B$17,Paramètres!$A$1:$I$89,3,0)*VLOOKUP('Données projet'!$B$17,Paramètres!$A$1:$I$89,5,0)</f>
        <v>-2.4829205358400943E-13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383.46266660377637</v>
      </c>
      <c r="GF136" s="59">
        <f t="shared" si="158"/>
        <v>373.1287543230714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0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3.8</v>
      </c>
      <c r="GU136" s="12">
        <f>IF('Données projet'!$A$270&gt;35,GU135+GT136-HC135,IF(A136&lt;'Données projet'!$A$270,$GR$205^A136,IF(A136='Données projet'!$A$270,'Données projet'!$B$270,GU135+GT136-HC135)))</f>
        <v>313.39999999999992</v>
      </c>
      <c r="GV136" s="17">
        <f>GU136*VLOOKUP('Données projet'!$B$18,Paramètres!$A$1:$I$89,3,0)*VLOOKUP('Données projet'!$B$18,Paramètres!$A$1:$I$89,5,0)</f>
        <v>317.78759999999994</v>
      </c>
      <c r="GW136" s="13">
        <f t="shared" si="159"/>
        <v>74.892835109352845</v>
      </c>
      <c r="GX136" s="20">
        <f t="shared" si="136"/>
        <v>683.91842448212276</v>
      </c>
      <c r="GY136" s="59">
        <f t="shared" si="137"/>
        <v>977.25175781545613</v>
      </c>
      <c r="GZ136" s="59">
        <f ca="1">AVERAGE(OFFSET($GY$3,0,0,'Données projet'!$E$18+1,1))-AVERAGE(OFFSET($H$3,0,0,'Données projet'!$E$18+1,1))</f>
        <v>564.80210708868663</v>
      </c>
      <c r="HA136" s="59">
        <f t="shared" si="160"/>
        <v>367.42881145517066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0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362.81292020448933</v>
      </c>
      <c r="T137" s="59">
        <f t="shared" si="142"/>
        <v>292.26503163353146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78.817193953296254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5.6429972828302823E-7</v>
      </c>
      <c r="AC137" s="22">
        <f t="shared" si="111"/>
        <v>78.817194517595979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3.8</v>
      </c>
      <c r="AI137" s="13">
        <f>IF('Données projet'!$A$62&gt;35,AI136+AH137-AQ136,IF(A137&lt;'Données projet'!$A$62,$AF$205^A137,IF(A137='Données projet'!$A$62,'Données projet'!$B$62,AI136+AH137-AQ136)))</f>
        <v>317.19999999999993</v>
      </c>
      <c r="AJ137" s="13">
        <f>AI137*VLOOKUP('Données projet'!$B$10,Paramètres!$A$1:$I$89,3,0)*VLOOKUP('Données projet'!$B$10,Paramètres!$A$1:$I$89,5,0)</f>
        <v>267.20927999999998</v>
      </c>
      <c r="AK137" s="13">
        <f t="shared" si="143"/>
        <v>64.256650415058076</v>
      </c>
      <c r="AL137" s="20">
        <f t="shared" si="112"/>
        <v>577.30316213955939</v>
      </c>
      <c r="AM137" s="59">
        <f t="shared" si="113"/>
        <v>870.63649547289265</v>
      </c>
      <c r="AN137" s="59">
        <f ca="1">AVERAGE(OFFSET($AM$3,0,0,'Données projet'!$E$10+1,1))-AVERAGE(OFFSET($H$3,0,0,'Données projet'!$E$10+1,1))</f>
        <v>476.64466005965136</v>
      </c>
      <c r="AO137" s="59">
        <f t="shared" si="144"/>
        <v>312.67921212138998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3.8</v>
      </c>
      <c r="BD137" s="12">
        <f>IF('Données projet'!$A$88&gt;35,BD136+BC137-BL136,IF(A137&lt;'Données projet'!$A$88,$BA$205^A137,IF(A137='Données projet'!$A$88,'Données projet'!$B$88,BD136+BC137-BL136)))</f>
        <v>317.19999999999993</v>
      </c>
      <c r="BE137" s="13">
        <f>BD137*VLOOKUP('Données projet'!$B$11,Paramètres!$A$1:$I$89,3,0)*VLOOKUP('Données projet'!$B$11,Paramètres!$A$1:$I$89,5,0)</f>
        <v>287.0025599999999</v>
      </c>
      <c r="BF137" s="13">
        <f t="shared" si="145"/>
        <v>68.444716936118553</v>
      </c>
      <c r="BG137" s="20">
        <f t="shared" si="115"/>
        <v>619.07067399707296</v>
      </c>
      <c r="BH137" s="59">
        <f t="shared" si="116"/>
        <v>912.40400733040633</v>
      </c>
      <c r="BI137" s="59">
        <f ca="1">AVERAGE(OFFSET($BH$3,0,0,'Données projet'!$E$11+1,1))-AVERAGE(OFFSET($H$3,0,0,'Données projet'!$E$11+1,1))</f>
        <v>508.74087353289082</v>
      </c>
      <c r="BJ137" s="59">
        <f t="shared" si="146"/>
        <v>332.61387922152159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1.1368683772161603E-13</v>
      </c>
      <c r="BZ137" s="13">
        <f>BY137*VLOOKUP('Données projet'!$B$12,Paramètres!$A$1:$I$89,3,0)*VLOOKUP('Données projet'!$B$12,Paramètres!$A$1:$I$89,5,0)</f>
        <v>5.0249582272954292E-14</v>
      </c>
      <c r="CA137" s="13">
        <f t="shared" si="147"/>
        <v>8.1784820119191593E-13</v>
      </c>
      <c r="CB137" s="20">
        <f t="shared" si="118"/>
        <v>1.5119369728679821E-12</v>
      </c>
      <c r="CC137" s="59">
        <f t="shared" si="119"/>
        <v>293.33333333333485</v>
      </c>
      <c r="CD137" s="59">
        <f ca="1">AVERAGE(OFFSET($CC$3,0,0,'Données projet'!$E$12+1,1))-AVERAGE(OFFSET($H$3,0,0,'Données projet'!$E$12+1,1))</f>
        <v>413.19017646954478</v>
      </c>
      <c r="CE137" s="59">
        <f t="shared" si="148"/>
        <v>501.86214945100159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1.8</v>
      </c>
      <c r="CT137" s="12">
        <f>IF('Données projet'!$A$140&gt;35,CT136+CS137-DB136,IF(A137&lt;'Données projet'!$A$140,$CQ$205^A137,IF(A137='Données projet'!$A$140,'Données projet'!$B$140,CT136+CS137-DB136)))</f>
        <v>216.19999999999945</v>
      </c>
      <c r="CU137" s="17">
        <f>CT137*VLOOKUP('Données projet'!$B$13,Paramètres!$A$1:$I$89,3,0)*VLOOKUP('Données projet'!$B$13,Paramètres!$A$1:$I$89,5,0)</f>
        <v>236.09039999999939</v>
      </c>
      <c r="CV137" s="13">
        <f t="shared" si="149"/>
        <v>57.597558626188956</v>
      </c>
      <c r="CW137" s="20">
        <f t="shared" si="121"/>
        <v>511.50652794061131</v>
      </c>
      <c r="CX137" s="59">
        <f t="shared" si="122"/>
        <v>804.83986127394462</v>
      </c>
      <c r="CY137" s="59">
        <f ca="1">AVERAGE(OFFSET($CX$3,0,0,'Données projet'!$E$13+1,1))-AVERAGE(OFFSET($H$3,0,0,'Données projet'!$E$13+1,1))</f>
        <v>384.27390696549998</v>
      </c>
      <c r="CZ137" s="59">
        <f t="shared" si="150"/>
        <v>168.81577156642464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-1.7053025658242404E-13</v>
      </c>
      <c r="DP137" s="17">
        <f>DO137*VLOOKUP('Données projet'!$B$14,Paramètres!$A$1:$I$89,3,0)*VLOOKUP('Données projet'!$B$14,Paramètres!$A$1:$I$89,5,0)</f>
        <v>-1.7823822417994965E-13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448.86709550306159</v>
      </c>
      <c r="DU137" s="59">
        <f t="shared" si="152"/>
        <v>421.94486500709155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-2.8421709430404007E-13</v>
      </c>
      <c r="EK137" s="17">
        <f>EJ137*VLOOKUP('Données projet'!$B$15,Paramètres!$A$1:$I$89,3,0)*VLOOKUP('Données projet'!$B$15,Paramètres!$A$1:$I$89,5,0)</f>
        <v>-2.0838797354372215E-13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327.81662150328646</v>
      </c>
      <c r="EP137" s="59">
        <f t="shared" si="154"/>
        <v>320.24200483294322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-2.8421709430404007E-13</v>
      </c>
      <c r="FF137" s="17">
        <f>FE137*VLOOKUP('Données projet'!$B$16,Paramètres!$A$1:$I$89,3,0)*VLOOKUP('Données projet'!$B$16,Paramètres!$A$1:$I$89,5,0)</f>
        <v>-2.2168933355715128E-13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346.38839381795231</v>
      </c>
      <c r="FK137" s="59">
        <f t="shared" si="156"/>
        <v>337.8934585835961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-2.8421709430404007E-13</v>
      </c>
      <c r="GA137" s="17">
        <f>FZ137*VLOOKUP('Données projet'!$B$17,Paramètres!$A$1:$I$89,3,0)*VLOOKUP('Données projet'!$B$17,Paramètres!$A$1:$I$89,5,0)</f>
        <v>-2.4829205358400943E-13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383.46266660377637</v>
      </c>
      <c r="GF137" s="59">
        <f t="shared" si="158"/>
        <v>373.1287543230714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0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3.8</v>
      </c>
      <c r="GU137" s="12">
        <f>IF('Données projet'!$A$270&gt;35,GU136+GT137-HC136,IF(A137&lt;'Données projet'!$A$270,$GR$205^A137,IF(A137='Données projet'!$A$270,'Données projet'!$B$270,GU136+GT137-HC136)))</f>
        <v>317.19999999999993</v>
      </c>
      <c r="GV137" s="17">
        <f>GU137*VLOOKUP('Données projet'!$B$18,Paramètres!$A$1:$I$89,3,0)*VLOOKUP('Données projet'!$B$18,Paramètres!$A$1:$I$89,5,0)</f>
        <v>321.64079999999996</v>
      </c>
      <c r="GW137" s="13">
        <f t="shared" si="159"/>
        <v>75.694652325793228</v>
      </c>
      <c r="GX137" s="20">
        <f t="shared" si="136"/>
        <v>692.02591280075649</v>
      </c>
      <c r="GY137" s="59">
        <f t="shared" si="137"/>
        <v>985.35924613408974</v>
      </c>
      <c r="GZ137" s="59">
        <f ca="1">AVERAGE(OFFSET($GY$3,0,0,'Données projet'!$E$18+1,1))-AVERAGE(OFFSET($H$3,0,0,'Données projet'!$E$18+1,1))</f>
        <v>564.80210708868663</v>
      </c>
      <c r="HA137" s="59">
        <f t="shared" si="160"/>
        <v>367.42881145517066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0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362.81292020448933</v>
      </c>
      <c r="T138" s="59">
        <f t="shared" si="142"/>
        <v>292.26503163353146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77.271636853613543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3.9902016449065548E-7</v>
      </c>
      <c r="AC138" s="22">
        <f t="shared" si="111"/>
        <v>77.27163725263371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3.8</v>
      </c>
      <c r="AI138" s="13">
        <f>IF('Données projet'!$A$62&gt;35,AI137+AH138-AQ137,IF(A138&lt;'Données projet'!$A$62,$AF$205^A138,IF(A138='Données projet'!$A$62,'Données projet'!$B$62,AI137+AH138-AQ137)))</f>
        <v>320.99999999999994</v>
      </c>
      <c r="AJ138" s="13">
        <f>AI138*VLOOKUP('Données projet'!$B$10,Paramètres!$A$1:$I$89,3,0)*VLOOKUP('Données projet'!$B$10,Paramètres!$A$1:$I$89,5,0)</f>
        <v>270.41039999999998</v>
      </c>
      <c r="AK138" s="13">
        <f t="shared" si="143"/>
        <v>64.936358825024399</v>
      </c>
      <c r="AL138" s="20">
        <f t="shared" si="112"/>
        <v>584.06227162025073</v>
      </c>
      <c r="AM138" s="59">
        <f t="shared" si="113"/>
        <v>877.3956049535841</v>
      </c>
      <c r="AN138" s="59">
        <f ca="1">AVERAGE(OFFSET($AM$3,0,0,'Données projet'!$E$10+1,1))-AVERAGE(OFFSET($H$3,0,0,'Données projet'!$E$10+1,1))</f>
        <v>476.64466005965136</v>
      </c>
      <c r="AO138" s="59">
        <f t="shared" si="144"/>
        <v>312.67921212138998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3.8</v>
      </c>
      <c r="BD138" s="12">
        <f>IF('Données projet'!$A$88&gt;35,BD137+BC138-BL137,IF(A138&lt;'Données projet'!$A$88,$BA$205^A138,IF(A138='Données projet'!$A$88,'Données projet'!$B$88,BD137+BC138-BL137)))</f>
        <v>320.99999999999994</v>
      </c>
      <c r="BE138" s="13">
        <f>BD138*VLOOKUP('Données projet'!$B$11,Paramètres!$A$1:$I$89,3,0)*VLOOKUP('Données projet'!$B$11,Paramètres!$A$1:$I$89,5,0)</f>
        <v>290.44079999999991</v>
      </c>
      <c r="BF138" s="13">
        <f t="shared" si="145"/>
        <v>69.168726815543309</v>
      </c>
      <c r="BG138" s="20">
        <f t="shared" si="115"/>
        <v>626.31992587040452</v>
      </c>
      <c r="BH138" s="59">
        <f t="shared" si="116"/>
        <v>919.65325920373789</v>
      </c>
      <c r="BI138" s="59">
        <f ca="1">AVERAGE(OFFSET($BH$3,0,0,'Données projet'!$E$11+1,1))-AVERAGE(OFFSET($H$3,0,0,'Données projet'!$E$11+1,1))</f>
        <v>508.74087353289082</v>
      </c>
      <c r="BJ138" s="59">
        <f t="shared" si="146"/>
        <v>332.61387922152159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1.1368683772161603E-13</v>
      </c>
      <c r="BZ138" s="13">
        <f>BY138*VLOOKUP('Données projet'!$B$12,Paramètres!$A$1:$I$89,3,0)*VLOOKUP('Données projet'!$B$12,Paramètres!$A$1:$I$89,5,0)</f>
        <v>5.0249582272954292E-14</v>
      </c>
      <c r="CA138" s="13">
        <f t="shared" si="147"/>
        <v>8.1784820119191593E-13</v>
      </c>
      <c r="CB138" s="20">
        <f t="shared" si="118"/>
        <v>1.5119369728679821E-12</v>
      </c>
      <c r="CC138" s="59">
        <f t="shared" si="119"/>
        <v>293.33333333333485</v>
      </c>
      <c r="CD138" s="59">
        <f ca="1">AVERAGE(OFFSET($CC$3,0,0,'Données projet'!$E$12+1,1))-AVERAGE(OFFSET($H$3,0,0,'Données projet'!$E$12+1,1))</f>
        <v>413.19017646954478</v>
      </c>
      <c r="CE138" s="59">
        <f t="shared" si="148"/>
        <v>501.86214945100159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1.8</v>
      </c>
      <c r="CT138" s="12">
        <f>IF('Données projet'!$A$140&gt;35,CT137+CS138-DB137,IF(A138&lt;'Données projet'!$A$140,$CQ$205^A138,IF(A138='Données projet'!$A$140,'Données projet'!$B$140,CT137+CS138-DB137)))</f>
        <v>217.99999999999946</v>
      </c>
      <c r="CU138" s="17">
        <f>CT138*VLOOKUP('Données projet'!$B$13,Paramètres!$A$1:$I$89,3,0)*VLOOKUP('Données projet'!$B$13,Paramètres!$A$1:$I$89,5,0)</f>
        <v>238.05599999999941</v>
      </c>
      <c r="CV138" s="13">
        <f t="shared" si="149"/>
        <v>58.021071638689008</v>
      </c>
      <c r="CW138" s="20">
        <f t="shared" si="121"/>
        <v>515.66756643738233</v>
      </c>
      <c r="CX138" s="59">
        <f t="shared" si="122"/>
        <v>809.00089977071571</v>
      </c>
      <c r="CY138" s="59">
        <f ca="1">AVERAGE(OFFSET($CX$3,0,0,'Données projet'!$E$13+1,1))-AVERAGE(OFFSET($H$3,0,0,'Données projet'!$E$13+1,1))</f>
        <v>384.27390696549998</v>
      </c>
      <c r="CZ138" s="59">
        <f t="shared" si="150"/>
        <v>168.81577156642464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-1.7053025658242404E-13</v>
      </c>
      <c r="DP138" s="17">
        <f>DO138*VLOOKUP('Données projet'!$B$14,Paramètres!$A$1:$I$89,3,0)*VLOOKUP('Données projet'!$B$14,Paramètres!$A$1:$I$89,5,0)</f>
        <v>-1.7823822417994965E-13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448.86709550306159</v>
      </c>
      <c r="DU138" s="59">
        <f t="shared" si="152"/>
        <v>421.94486500709155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-2.8421709430404007E-13</v>
      </c>
      <c r="EK138" s="17">
        <f>EJ138*VLOOKUP('Données projet'!$B$15,Paramètres!$A$1:$I$89,3,0)*VLOOKUP('Données projet'!$B$15,Paramètres!$A$1:$I$89,5,0)</f>
        <v>-2.0838797354372215E-13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327.81662150328646</v>
      </c>
      <c r="EP138" s="59">
        <f t="shared" si="154"/>
        <v>320.24200483294322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-2.8421709430404007E-13</v>
      </c>
      <c r="FF138" s="17">
        <f>FE138*VLOOKUP('Données projet'!$B$16,Paramètres!$A$1:$I$89,3,0)*VLOOKUP('Données projet'!$B$16,Paramètres!$A$1:$I$89,5,0)</f>
        <v>-2.2168933355715128E-13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346.38839381795231</v>
      </c>
      <c r="FK138" s="59">
        <f t="shared" si="156"/>
        <v>337.8934585835961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-2.8421709430404007E-13</v>
      </c>
      <c r="GA138" s="17">
        <f>FZ138*VLOOKUP('Données projet'!$B$17,Paramètres!$A$1:$I$89,3,0)*VLOOKUP('Données projet'!$B$17,Paramètres!$A$1:$I$89,5,0)</f>
        <v>-2.4829205358400943E-13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383.46266660377637</v>
      </c>
      <c r="GF138" s="59">
        <f t="shared" si="158"/>
        <v>373.1287543230714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0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3.8</v>
      </c>
      <c r="GU138" s="12">
        <f>IF('Données projet'!$A$270&gt;35,GU137+GT138-HC137,IF(A138&lt;'Données projet'!$A$270,$GR$205^A138,IF(A138='Données projet'!$A$270,'Données projet'!$B$270,GU137+GT138-HC137)))</f>
        <v>320.99999999999994</v>
      </c>
      <c r="GV138" s="17">
        <f>GU138*VLOOKUP('Données projet'!$B$18,Paramètres!$A$1:$I$89,3,0)*VLOOKUP('Données projet'!$B$18,Paramètres!$A$1:$I$89,5,0)</f>
        <v>325.49399999999997</v>
      </c>
      <c r="GW138" s="13">
        <f t="shared" si="159"/>
        <v>76.495352197992872</v>
      </c>
      <c r="GX138" s="20">
        <f t="shared" si="136"/>
        <v>700.1314550781708</v>
      </c>
      <c r="GY138" s="59">
        <f t="shared" si="137"/>
        <v>993.46478841150406</v>
      </c>
      <c r="GZ138" s="59">
        <f ca="1">AVERAGE(OFFSET($GY$3,0,0,'Données projet'!$E$18+1,1))-AVERAGE(OFFSET($H$3,0,0,'Données projet'!$E$18+1,1))</f>
        <v>564.80210708868663</v>
      </c>
      <c r="HA138" s="59">
        <f t="shared" si="160"/>
        <v>367.42881145517066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0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362.81292020448933</v>
      </c>
      <c r="T139" s="59">
        <f t="shared" si="142"/>
        <v>292.26503163353146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75.756387185958857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2.8214986414151412E-7</v>
      </c>
      <c r="AC139" s="22">
        <f t="shared" si="111"/>
        <v>75.756387468108727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3.8</v>
      </c>
      <c r="AI139" s="13">
        <f>IF('Données projet'!$A$62&gt;35,AI138+AH139-AQ138,IF(A139&lt;'Données projet'!$A$62,$AF$205^A139,IF(A139='Données projet'!$A$62,'Données projet'!$B$62,AI138+AH139-AQ138)))</f>
        <v>324.79999999999995</v>
      </c>
      <c r="AJ139" s="13">
        <f>AI139*VLOOKUP('Données projet'!$B$10,Paramètres!$A$1:$I$89,3,0)*VLOOKUP('Données projet'!$B$10,Paramètres!$A$1:$I$89,5,0)</f>
        <v>273.61151999999998</v>
      </c>
      <c r="AK139" s="13">
        <f t="shared" si="143"/>
        <v>65.615131256792893</v>
      </c>
      <c r="AL139" s="20">
        <f t="shared" si="112"/>
        <v>590.81975093891413</v>
      </c>
      <c r="AM139" s="59">
        <f t="shared" si="113"/>
        <v>884.1530842722475</v>
      </c>
      <c r="AN139" s="59">
        <f ca="1">AVERAGE(OFFSET($AM$3,0,0,'Données projet'!$E$10+1,1))-AVERAGE(OFFSET($H$3,0,0,'Données projet'!$E$10+1,1))</f>
        <v>476.64466005965136</v>
      </c>
      <c r="AO139" s="59">
        <f t="shared" si="144"/>
        <v>312.67921212138998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3.8</v>
      </c>
      <c r="BD139" s="12">
        <f>IF('Données projet'!$A$88&gt;35,BD138+BC139-BL138,IF(A139&lt;'Données projet'!$A$88,$BA$205^A139,IF(A139='Données projet'!$A$88,'Données projet'!$B$88,BD138+BC139-BL138)))</f>
        <v>324.79999999999995</v>
      </c>
      <c r="BE139" s="13">
        <f>BD139*VLOOKUP('Données projet'!$B$11,Paramètres!$A$1:$I$89,3,0)*VLOOKUP('Données projet'!$B$11,Paramètres!$A$1:$I$89,5,0)</f>
        <v>293.87903999999992</v>
      </c>
      <c r="BF139" s="13">
        <f t="shared" si="145"/>
        <v>69.891739712361669</v>
      </c>
      <c r="BG139" s="20">
        <f t="shared" si="115"/>
        <v>633.56744133236305</v>
      </c>
      <c r="BH139" s="59">
        <f t="shared" si="116"/>
        <v>926.90077466569642</v>
      </c>
      <c r="BI139" s="59">
        <f ca="1">AVERAGE(OFFSET($BH$3,0,0,'Données projet'!$E$11+1,1))-AVERAGE(OFFSET($H$3,0,0,'Données projet'!$E$11+1,1))</f>
        <v>508.74087353289082</v>
      </c>
      <c r="BJ139" s="59">
        <f t="shared" si="146"/>
        <v>332.61387922152159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1.1368683772161603E-13</v>
      </c>
      <c r="BZ139" s="13">
        <f>BY139*VLOOKUP('Données projet'!$B$12,Paramètres!$A$1:$I$89,3,0)*VLOOKUP('Données projet'!$B$12,Paramètres!$A$1:$I$89,5,0)</f>
        <v>5.0249582272954292E-14</v>
      </c>
      <c r="CA139" s="13">
        <f t="shared" si="147"/>
        <v>8.1784820119191593E-13</v>
      </c>
      <c r="CB139" s="20">
        <f t="shared" si="118"/>
        <v>1.5119369728679821E-12</v>
      </c>
      <c r="CC139" s="59">
        <f t="shared" si="119"/>
        <v>293.33333333333485</v>
      </c>
      <c r="CD139" s="59">
        <f ca="1">AVERAGE(OFFSET($CC$3,0,0,'Données projet'!$E$12+1,1))-AVERAGE(OFFSET($H$3,0,0,'Données projet'!$E$12+1,1))</f>
        <v>413.19017646954478</v>
      </c>
      <c r="CE139" s="59">
        <f t="shared" si="148"/>
        <v>501.86214945100159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1.8</v>
      </c>
      <c r="CT139" s="12">
        <f>IF('Données projet'!$A$140&gt;35,CT138+CS139-DB138,IF(A139&lt;'Données projet'!$A$140,$CQ$205^A139,IF(A139='Données projet'!$A$140,'Données projet'!$B$140,CT138+CS139-DB138)))</f>
        <v>219.79999999999947</v>
      </c>
      <c r="CU139" s="17">
        <f>CT139*VLOOKUP('Données projet'!$B$13,Paramètres!$A$1:$I$89,3,0)*VLOOKUP('Données projet'!$B$13,Paramètres!$A$1:$I$89,5,0)</f>
        <v>240.02159999999941</v>
      </c>
      <c r="CV139" s="13">
        <f t="shared" si="149"/>
        <v>58.444177803094462</v>
      </c>
      <c r="CW139" s="20">
        <f t="shared" si="121"/>
        <v>519.82789634038852</v>
      </c>
      <c r="CX139" s="59">
        <f t="shared" si="122"/>
        <v>813.16122967372189</v>
      </c>
      <c r="CY139" s="59">
        <f ca="1">AVERAGE(OFFSET($CX$3,0,0,'Données projet'!$E$13+1,1))-AVERAGE(OFFSET($H$3,0,0,'Données projet'!$E$13+1,1))</f>
        <v>384.27390696549998</v>
      </c>
      <c r="CZ139" s="59">
        <f t="shared" si="150"/>
        <v>168.81577156642464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-1.7053025658242404E-13</v>
      </c>
      <c r="DP139" s="17">
        <f>DO139*VLOOKUP('Données projet'!$B$14,Paramètres!$A$1:$I$89,3,0)*VLOOKUP('Données projet'!$B$14,Paramètres!$A$1:$I$89,5,0)</f>
        <v>-1.7823822417994965E-13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448.86709550306159</v>
      </c>
      <c r="DU139" s="59">
        <f t="shared" si="152"/>
        <v>421.94486500709155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-2.8421709430404007E-13</v>
      </c>
      <c r="EK139" s="17">
        <f>EJ139*VLOOKUP('Données projet'!$B$15,Paramètres!$A$1:$I$89,3,0)*VLOOKUP('Données projet'!$B$15,Paramètres!$A$1:$I$89,5,0)</f>
        <v>-2.0838797354372215E-13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327.81662150328646</v>
      </c>
      <c r="EP139" s="59">
        <f t="shared" si="154"/>
        <v>320.24200483294322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-2.8421709430404007E-13</v>
      </c>
      <c r="FF139" s="17">
        <f>FE139*VLOOKUP('Données projet'!$B$16,Paramètres!$A$1:$I$89,3,0)*VLOOKUP('Données projet'!$B$16,Paramètres!$A$1:$I$89,5,0)</f>
        <v>-2.2168933355715128E-13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346.38839381795231</v>
      </c>
      <c r="FK139" s="59">
        <f t="shared" si="156"/>
        <v>337.8934585835961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-2.8421709430404007E-13</v>
      </c>
      <c r="GA139" s="17">
        <f>FZ139*VLOOKUP('Données projet'!$B$17,Paramètres!$A$1:$I$89,3,0)*VLOOKUP('Données projet'!$B$17,Paramètres!$A$1:$I$89,5,0)</f>
        <v>-2.4829205358400943E-13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383.46266660377637</v>
      </c>
      <c r="GF139" s="59">
        <f t="shared" si="158"/>
        <v>373.1287543230714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0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3.8</v>
      </c>
      <c r="GU139" s="12">
        <f>IF('Données projet'!$A$270&gt;35,GU138+GT139-HC138,IF(A139&lt;'Données projet'!$A$270,$GR$205^A139,IF(A139='Données projet'!$A$270,'Données projet'!$B$270,GU138+GT139-HC138)))</f>
        <v>324.79999999999995</v>
      </c>
      <c r="GV139" s="17">
        <f>GU139*VLOOKUP('Données projet'!$B$18,Paramètres!$A$1:$I$89,3,0)*VLOOKUP('Données projet'!$B$18,Paramètres!$A$1:$I$89,5,0)</f>
        <v>329.34719999999999</v>
      </c>
      <c r="GW139" s="13">
        <f t="shared" si="159"/>
        <v>77.294949483241496</v>
      </c>
      <c r="GX139" s="20">
        <f t="shared" si="136"/>
        <v>708.2350770166455</v>
      </c>
      <c r="GY139" s="59">
        <f t="shared" si="137"/>
        <v>1001.5684103499789</v>
      </c>
      <c r="GZ139" s="59">
        <f ca="1">AVERAGE(OFFSET($GY$3,0,0,'Données projet'!$E$18+1,1))-AVERAGE(OFFSET($H$3,0,0,'Données projet'!$E$18+1,1))</f>
        <v>564.80210708868663</v>
      </c>
      <c r="HA139" s="59">
        <f t="shared" si="160"/>
        <v>367.42881145517066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0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362.81292020448933</v>
      </c>
      <c r="T140" s="59">
        <f t="shared" si="142"/>
        <v>292.26503163353146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74.270850640075835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1.9951008224532774E-7</v>
      </c>
      <c r="AC140" s="22">
        <f t="shared" si="111"/>
        <v>74.270850839585918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3.8</v>
      </c>
      <c r="AI140" s="13">
        <f>IF('Données projet'!$A$62&gt;35,AI139+AH140-AQ139,IF(A140&lt;'Données projet'!$A$62,$AF$205^A140,IF(A140='Données projet'!$A$62,'Données projet'!$B$62,AI139+AH140-AQ139)))</f>
        <v>328.59999999999997</v>
      </c>
      <c r="AJ140" s="13">
        <f>AI140*VLOOKUP('Données projet'!$B$10,Paramètres!$A$1:$I$89,3,0)*VLOOKUP('Données projet'!$B$10,Paramètres!$A$1:$I$89,5,0)</f>
        <v>276.81263999999999</v>
      </c>
      <c r="AK140" s="13">
        <f t="shared" si="143"/>
        <v>66.292979927723678</v>
      </c>
      <c r="AL140" s="20">
        <f t="shared" si="112"/>
        <v>597.57562137411867</v>
      </c>
      <c r="AM140" s="59">
        <f t="shared" si="113"/>
        <v>890.90895470745204</v>
      </c>
      <c r="AN140" s="59">
        <f ca="1">AVERAGE(OFFSET($AM$3,0,0,'Données projet'!$E$10+1,1))-AVERAGE(OFFSET($H$3,0,0,'Données projet'!$E$10+1,1))</f>
        <v>476.64466005965136</v>
      </c>
      <c r="AO140" s="59">
        <f t="shared" si="144"/>
        <v>312.67921212138998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3.8</v>
      </c>
      <c r="BD140" s="12">
        <f>IF('Données projet'!$A$88&gt;35,BD139+BC140-BL139,IF(A140&lt;'Données projet'!$A$88,$BA$205^A140,IF(A140='Données projet'!$A$88,'Données projet'!$B$88,BD139+BC140-BL139)))</f>
        <v>328.59999999999997</v>
      </c>
      <c r="BE140" s="13">
        <f>BD140*VLOOKUP('Données projet'!$B$11,Paramètres!$A$1:$I$89,3,0)*VLOOKUP('Données projet'!$B$11,Paramètres!$A$1:$I$89,5,0)</f>
        <v>297.31727999999998</v>
      </c>
      <c r="BF140" s="13">
        <f t="shared" si="145"/>
        <v>70.613768640226752</v>
      </c>
      <c r="BG140" s="20">
        <f t="shared" si="115"/>
        <v>640.81324304839484</v>
      </c>
      <c r="BH140" s="59">
        <f t="shared" si="116"/>
        <v>934.14657638172821</v>
      </c>
      <c r="BI140" s="59">
        <f ca="1">AVERAGE(OFFSET($BH$3,0,0,'Données projet'!$E$11+1,1))-AVERAGE(OFFSET($H$3,0,0,'Données projet'!$E$11+1,1))</f>
        <v>508.74087353289082</v>
      </c>
      <c r="BJ140" s="59">
        <f t="shared" si="146"/>
        <v>332.61387922152159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1.1368683772161603E-13</v>
      </c>
      <c r="BZ140" s="13">
        <f>BY140*VLOOKUP('Données projet'!$B$12,Paramètres!$A$1:$I$89,3,0)*VLOOKUP('Données projet'!$B$12,Paramètres!$A$1:$I$89,5,0)</f>
        <v>5.0249582272954292E-14</v>
      </c>
      <c r="CA140" s="13">
        <f t="shared" si="147"/>
        <v>8.1784820119191593E-13</v>
      </c>
      <c r="CB140" s="20">
        <f t="shared" si="118"/>
        <v>1.5119369728679821E-12</v>
      </c>
      <c r="CC140" s="59">
        <f t="shared" si="119"/>
        <v>293.33333333333485</v>
      </c>
      <c r="CD140" s="59">
        <f ca="1">AVERAGE(OFFSET($CC$3,0,0,'Données projet'!$E$12+1,1))-AVERAGE(OFFSET($H$3,0,0,'Données projet'!$E$12+1,1))</f>
        <v>413.19017646954478</v>
      </c>
      <c r="CE140" s="59">
        <f t="shared" si="148"/>
        <v>501.86214945100159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1.8</v>
      </c>
      <c r="CT140" s="12">
        <f>IF('Données projet'!$A$140&gt;35,CT139+CS140-DB139,IF(A140&lt;'Données projet'!$A$140,$CQ$205^A140,IF(A140='Données projet'!$A$140,'Données projet'!$B$140,CT139+CS140-DB139)))</f>
        <v>221.59999999999948</v>
      </c>
      <c r="CU140" s="17">
        <f>CT140*VLOOKUP('Données projet'!$B$13,Paramètres!$A$1:$I$89,3,0)*VLOOKUP('Données projet'!$B$13,Paramètres!$A$1:$I$89,5,0)</f>
        <v>241.98719999999943</v>
      </c>
      <c r="CV140" s="13">
        <f t="shared" si="149"/>
        <v>58.866880837322576</v>
      </c>
      <c r="CW140" s="20">
        <f t="shared" si="121"/>
        <v>523.98752412500244</v>
      </c>
      <c r="CX140" s="59">
        <f t="shared" si="122"/>
        <v>817.32085745833569</v>
      </c>
      <c r="CY140" s="59">
        <f ca="1">AVERAGE(OFFSET($CX$3,0,0,'Données projet'!$E$13+1,1))-AVERAGE(OFFSET($H$3,0,0,'Données projet'!$E$13+1,1))</f>
        <v>384.27390696549998</v>
      </c>
      <c r="CZ140" s="59">
        <f t="shared" si="150"/>
        <v>168.81577156642464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-1.7053025658242404E-13</v>
      </c>
      <c r="DP140" s="17">
        <f>DO140*VLOOKUP('Données projet'!$B$14,Paramètres!$A$1:$I$89,3,0)*VLOOKUP('Données projet'!$B$14,Paramètres!$A$1:$I$89,5,0)</f>
        <v>-1.7823822417994965E-13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448.86709550306159</v>
      </c>
      <c r="DU140" s="59">
        <f t="shared" si="152"/>
        <v>421.94486500709155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-2.8421709430404007E-13</v>
      </c>
      <c r="EK140" s="17">
        <f>EJ140*VLOOKUP('Données projet'!$B$15,Paramètres!$A$1:$I$89,3,0)*VLOOKUP('Données projet'!$B$15,Paramètres!$A$1:$I$89,5,0)</f>
        <v>-2.0838797354372215E-13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327.81662150328646</v>
      </c>
      <c r="EP140" s="59">
        <f t="shared" si="154"/>
        <v>320.24200483294322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-2.8421709430404007E-13</v>
      </c>
      <c r="FF140" s="17">
        <f>FE140*VLOOKUP('Données projet'!$B$16,Paramètres!$A$1:$I$89,3,0)*VLOOKUP('Données projet'!$B$16,Paramètres!$A$1:$I$89,5,0)</f>
        <v>-2.2168933355715128E-13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346.38839381795231</v>
      </c>
      <c r="FK140" s="59">
        <f t="shared" si="156"/>
        <v>337.8934585835961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-2.8421709430404007E-13</v>
      </c>
      <c r="GA140" s="17">
        <f>FZ140*VLOOKUP('Données projet'!$B$17,Paramètres!$A$1:$I$89,3,0)*VLOOKUP('Données projet'!$B$17,Paramètres!$A$1:$I$89,5,0)</f>
        <v>-2.4829205358400943E-13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383.46266660377637</v>
      </c>
      <c r="GF140" s="59">
        <f t="shared" si="158"/>
        <v>373.1287543230714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0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3.8</v>
      </c>
      <c r="GU140" s="12">
        <f>IF('Données projet'!$A$270&gt;35,GU139+GT140-HC139,IF(A140&lt;'Données projet'!$A$270,$GR$205^A140,IF(A140='Données projet'!$A$270,'Données projet'!$B$270,GU139+GT140-HC139)))</f>
        <v>328.59999999999997</v>
      </c>
      <c r="GV140" s="17">
        <f>GU140*VLOOKUP('Données projet'!$B$18,Paramètres!$A$1:$I$89,3,0)*VLOOKUP('Données projet'!$B$18,Paramètres!$A$1:$I$89,5,0)</f>
        <v>333.20039999999995</v>
      </c>
      <c r="GW140" s="13">
        <f t="shared" si="159"/>
        <v>78.09345857364977</v>
      </c>
      <c r="GX140" s="20">
        <f t="shared" si="136"/>
        <v>716.33680368243984</v>
      </c>
      <c r="GY140" s="59">
        <f t="shared" si="137"/>
        <v>1009.6701370157732</v>
      </c>
      <c r="GZ140" s="59">
        <f ca="1">AVERAGE(OFFSET($GY$3,0,0,'Données projet'!$E$18+1,1))-AVERAGE(OFFSET($H$3,0,0,'Données projet'!$E$18+1,1))</f>
        <v>564.80210708868663</v>
      </c>
      <c r="HA140" s="59">
        <f t="shared" si="160"/>
        <v>367.42881145517066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0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362.81292020448933</v>
      </c>
      <c r="T141" s="59">
        <f t="shared" si="142"/>
        <v>292.26503163353146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72.814444559769768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1.4107493207075706E-7</v>
      </c>
      <c r="AC141" s="22">
        <f t="shared" si="111"/>
        <v>72.814444700844703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3.8</v>
      </c>
      <c r="AI141" s="13">
        <f>IF('Données projet'!$A$62&gt;35,AI140+AH141-AQ140,IF(A141&lt;'Données projet'!$A$62,$AF$205^A141,IF(A141='Données projet'!$A$62,'Données projet'!$B$62,AI140+AH141-AQ140)))</f>
        <v>332.4</v>
      </c>
      <c r="AJ141" s="13">
        <f>AI141*VLOOKUP('Données projet'!$B$10,Paramètres!$A$1:$I$89,3,0)*VLOOKUP('Données projet'!$B$10,Paramètres!$A$1:$I$89,5,0)</f>
        <v>280.01376000000005</v>
      </c>
      <c r="AK141" s="13">
        <f t="shared" si="143"/>
        <v>66.969916756344503</v>
      </c>
      <c r="AL141" s="20">
        <f t="shared" si="112"/>
        <v>604.32990368396679</v>
      </c>
      <c r="AM141" s="59">
        <f t="shared" si="113"/>
        <v>897.66323701730016</v>
      </c>
      <c r="AN141" s="59">
        <f ca="1">AVERAGE(OFFSET($AM$3,0,0,'Données projet'!$E$10+1,1))-AVERAGE(OFFSET($H$3,0,0,'Données projet'!$E$10+1,1))</f>
        <v>476.64466005965136</v>
      </c>
      <c r="AO141" s="59">
        <f t="shared" si="144"/>
        <v>312.67921212138998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3.8</v>
      </c>
      <c r="BD141" s="12">
        <f>IF('Données projet'!$A$88&gt;35,BD140+BC141-BL140,IF(A141&lt;'Données projet'!$A$88,$BA$205^A141,IF(A141='Données projet'!$A$88,'Données projet'!$B$88,BD140+BC141-BL140)))</f>
        <v>332.4</v>
      </c>
      <c r="BE141" s="13">
        <f>BD141*VLOOKUP('Données projet'!$B$11,Paramètres!$A$1:$I$89,3,0)*VLOOKUP('Données projet'!$B$11,Paramètres!$A$1:$I$89,5,0)</f>
        <v>300.75551999999999</v>
      </c>
      <c r="BF141" s="13">
        <f t="shared" si="145"/>
        <v>71.334826294482014</v>
      </c>
      <c r="BG141" s="20">
        <f t="shared" si="115"/>
        <v>648.05735312955619</v>
      </c>
      <c r="BH141" s="59">
        <f t="shared" si="116"/>
        <v>941.39068646288956</v>
      </c>
      <c r="BI141" s="59">
        <f ca="1">AVERAGE(OFFSET($BH$3,0,0,'Données projet'!$E$11+1,1))-AVERAGE(OFFSET($H$3,0,0,'Données projet'!$E$11+1,1))</f>
        <v>508.74087353289082</v>
      </c>
      <c r="BJ141" s="59">
        <f t="shared" si="146"/>
        <v>332.61387922152159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1.1368683772161603E-13</v>
      </c>
      <c r="BZ141" s="13">
        <f>BY141*VLOOKUP('Données projet'!$B$12,Paramètres!$A$1:$I$89,3,0)*VLOOKUP('Données projet'!$B$12,Paramètres!$A$1:$I$89,5,0)</f>
        <v>5.0249582272954292E-14</v>
      </c>
      <c r="CA141" s="13">
        <f t="shared" si="147"/>
        <v>8.1784820119191593E-13</v>
      </c>
      <c r="CB141" s="20">
        <f t="shared" si="118"/>
        <v>1.5119369728679821E-12</v>
      </c>
      <c r="CC141" s="59">
        <f t="shared" si="119"/>
        <v>293.33333333333485</v>
      </c>
      <c r="CD141" s="59">
        <f ca="1">AVERAGE(OFFSET($CC$3,0,0,'Données projet'!$E$12+1,1))-AVERAGE(OFFSET($H$3,0,0,'Données projet'!$E$12+1,1))</f>
        <v>413.19017646954478</v>
      </c>
      <c r="CE141" s="59">
        <f t="shared" si="148"/>
        <v>501.86214945100159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1.8</v>
      </c>
      <c r="CT141" s="12">
        <f>IF('Données projet'!$A$140&gt;35,CT140+CS141-DB140,IF(A141&lt;'Données projet'!$A$140,$CQ$205^A141,IF(A141='Données projet'!$A$140,'Données projet'!$B$140,CT140+CS141-DB140)))</f>
        <v>223.39999999999949</v>
      </c>
      <c r="CU141" s="17">
        <f>CT141*VLOOKUP('Données projet'!$B$13,Paramètres!$A$1:$I$89,3,0)*VLOOKUP('Données projet'!$B$13,Paramètres!$A$1:$I$89,5,0)</f>
        <v>243.95279999999943</v>
      </c>
      <c r="CV141" s="13">
        <f t="shared" si="149"/>
        <v>59.289184395403808</v>
      </c>
      <c r="CW141" s="20">
        <f t="shared" si="121"/>
        <v>528.1464561553272</v>
      </c>
      <c r="CX141" s="59">
        <f t="shared" si="122"/>
        <v>821.47978948866057</v>
      </c>
      <c r="CY141" s="59">
        <f ca="1">AVERAGE(OFFSET($CX$3,0,0,'Données projet'!$E$13+1,1))-AVERAGE(OFFSET($H$3,0,0,'Données projet'!$E$13+1,1))</f>
        <v>384.27390696549998</v>
      </c>
      <c r="CZ141" s="59">
        <f t="shared" si="150"/>
        <v>168.81577156642464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-1.7053025658242404E-13</v>
      </c>
      <c r="DP141" s="17">
        <f>DO141*VLOOKUP('Données projet'!$B$14,Paramètres!$A$1:$I$89,3,0)*VLOOKUP('Données projet'!$B$14,Paramètres!$A$1:$I$89,5,0)</f>
        <v>-1.7823822417994965E-13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448.86709550306159</v>
      </c>
      <c r="DU141" s="59">
        <f t="shared" si="152"/>
        <v>421.94486500709155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-2.8421709430404007E-13</v>
      </c>
      <c r="EK141" s="17">
        <f>EJ141*VLOOKUP('Données projet'!$B$15,Paramètres!$A$1:$I$89,3,0)*VLOOKUP('Données projet'!$B$15,Paramètres!$A$1:$I$89,5,0)</f>
        <v>-2.0838797354372215E-13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327.81662150328646</v>
      </c>
      <c r="EP141" s="59">
        <f t="shared" si="154"/>
        <v>320.24200483294322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-2.8421709430404007E-13</v>
      </c>
      <c r="FF141" s="17">
        <f>FE141*VLOOKUP('Données projet'!$B$16,Paramètres!$A$1:$I$89,3,0)*VLOOKUP('Données projet'!$B$16,Paramètres!$A$1:$I$89,5,0)</f>
        <v>-2.2168933355715128E-13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346.38839381795231</v>
      </c>
      <c r="FK141" s="59">
        <f t="shared" si="156"/>
        <v>337.8934585835961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-2.8421709430404007E-13</v>
      </c>
      <c r="GA141" s="17">
        <f>FZ141*VLOOKUP('Données projet'!$B$17,Paramètres!$A$1:$I$89,3,0)*VLOOKUP('Données projet'!$B$17,Paramètres!$A$1:$I$89,5,0)</f>
        <v>-2.4829205358400943E-13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383.46266660377637</v>
      </c>
      <c r="GF141" s="59">
        <f t="shared" si="158"/>
        <v>373.1287543230714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0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3.8</v>
      </c>
      <c r="GU141" s="12">
        <f>IF('Données projet'!$A$270&gt;35,GU140+GT141-HC140,IF(A141&lt;'Données projet'!$A$270,$GR$205^A141,IF(A141='Données projet'!$A$270,'Données projet'!$B$270,GU140+GT141-HC140)))</f>
        <v>332.4</v>
      </c>
      <c r="GV141" s="17">
        <f>GU141*VLOOKUP('Données projet'!$B$18,Paramètres!$A$1:$I$89,3,0)*VLOOKUP('Données projet'!$B$18,Paramètres!$A$1:$I$89,5,0)</f>
        <v>337.05360000000002</v>
      </c>
      <c r="GW141" s="13">
        <f t="shared" si="159"/>
        <v>78.890893509302231</v>
      </c>
      <c r="GX141" s="20">
        <f t="shared" si="136"/>
        <v>724.4366595287014</v>
      </c>
      <c r="GY141" s="59">
        <f t="shared" si="137"/>
        <v>1017.7699928620348</v>
      </c>
      <c r="GZ141" s="59">
        <f ca="1">AVERAGE(OFFSET($GY$3,0,0,'Données projet'!$E$18+1,1))-AVERAGE(OFFSET($H$3,0,0,'Données projet'!$E$18+1,1))</f>
        <v>564.80210708868663</v>
      </c>
      <c r="HA141" s="59">
        <f t="shared" si="160"/>
        <v>367.42881145517066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0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362.81292020448933</v>
      </c>
      <c r="T142" s="59">
        <f t="shared" si="142"/>
        <v>292.26503163353146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71.386597714378496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9.9755041122663869E-8</v>
      </c>
      <c r="AC142" s="22">
        <f t="shared" si="111"/>
        <v>71.386597814133538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3.8</v>
      </c>
      <c r="AI142" s="13">
        <f>IF('Données projet'!$A$62&gt;35,AI141+AH142-AQ141,IF(A142&lt;'Données projet'!$A$62,$AF$205^A142,IF(A142='Données projet'!$A$62,'Données projet'!$B$62,AI141+AH142-AQ141)))</f>
        <v>336.2</v>
      </c>
      <c r="AJ142" s="13">
        <f>AI142*VLOOKUP('Données projet'!$B$10,Paramètres!$A$1:$I$89,3,0)*VLOOKUP('Données projet'!$B$10,Paramètres!$A$1:$I$89,5,0)</f>
        <v>283.21487999999999</v>
      </c>
      <c r="AK142" s="13">
        <f t="shared" si="143"/>
        <v>67.645953372990718</v>
      </c>
      <c r="AL142" s="20">
        <f t="shared" si="112"/>
        <v>611.08261812462547</v>
      </c>
      <c r="AM142" s="59">
        <f t="shared" si="113"/>
        <v>904.41595145795873</v>
      </c>
      <c r="AN142" s="59">
        <f ca="1">AVERAGE(OFFSET($AM$3,0,0,'Données projet'!$E$10+1,1))-AVERAGE(OFFSET($H$3,0,0,'Données projet'!$E$10+1,1))</f>
        <v>476.64466005965136</v>
      </c>
      <c r="AO142" s="59">
        <f t="shared" si="144"/>
        <v>312.67921212138998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3.8</v>
      </c>
      <c r="BD142" s="12">
        <f>IF('Données projet'!$A$88&gt;35,BD141+BC142-BL141,IF(A142&lt;'Données projet'!$A$88,$BA$205^A142,IF(A142='Données projet'!$A$88,'Données projet'!$B$88,BD141+BC142-BL141)))</f>
        <v>336.2</v>
      </c>
      <c r="BE142" s="13">
        <f>BD142*VLOOKUP('Données projet'!$B$11,Paramètres!$A$1:$I$89,3,0)*VLOOKUP('Données projet'!$B$11,Paramètres!$A$1:$I$89,5,0)</f>
        <v>304.19376</v>
      </c>
      <c r="BF142" s="13">
        <f t="shared" si="145"/>
        <v>72.054925063495304</v>
      </c>
      <c r="BG142" s="20">
        <f t="shared" si="115"/>
        <v>655.29979315225432</v>
      </c>
      <c r="BH142" s="59">
        <f t="shared" si="116"/>
        <v>948.63312648558758</v>
      </c>
      <c r="BI142" s="59">
        <f ca="1">AVERAGE(OFFSET($BH$3,0,0,'Données projet'!$E$11+1,1))-AVERAGE(OFFSET($H$3,0,0,'Données projet'!$E$11+1,1))</f>
        <v>508.74087353289082</v>
      </c>
      <c r="BJ142" s="59">
        <f t="shared" si="146"/>
        <v>332.61387922152159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1.1368683772161603E-13</v>
      </c>
      <c r="BZ142" s="13">
        <f>BY142*VLOOKUP('Données projet'!$B$12,Paramètres!$A$1:$I$89,3,0)*VLOOKUP('Données projet'!$B$12,Paramètres!$A$1:$I$89,5,0)</f>
        <v>5.0249582272954292E-14</v>
      </c>
      <c r="CA142" s="13">
        <f t="shared" si="147"/>
        <v>8.1784820119191593E-13</v>
      </c>
      <c r="CB142" s="20">
        <f t="shared" si="118"/>
        <v>1.5119369728679821E-12</v>
      </c>
      <c r="CC142" s="59">
        <f t="shared" si="119"/>
        <v>293.33333333333485</v>
      </c>
      <c r="CD142" s="59">
        <f ca="1">AVERAGE(OFFSET($CC$3,0,0,'Données projet'!$E$12+1,1))-AVERAGE(OFFSET($H$3,0,0,'Données projet'!$E$12+1,1))</f>
        <v>413.19017646954478</v>
      </c>
      <c r="CE142" s="59">
        <f t="shared" si="148"/>
        <v>501.86214945100159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1.8</v>
      </c>
      <c r="CT142" s="12">
        <f>IF('Données projet'!$A$140&gt;35,CT141+CS142-DB141,IF(A142&lt;'Données projet'!$A$140,$CQ$205^A142,IF(A142='Données projet'!$A$140,'Données projet'!$B$140,CT141+CS142-DB141)))</f>
        <v>225.19999999999951</v>
      </c>
      <c r="CU142" s="17">
        <f>CT142*VLOOKUP('Données projet'!$B$13,Paramètres!$A$1:$I$89,3,0)*VLOOKUP('Données projet'!$B$13,Paramètres!$A$1:$I$89,5,0)</f>
        <v>245.91839999999945</v>
      </c>
      <c r="CV142" s="13">
        <f t="shared" si="149"/>
        <v>59.711092069085787</v>
      </c>
      <c r="CW142" s="20">
        <f t="shared" si="121"/>
        <v>532.30469868699004</v>
      </c>
      <c r="CX142" s="59">
        <f t="shared" si="122"/>
        <v>825.63803202032341</v>
      </c>
      <c r="CY142" s="59">
        <f ca="1">AVERAGE(OFFSET($CX$3,0,0,'Données projet'!$E$13+1,1))-AVERAGE(OFFSET($H$3,0,0,'Données projet'!$E$13+1,1))</f>
        <v>384.27390696549998</v>
      </c>
      <c r="CZ142" s="59">
        <f t="shared" si="150"/>
        <v>168.81577156642464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-1.7053025658242404E-13</v>
      </c>
      <c r="DP142" s="17">
        <f>DO142*VLOOKUP('Données projet'!$B$14,Paramètres!$A$1:$I$89,3,0)*VLOOKUP('Données projet'!$B$14,Paramètres!$A$1:$I$89,5,0)</f>
        <v>-1.7823822417994965E-13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448.86709550306159</v>
      </c>
      <c r="DU142" s="59">
        <f t="shared" si="152"/>
        <v>421.94486500709155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-2.8421709430404007E-13</v>
      </c>
      <c r="EK142" s="17">
        <f>EJ142*VLOOKUP('Données projet'!$B$15,Paramètres!$A$1:$I$89,3,0)*VLOOKUP('Données projet'!$B$15,Paramètres!$A$1:$I$89,5,0)</f>
        <v>-2.0838797354372215E-13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327.81662150328646</v>
      </c>
      <c r="EP142" s="59">
        <f t="shared" si="154"/>
        <v>320.24200483294322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-2.8421709430404007E-13</v>
      </c>
      <c r="FF142" s="17">
        <f>FE142*VLOOKUP('Données projet'!$B$16,Paramètres!$A$1:$I$89,3,0)*VLOOKUP('Données projet'!$B$16,Paramètres!$A$1:$I$89,5,0)</f>
        <v>-2.2168933355715128E-13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346.38839381795231</v>
      </c>
      <c r="FK142" s="59">
        <f t="shared" si="156"/>
        <v>337.8934585835961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-2.8421709430404007E-13</v>
      </c>
      <c r="GA142" s="17">
        <f>FZ142*VLOOKUP('Données projet'!$B$17,Paramètres!$A$1:$I$89,3,0)*VLOOKUP('Données projet'!$B$17,Paramètres!$A$1:$I$89,5,0)</f>
        <v>-2.4829205358400943E-13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383.46266660377637</v>
      </c>
      <c r="GF142" s="59">
        <f t="shared" si="158"/>
        <v>373.1287543230714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0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3.8</v>
      </c>
      <c r="GU142" s="12">
        <f>IF('Données projet'!$A$270&gt;35,GU141+GT142-HC141,IF(A142&lt;'Données projet'!$A$270,$GR$205^A142,IF(A142='Données projet'!$A$270,'Données projet'!$B$270,GU141+GT142-HC141)))</f>
        <v>336.2</v>
      </c>
      <c r="GV142" s="17">
        <f>GU142*VLOOKUP('Données projet'!$B$18,Paramètres!$A$1:$I$89,3,0)*VLOOKUP('Données projet'!$B$18,Paramètres!$A$1:$I$89,5,0)</f>
        <v>340.90680000000003</v>
      </c>
      <c r="GW142" s="13">
        <f t="shared" si="159"/>
        <v>79.687267990791668</v>
      </c>
      <c r="GX142" s="20">
        <f t="shared" si="136"/>
        <v>732.53466841729551</v>
      </c>
      <c r="GY142" s="59">
        <f t="shared" si="137"/>
        <v>1025.8680017506288</v>
      </c>
      <c r="GZ142" s="59">
        <f ca="1">AVERAGE(OFFSET($GY$3,0,0,'Données projet'!$E$18+1,1))-AVERAGE(OFFSET($H$3,0,0,'Données projet'!$E$18+1,1))</f>
        <v>564.80210708868663</v>
      </c>
      <c r="HA142" s="59">
        <f t="shared" si="160"/>
        <v>367.42881145517066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0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362.81292020448933</v>
      </c>
      <c r="T143" s="59">
        <f t="shared" si="142"/>
        <v>292.26503163353146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69.986750074724768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7.0537466035378529E-8</v>
      </c>
      <c r="AC143" s="22">
        <f t="shared" si="111"/>
        <v>69.986750145262235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340</v>
      </c>
      <c r="AG143" s="12">
        <f>VLOOKUP(A143,'Données projet'!$A$61:$I$81,9,0)</f>
        <v>3.8</v>
      </c>
      <c r="AH143" s="12">
        <f t="array" ref="AH143">INDEX(AG:AG,MIN(IF(ISNUMBER(AG143:AG339),ROW(AG143:AG339),"")))</f>
        <v>3.8</v>
      </c>
      <c r="AI143" s="13">
        <f>IF('Données projet'!$A$62&gt;35,AI142+AH143-AQ142,IF(A143&lt;'Données projet'!$A$62,$AF$205^A143,IF(A143='Données projet'!$A$62,'Données projet'!$B$62,AI142+AH143-AQ142)))</f>
        <v>340</v>
      </c>
      <c r="AJ143" s="13">
        <f>AI143*VLOOKUP('Données projet'!$B$10,Paramètres!$A$1:$I$89,3,0)*VLOOKUP('Données projet'!$B$10,Paramètres!$A$1:$I$89,5,0)</f>
        <v>286.41600000000005</v>
      </c>
      <c r="AK143" s="13">
        <f t="shared" si="143"/>
        <v>68.321101129951245</v>
      </c>
      <c r="AL143" s="20">
        <f t="shared" si="112"/>
        <v>617.8337844679985</v>
      </c>
      <c r="AM143" s="59">
        <f t="shared" si="113"/>
        <v>911.16711780133187</v>
      </c>
      <c r="AN143" s="59">
        <f ca="1">AVERAGE(OFFSET($AM$3,0,0,'Données projet'!$E$10+1,1))-AVERAGE(OFFSET($H$3,0,0,'Données projet'!$E$10+1,1))</f>
        <v>476.64466005965136</v>
      </c>
      <c r="AO143" s="59">
        <f t="shared" si="144"/>
        <v>312.67921212138998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41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340</v>
      </c>
      <c r="BB143" s="12">
        <f>VLOOKUP(A143,'Données projet'!$A$87:$I$107,9,0)</f>
        <v>3.8</v>
      </c>
      <c r="BC143" s="12">
        <f t="array" ref="BC143">INDEX(BB:BB,MIN(IF(ISNUMBER(BB143:BB339),ROW(BB143:BB339),"")))</f>
        <v>3.8</v>
      </c>
      <c r="BD143" s="12">
        <f>IF('Données projet'!$A$88&gt;35,BD142+BC143-BL142,IF(A143&lt;'Données projet'!$A$88,$BA$205^A143,IF(A143='Données projet'!$A$88,'Données projet'!$B$88,BD142+BC143-BL142)))</f>
        <v>340</v>
      </c>
      <c r="BE143" s="13">
        <f>BD143*VLOOKUP('Données projet'!$B$11,Paramètres!$A$1:$I$89,3,0)*VLOOKUP('Données projet'!$B$11,Paramètres!$A$1:$I$89,5,0)</f>
        <v>307.63200000000001</v>
      </c>
      <c r="BF143" s="13">
        <f t="shared" si="145"/>
        <v>72.774077039465567</v>
      </c>
      <c r="BG143" s="20">
        <f t="shared" si="115"/>
        <v>662.54058417706926</v>
      </c>
      <c r="BH143" s="59">
        <f t="shared" si="116"/>
        <v>955.87391751040263</v>
      </c>
      <c r="BI143" s="59">
        <f ca="1">AVERAGE(OFFSET($BH$3,0,0,'Données projet'!$E$11+1,1))-AVERAGE(OFFSET($H$3,0,0,'Données projet'!$E$11+1,1))</f>
        <v>508.74087353289082</v>
      </c>
      <c r="BJ143" s="59">
        <f t="shared" si="146"/>
        <v>332.61387922152159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41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1.1368683772161603E-13</v>
      </c>
      <c r="BZ143" s="13">
        <f>BY143*VLOOKUP('Données projet'!$B$12,Paramètres!$A$1:$I$89,3,0)*VLOOKUP('Données projet'!$B$12,Paramètres!$A$1:$I$89,5,0)</f>
        <v>5.0249582272954292E-14</v>
      </c>
      <c r="CA143" s="13">
        <f t="shared" si="147"/>
        <v>8.1784820119191593E-13</v>
      </c>
      <c r="CB143" s="20">
        <f t="shared" si="118"/>
        <v>1.5119369728679821E-12</v>
      </c>
      <c r="CC143" s="59">
        <f t="shared" si="119"/>
        <v>293.33333333333485</v>
      </c>
      <c r="CD143" s="59">
        <f ca="1">AVERAGE(OFFSET($CC$3,0,0,'Données projet'!$E$12+1,1))-AVERAGE(OFFSET($H$3,0,0,'Données projet'!$E$12+1,1))</f>
        <v>413.19017646954478</v>
      </c>
      <c r="CE143" s="59">
        <f t="shared" si="148"/>
        <v>501.86214945100159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227</v>
      </c>
      <c r="CR143" s="12">
        <f>VLOOKUP(A143,'Données projet'!$A$139:$I$159,9,0)</f>
        <v>1.8</v>
      </c>
      <c r="CS143" s="12">
        <f t="array" ref="CS143">INDEX(CR:CR,MIN(IF(ISNUMBER(CR143:CR339),ROW(CR143:CR339),"")))</f>
        <v>1.8</v>
      </c>
      <c r="CT143" s="12">
        <f>IF('Données projet'!$A$140&gt;35,CT142+CS143-DB142,IF(A143&lt;'Données projet'!$A$140,$CQ$205^A143,IF(A143='Données projet'!$A$140,'Données projet'!$B$140,CT142+CS143-DB142)))</f>
        <v>226.99999999999952</v>
      </c>
      <c r="CU143" s="17">
        <f>CT143*VLOOKUP('Données projet'!$B$13,Paramètres!$A$1:$I$89,3,0)*VLOOKUP('Données projet'!$B$13,Paramètres!$A$1:$I$89,5,0)</f>
        <v>247.88399999999947</v>
      </c>
      <c r="CV143" s="13">
        <f t="shared" si="149"/>
        <v>60.132607389383836</v>
      </c>
      <c r="CW143" s="20">
        <f t="shared" si="121"/>
        <v>536.46225786984257</v>
      </c>
      <c r="CX143" s="59">
        <f t="shared" si="122"/>
        <v>829.79559120317595</v>
      </c>
      <c r="CY143" s="59">
        <f ca="1">AVERAGE(OFFSET($CX$3,0,0,'Données projet'!$E$13+1,1))-AVERAGE(OFFSET($H$3,0,0,'Données projet'!$E$13+1,1))</f>
        <v>384.27390696549998</v>
      </c>
      <c r="CZ143" s="59">
        <f t="shared" si="150"/>
        <v>168.81577156642464</v>
      </c>
      <c r="DA143" s="15">
        <f>IF(ISNA(VLOOKUP(A143,'Données projet'!$A$139:$I$159,3,0)),0,VLOOKUP(A143,'Données projet'!$A$139:$I$159,3,0))</f>
        <v>12</v>
      </c>
      <c r="DB143" s="15">
        <f>IF(ISNA(VLOOKUP(A143,'Données projet'!$A$139:$I$159,4,0)),0,VLOOKUP(A143,'Données projet'!$A$139:$I$159,4,0))</f>
        <v>17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-1.7053025658242404E-13</v>
      </c>
      <c r="DP143" s="17">
        <f>DO143*VLOOKUP('Données projet'!$B$14,Paramètres!$A$1:$I$89,3,0)*VLOOKUP('Données projet'!$B$14,Paramètres!$A$1:$I$89,5,0)</f>
        <v>-1.7823822417994965E-13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448.86709550306159</v>
      </c>
      <c r="DU143" s="59">
        <f t="shared" si="152"/>
        <v>421.94486500709155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-2.8421709430404007E-13</v>
      </c>
      <c r="EK143" s="17">
        <f>EJ143*VLOOKUP('Données projet'!$B$15,Paramètres!$A$1:$I$89,3,0)*VLOOKUP('Données projet'!$B$15,Paramètres!$A$1:$I$89,5,0)</f>
        <v>-2.0838797354372215E-13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327.81662150328646</v>
      </c>
      <c r="EP143" s="59">
        <f t="shared" si="154"/>
        <v>320.24200483294322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-2.8421709430404007E-13</v>
      </c>
      <c r="FF143" s="17">
        <f>FE143*VLOOKUP('Données projet'!$B$16,Paramètres!$A$1:$I$89,3,0)*VLOOKUP('Données projet'!$B$16,Paramètres!$A$1:$I$89,5,0)</f>
        <v>-2.2168933355715128E-13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346.38839381795231</v>
      </c>
      <c r="FK143" s="59">
        <f t="shared" si="156"/>
        <v>337.8934585835961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-2.8421709430404007E-13</v>
      </c>
      <c r="GA143" s="17">
        <f>FZ143*VLOOKUP('Données projet'!$B$17,Paramètres!$A$1:$I$89,3,0)*VLOOKUP('Données projet'!$B$17,Paramètres!$A$1:$I$89,5,0)</f>
        <v>-2.4829205358400943E-13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383.46266660377637</v>
      </c>
      <c r="GF143" s="59">
        <f t="shared" si="158"/>
        <v>373.1287543230714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0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>
        <f>VLOOKUP(A143,'Données projet'!$A$269:$I$289,2,0)</f>
        <v>340</v>
      </c>
      <c r="GS143" s="12">
        <f>VLOOKUP(A143,'Données projet'!$A$269:$I$289,9,0)</f>
        <v>3.8</v>
      </c>
      <c r="GT143" s="12">
        <f t="array" ref="GT143">INDEX(GS:GS,MIN(IF(ISNUMBER(GS143:GS339),ROW(GS143:GS339),"")))</f>
        <v>3.8</v>
      </c>
      <c r="GU143" s="12">
        <f>IF('Données projet'!$A$270&gt;35,GU142+GT143-HC142,IF(A143&lt;'Données projet'!$A$270,$GR$205^A143,IF(A143='Données projet'!$A$270,'Données projet'!$B$270,GU142+GT143-HC142)))</f>
        <v>340</v>
      </c>
      <c r="GV143" s="17">
        <f>GU143*VLOOKUP('Données projet'!$B$18,Paramètres!$A$1:$I$89,3,0)*VLOOKUP('Données projet'!$B$18,Paramètres!$A$1:$I$89,5,0)</f>
        <v>344.76</v>
      </c>
      <c r="GW143" s="13">
        <f t="shared" si="159"/>
        <v>80.482595391170619</v>
      </c>
      <c r="GX143" s="20">
        <f t="shared" si="136"/>
        <v>740.63085363962216</v>
      </c>
      <c r="GY143" s="59">
        <f t="shared" si="137"/>
        <v>1033.9641869729555</v>
      </c>
      <c r="GZ143" s="59">
        <f ca="1">AVERAGE(OFFSET($GY$3,0,0,'Données projet'!$E$18+1,1))-AVERAGE(OFFSET($H$3,0,0,'Données projet'!$E$18+1,1))</f>
        <v>564.80210708868663</v>
      </c>
      <c r="HA143" s="59">
        <f t="shared" si="160"/>
        <v>367.42881145517066</v>
      </c>
      <c r="HB143" s="15">
        <f>IF(ISNA(VLOOKUP(A143,'Données projet'!$A$269:$I$289,3,0)),0,VLOOKUP(A143,'Données projet'!$A$269:$I$289,3,0))</f>
        <v>13</v>
      </c>
      <c r="HC143" s="15">
        <f>IF(ISNA(VLOOKUP(A143,'Données projet'!$A$269:$I$289,4,0)),0,VLOOKUP(A143,'Données projet'!$A$269:$I$289,4,0))</f>
        <v>41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0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362.81292020448933</v>
      </c>
      <c r="T144" s="59">
        <f t="shared" si="142"/>
        <v>292.26503163353146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68.614352593461902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4.9877520561331935E-8</v>
      </c>
      <c r="AC144" s="22">
        <f t="shared" si="111"/>
        <v>68.614352643339416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3.4</v>
      </c>
      <c r="AI144" s="13">
        <f>IF('Données projet'!$A$62&gt;35,AI143+AH144-AQ143,IF(A144&lt;'Données projet'!$A$62,$AF$205^A144,IF(A144='Données projet'!$A$62,'Données projet'!$B$62,AI143+AH144-AQ143)))</f>
        <v>302.39999999999998</v>
      </c>
      <c r="AJ144" s="13">
        <f>AI144*VLOOKUP('Données projet'!$B$10,Paramètres!$A$1:$I$89,3,0)*VLOOKUP('Données projet'!$B$10,Paramètres!$A$1:$I$89,5,0)</f>
        <v>254.74176</v>
      </c>
      <c r="AK144" s="13">
        <f t="shared" si="143"/>
        <v>61.600204366992962</v>
      </c>
      <c r="AL144" s="20">
        <f t="shared" si="112"/>
        <v>550.96225460584606</v>
      </c>
      <c r="AM144" s="59">
        <f t="shared" si="113"/>
        <v>844.29558793917931</v>
      </c>
      <c r="AN144" s="59">
        <f ca="1">AVERAGE(OFFSET($AM$3,0,0,'Données projet'!$E$10+1,1))-AVERAGE(OFFSET($H$3,0,0,'Données projet'!$E$10+1,1))</f>
        <v>476.64466005965136</v>
      </c>
      <c r="AO144" s="59">
        <f t="shared" si="144"/>
        <v>312.67921212138998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3.4</v>
      </c>
      <c r="BD144" s="12">
        <f>IF('Données projet'!$A$88&gt;35,BD143+BC144-BL143,IF(A144&lt;'Données projet'!$A$88,$BA$205^A144,IF(A144='Données projet'!$A$88,'Données projet'!$B$88,BD143+BC144-BL143)))</f>
        <v>302.39999999999998</v>
      </c>
      <c r="BE144" s="13">
        <f>BD144*VLOOKUP('Données projet'!$B$11,Paramètres!$A$1:$I$89,3,0)*VLOOKUP('Données projet'!$B$11,Paramètres!$A$1:$I$89,5,0)</f>
        <v>273.61151999999998</v>
      </c>
      <c r="BF144" s="13">
        <f t="shared" si="145"/>
        <v>65.615131256792893</v>
      </c>
      <c r="BG144" s="20">
        <f t="shared" si="115"/>
        <v>590.81975093891413</v>
      </c>
      <c r="BH144" s="59">
        <f t="shared" si="116"/>
        <v>884.1530842722475</v>
      </c>
      <c r="BI144" s="59">
        <f ca="1">AVERAGE(OFFSET($BH$3,0,0,'Données projet'!$E$11+1,1))-AVERAGE(OFFSET($H$3,0,0,'Données projet'!$E$11+1,1))</f>
        <v>508.74087353289082</v>
      </c>
      <c r="BJ144" s="59">
        <f t="shared" si="146"/>
        <v>332.61387922152159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1.1368683772161603E-13</v>
      </c>
      <c r="BZ144" s="13">
        <f>BY144*VLOOKUP('Données projet'!$B$12,Paramètres!$A$1:$I$89,3,0)*VLOOKUP('Données projet'!$B$12,Paramètres!$A$1:$I$89,5,0)</f>
        <v>5.0249582272954292E-14</v>
      </c>
      <c r="CA144" s="13">
        <f t="shared" si="147"/>
        <v>8.1784820119191593E-13</v>
      </c>
      <c r="CB144" s="20">
        <f t="shared" si="118"/>
        <v>1.5119369728679821E-12</v>
      </c>
      <c r="CC144" s="59">
        <f t="shared" si="119"/>
        <v>293.33333333333485</v>
      </c>
      <c r="CD144" s="59">
        <f ca="1">AVERAGE(OFFSET($CC$3,0,0,'Données projet'!$E$12+1,1))-AVERAGE(OFFSET($H$3,0,0,'Données projet'!$E$12+1,1))</f>
        <v>413.19017646954478</v>
      </c>
      <c r="CE144" s="59">
        <f t="shared" si="148"/>
        <v>501.86214945100159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1.3</v>
      </c>
      <c r="CT144" s="12">
        <f>IF('Données projet'!$A$140&gt;35,CT143+CS144-DB143,IF(A144&lt;'Données projet'!$A$140,$CQ$205^A144,IF(A144='Données projet'!$A$140,'Données projet'!$B$140,CT143+CS144-DB143)))</f>
        <v>211.29999999999953</v>
      </c>
      <c r="CU144" s="17">
        <f>CT144*VLOOKUP('Données projet'!$B$13,Paramètres!$A$1:$I$89,3,0)*VLOOKUP('Données projet'!$B$13,Paramètres!$A$1:$I$89,5,0)</f>
        <v>230.73959999999948</v>
      </c>
      <c r="CV144" s="13">
        <f t="shared" si="149"/>
        <v>56.442570449786963</v>
      </c>
      <c r="CW144" s="20">
        <f t="shared" si="121"/>
        <v>500.175613533378</v>
      </c>
      <c r="CX144" s="59">
        <f t="shared" si="122"/>
        <v>793.50894686671131</v>
      </c>
      <c r="CY144" s="59">
        <f ca="1">AVERAGE(OFFSET($CX$3,0,0,'Données projet'!$E$13+1,1))-AVERAGE(OFFSET($H$3,0,0,'Données projet'!$E$13+1,1))</f>
        <v>384.27390696549998</v>
      </c>
      <c r="CZ144" s="59">
        <f t="shared" si="150"/>
        <v>168.81577156642464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-1.7053025658242404E-13</v>
      </c>
      <c r="DP144" s="17">
        <f>DO144*VLOOKUP('Données projet'!$B$14,Paramètres!$A$1:$I$89,3,0)*VLOOKUP('Données projet'!$B$14,Paramètres!$A$1:$I$89,5,0)</f>
        <v>-1.7823822417994965E-13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448.86709550306159</v>
      </c>
      <c r="DU144" s="59">
        <f t="shared" si="152"/>
        <v>421.94486500709155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-2.8421709430404007E-13</v>
      </c>
      <c r="EK144" s="17">
        <f>EJ144*VLOOKUP('Données projet'!$B$15,Paramètres!$A$1:$I$89,3,0)*VLOOKUP('Données projet'!$B$15,Paramètres!$A$1:$I$89,5,0)</f>
        <v>-2.0838797354372215E-13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327.81662150328646</v>
      </c>
      <c r="EP144" s="59">
        <f t="shared" si="154"/>
        <v>320.24200483294322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-2.8421709430404007E-13</v>
      </c>
      <c r="FF144" s="17">
        <f>FE144*VLOOKUP('Données projet'!$B$16,Paramètres!$A$1:$I$89,3,0)*VLOOKUP('Données projet'!$B$16,Paramètres!$A$1:$I$89,5,0)</f>
        <v>-2.2168933355715128E-13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346.38839381795231</v>
      </c>
      <c r="FK144" s="59">
        <f t="shared" si="156"/>
        <v>337.8934585835961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-2.8421709430404007E-13</v>
      </c>
      <c r="GA144" s="17">
        <f>FZ144*VLOOKUP('Données projet'!$B$17,Paramètres!$A$1:$I$89,3,0)*VLOOKUP('Données projet'!$B$17,Paramètres!$A$1:$I$89,5,0)</f>
        <v>-2.4829205358400943E-13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383.46266660377637</v>
      </c>
      <c r="GF144" s="59">
        <f t="shared" si="158"/>
        <v>373.1287543230714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0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3.4</v>
      </c>
      <c r="GU144" s="12">
        <f>IF('Données projet'!$A$270&gt;35,GU143+GT144-HC143,IF(A144&lt;'Données projet'!$A$270,$GR$205^A144,IF(A144='Données projet'!$A$270,'Données projet'!$B$270,GU143+GT144-HC143)))</f>
        <v>302.39999999999998</v>
      </c>
      <c r="GV144" s="17">
        <f>GU144*VLOOKUP('Données projet'!$B$18,Paramètres!$A$1:$I$89,3,0)*VLOOKUP('Données projet'!$B$18,Paramètres!$A$1:$I$89,5,0)</f>
        <v>306.6336</v>
      </c>
      <c r="GW144" s="13">
        <f t="shared" si="159"/>
        <v>72.565345729018077</v>
      </c>
      <c r="GX144" s="20">
        <f t="shared" si="136"/>
        <v>660.4381638113731</v>
      </c>
      <c r="GY144" s="59">
        <f t="shared" si="137"/>
        <v>953.77149714470647</v>
      </c>
      <c r="GZ144" s="59">
        <f ca="1">AVERAGE(OFFSET($GY$3,0,0,'Données projet'!$E$18+1,1))-AVERAGE(OFFSET($H$3,0,0,'Données projet'!$E$18+1,1))</f>
        <v>564.80210708868663</v>
      </c>
      <c r="HA144" s="59">
        <f t="shared" si="160"/>
        <v>367.42881145517066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0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362.81292020448933</v>
      </c>
      <c r="T145" s="59">
        <f t="shared" si="142"/>
        <v>292.26503163353146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67.268866989726789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3.5268733017689265E-8</v>
      </c>
      <c r="AC145" s="22">
        <f t="shared" si="111"/>
        <v>67.268867024995515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3.4</v>
      </c>
      <c r="AI145" s="13">
        <f>IF('Données projet'!$A$62&gt;35,AI144+AH145-AQ144,IF(A145&lt;'Données projet'!$A$62,$AF$205^A145,IF(A145='Données projet'!$A$62,'Données projet'!$B$62,AI144+AH145-AQ144)))</f>
        <v>305.79999999999995</v>
      </c>
      <c r="AJ145" s="13">
        <f>AI145*VLOOKUP('Données projet'!$B$10,Paramètres!$A$1:$I$89,3,0)*VLOOKUP('Données projet'!$B$10,Paramètres!$A$1:$I$89,5,0)</f>
        <v>257.60591999999997</v>
      </c>
      <c r="AK145" s="13">
        <f t="shared" si="143"/>
        <v>62.21178242147321</v>
      </c>
      <c r="AL145" s="20">
        <f t="shared" si="112"/>
        <v>557.01583171739912</v>
      </c>
      <c r="AM145" s="59">
        <f t="shared" si="113"/>
        <v>850.34916505073238</v>
      </c>
      <c r="AN145" s="59">
        <f ca="1">AVERAGE(OFFSET($AM$3,0,0,'Données projet'!$E$10+1,1))-AVERAGE(OFFSET($H$3,0,0,'Données projet'!$E$10+1,1))</f>
        <v>476.64466005965136</v>
      </c>
      <c r="AO145" s="59">
        <f t="shared" si="144"/>
        <v>312.67921212138998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3.4</v>
      </c>
      <c r="BD145" s="12">
        <f>IF('Données projet'!$A$88&gt;35,BD144+BC145-BL144,IF(A145&lt;'Données projet'!$A$88,$BA$205^A145,IF(A145='Données projet'!$A$88,'Données projet'!$B$88,BD144+BC145-BL144)))</f>
        <v>305.79999999999995</v>
      </c>
      <c r="BE145" s="13">
        <f>BD145*VLOOKUP('Données projet'!$B$11,Paramètres!$A$1:$I$89,3,0)*VLOOKUP('Données projet'!$B$11,Paramètres!$A$1:$I$89,5,0)</f>
        <v>276.68783999999994</v>
      </c>
      <c r="BF145" s="13">
        <f t="shared" si="145"/>
        <v>66.266570237082931</v>
      </c>
      <c r="BG145" s="20">
        <f t="shared" si="115"/>
        <v>597.31226449625262</v>
      </c>
      <c r="BH145" s="59">
        <f t="shared" si="116"/>
        <v>890.64559782958599</v>
      </c>
      <c r="BI145" s="59">
        <f ca="1">AVERAGE(OFFSET($BH$3,0,0,'Données projet'!$E$11+1,1))-AVERAGE(OFFSET($H$3,0,0,'Données projet'!$E$11+1,1))</f>
        <v>508.74087353289082</v>
      </c>
      <c r="BJ145" s="59">
        <f t="shared" si="146"/>
        <v>332.61387922152159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1.1368683772161603E-13</v>
      </c>
      <c r="BZ145" s="13">
        <f>BY145*VLOOKUP('Données projet'!$B$12,Paramètres!$A$1:$I$89,3,0)*VLOOKUP('Données projet'!$B$12,Paramètres!$A$1:$I$89,5,0)</f>
        <v>5.0249582272954292E-14</v>
      </c>
      <c r="CA145" s="13">
        <f t="shared" si="147"/>
        <v>8.1784820119191593E-13</v>
      </c>
      <c r="CB145" s="20">
        <f t="shared" si="118"/>
        <v>1.5119369728679821E-12</v>
      </c>
      <c r="CC145" s="59">
        <f t="shared" si="119"/>
        <v>293.33333333333485</v>
      </c>
      <c r="CD145" s="59">
        <f ca="1">AVERAGE(OFFSET($CC$3,0,0,'Données projet'!$E$12+1,1))-AVERAGE(OFFSET($H$3,0,0,'Données projet'!$E$12+1,1))</f>
        <v>413.19017646954478</v>
      </c>
      <c r="CE145" s="59">
        <f t="shared" si="148"/>
        <v>501.86214945100159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1.3</v>
      </c>
      <c r="CT145" s="12">
        <f>IF('Données projet'!$A$140&gt;35,CT144+CS145-DB144,IF(A145&lt;'Données projet'!$A$140,$CQ$205^A145,IF(A145='Données projet'!$A$140,'Données projet'!$B$140,CT144+CS145-DB144)))</f>
        <v>212.59999999999954</v>
      </c>
      <c r="CU145" s="17">
        <f>CT145*VLOOKUP('Données projet'!$B$13,Paramètres!$A$1:$I$89,3,0)*VLOOKUP('Données projet'!$B$13,Paramètres!$A$1:$I$89,5,0)</f>
        <v>232.15919999999952</v>
      </c>
      <c r="CV145" s="13">
        <f t="shared" si="149"/>
        <v>56.749296855796366</v>
      </c>
      <c r="CW145" s="20">
        <f t="shared" si="121"/>
        <v>503.18229869051112</v>
      </c>
      <c r="CX145" s="59">
        <f t="shared" si="122"/>
        <v>796.51563202384443</v>
      </c>
      <c r="CY145" s="59">
        <f ca="1">AVERAGE(OFFSET($CX$3,0,0,'Données projet'!$E$13+1,1))-AVERAGE(OFFSET($H$3,0,0,'Données projet'!$E$13+1,1))</f>
        <v>384.27390696549998</v>
      </c>
      <c r="CZ145" s="59">
        <f t="shared" si="150"/>
        <v>168.81577156642464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-1.7053025658242404E-13</v>
      </c>
      <c r="DP145" s="17">
        <f>DO145*VLOOKUP('Données projet'!$B$14,Paramètres!$A$1:$I$89,3,0)*VLOOKUP('Données projet'!$B$14,Paramètres!$A$1:$I$89,5,0)</f>
        <v>-1.7823822417994965E-13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448.86709550306159</v>
      </c>
      <c r="DU145" s="59">
        <f t="shared" si="152"/>
        <v>421.94486500709155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-2.8421709430404007E-13</v>
      </c>
      <c r="EK145" s="17">
        <f>EJ145*VLOOKUP('Données projet'!$B$15,Paramètres!$A$1:$I$89,3,0)*VLOOKUP('Données projet'!$B$15,Paramètres!$A$1:$I$89,5,0)</f>
        <v>-2.0838797354372215E-13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327.81662150328646</v>
      </c>
      <c r="EP145" s="59">
        <f t="shared" si="154"/>
        <v>320.24200483294322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-2.8421709430404007E-13</v>
      </c>
      <c r="FF145" s="17">
        <f>FE145*VLOOKUP('Données projet'!$B$16,Paramètres!$A$1:$I$89,3,0)*VLOOKUP('Données projet'!$B$16,Paramètres!$A$1:$I$89,5,0)</f>
        <v>-2.2168933355715128E-13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346.38839381795231</v>
      </c>
      <c r="FK145" s="59">
        <f t="shared" si="156"/>
        <v>337.8934585835961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-2.8421709430404007E-13</v>
      </c>
      <c r="GA145" s="17">
        <f>FZ145*VLOOKUP('Données projet'!$B$17,Paramètres!$A$1:$I$89,3,0)*VLOOKUP('Données projet'!$B$17,Paramètres!$A$1:$I$89,5,0)</f>
        <v>-2.4829205358400943E-13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383.46266660377637</v>
      </c>
      <c r="GF145" s="59">
        <f t="shared" si="158"/>
        <v>373.1287543230714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0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3.4</v>
      </c>
      <c r="GU145" s="12">
        <f>IF('Données projet'!$A$270&gt;35,GU144+GT145-HC144,IF(A145&lt;'Données projet'!$A$270,$GR$205^A145,IF(A145='Données projet'!$A$270,'Données projet'!$B$270,GU144+GT145-HC144)))</f>
        <v>305.79999999999995</v>
      </c>
      <c r="GV145" s="17">
        <f>GU145*VLOOKUP('Données projet'!$B$18,Paramètres!$A$1:$I$89,3,0)*VLOOKUP('Données projet'!$B$18,Paramètres!$A$1:$I$89,5,0)</f>
        <v>310.08119999999997</v>
      </c>
      <c r="GW145" s="13">
        <f t="shared" si="159"/>
        <v>73.285787705139427</v>
      </c>
      <c r="GX145" s="20">
        <f t="shared" si="136"/>
        <v>667.69750358645115</v>
      </c>
      <c r="GY145" s="59">
        <f t="shared" si="137"/>
        <v>961.03083691978441</v>
      </c>
      <c r="GZ145" s="59">
        <f ca="1">AVERAGE(OFFSET($GY$3,0,0,'Données projet'!$E$18+1,1))-AVERAGE(OFFSET($H$3,0,0,'Données projet'!$E$18+1,1))</f>
        <v>564.80210708868663</v>
      </c>
      <c r="HA145" s="59">
        <f t="shared" si="160"/>
        <v>367.42881145517066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0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362.81292020448933</v>
      </c>
      <c r="T146" s="59">
        <f t="shared" si="142"/>
        <v>292.26503163353146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65.94976553801574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2.4938760280665967E-8</v>
      </c>
      <c r="AC146" s="22">
        <f t="shared" si="111"/>
        <v>65.949765562954497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3.4</v>
      </c>
      <c r="AI146" s="13">
        <f>IF('Données projet'!$A$62&gt;35,AI145+AH146-AQ145,IF(A146&lt;'Données projet'!$A$62,$AF$205^A146,IF(A146='Données projet'!$A$62,'Données projet'!$B$62,AI145+AH146-AQ145)))</f>
        <v>309.19999999999993</v>
      </c>
      <c r="AJ146" s="13">
        <f>AI146*VLOOKUP('Données projet'!$B$10,Paramètres!$A$1:$I$89,3,0)*VLOOKUP('Données projet'!$B$10,Paramètres!$A$1:$I$89,5,0)</f>
        <v>260.47007999999994</v>
      </c>
      <c r="AK146" s="13">
        <f t="shared" si="143"/>
        <v>62.822569479065102</v>
      </c>
      <c r="AL146" s="20">
        <f t="shared" si="112"/>
        <v>563.06803117603829</v>
      </c>
      <c r="AM146" s="59">
        <f t="shared" si="113"/>
        <v>856.40136450937166</v>
      </c>
      <c r="AN146" s="59">
        <f ca="1">AVERAGE(OFFSET($AM$3,0,0,'Données projet'!$E$10+1,1))-AVERAGE(OFFSET($H$3,0,0,'Données projet'!$E$10+1,1))</f>
        <v>476.64466005965136</v>
      </c>
      <c r="AO146" s="59">
        <f t="shared" si="144"/>
        <v>312.67921212138998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3.4</v>
      </c>
      <c r="BD146" s="12">
        <f>IF('Données projet'!$A$88&gt;35,BD145+BC146-BL145,IF(A146&lt;'Données projet'!$A$88,$BA$205^A146,IF(A146='Données projet'!$A$88,'Données projet'!$B$88,BD145+BC146-BL145)))</f>
        <v>309.19999999999993</v>
      </c>
      <c r="BE146" s="13">
        <f>BD146*VLOOKUP('Données projet'!$B$11,Paramètres!$A$1:$I$89,3,0)*VLOOKUP('Données projet'!$B$11,Paramètres!$A$1:$I$89,5,0)</f>
        <v>279.76415999999995</v>
      </c>
      <c r="BF146" s="13">
        <f t="shared" si="145"/>
        <v>66.917166665547398</v>
      </c>
      <c r="BG146" s="20">
        <f t="shared" si="115"/>
        <v>603.80331060916149</v>
      </c>
      <c r="BH146" s="59">
        <f t="shared" si="116"/>
        <v>897.13664394249486</v>
      </c>
      <c r="BI146" s="59">
        <f ca="1">AVERAGE(OFFSET($BH$3,0,0,'Données projet'!$E$11+1,1))-AVERAGE(OFFSET($H$3,0,0,'Données projet'!$E$11+1,1))</f>
        <v>508.74087353289082</v>
      </c>
      <c r="BJ146" s="59">
        <f t="shared" si="146"/>
        <v>332.61387922152159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1.1368683772161603E-13</v>
      </c>
      <c r="BZ146" s="13">
        <f>BY146*VLOOKUP('Données projet'!$B$12,Paramètres!$A$1:$I$89,3,0)*VLOOKUP('Données projet'!$B$12,Paramètres!$A$1:$I$89,5,0)</f>
        <v>5.0249582272954292E-14</v>
      </c>
      <c r="CA146" s="13">
        <f t="shared" si="147"/>
        <v>8.1784820119191593E-13</v>
      </c>
      <c r="CB146" s="20">
        <f t="shared" si="118"/>
        <v>1.5119369728679821E-12</v>
      </c>
      <c r="CC146" s="59">
        <f t="shared" si="119"/>
        <v>293.33333333333485</v>
      </c>
      <c r="CD146" s="59">
        <f ca="1">AVERAGE(OFFSET($CC$3,0,0,'Données projet'!$E$12+1,1))-AVERAGE(OFFSET($H$3,0,0,'Données projet'!$E$12+1,1))</f>
        <v>413.19017646954478</v>
      </c>
      <c r="CE146" s="59">
        <f t="shared" si="148"/>
        <v>501.86214945100159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1.3</v>
      </c>
      <c r="CT146" s="12">
        <f>IF('Données projet'!$A$140&gt;35,CT145+CS146-DB145,IF(A146&lt;'Données projet'!$A$140,$CQ$205^A146,IF(A146='Données projet'!$A$140,'Données projet'!$B$140,CT145+CS146-DB145)))</f>
        <v>213.89999999999955</v>
      </c>
      <c r="CU146" s="17">
        <f>CT146*VLOOKUP('Données projet'!$B$13,Paramètres!$A$1:$I$89,3,0)*VLOOKUP('Données projet'!$B$13,Paramètres!$A$1:$I$89,5,0)</f>
        <v>233.57879999999952</v>
      </c>
      <c r="CV146" s="13">
        <f t="shared" si="149"/>
        <v>57.05580502270989</v>
      </c>
      <c r="CW146" s="20">
        <f t="shared" si="121"/>
        <v>506.18860374788557</v>
      </c>
      <c r="CX146" s="59">
        <f t="shared" si="122"/>
        <v>799.52193708121888</v>
      </c>
      <c r="CY146" s="59">
        <f ca="1">AVERAGE(OFFSET($CX$3,0,0,'Données projet'!$E$13+1,1))-AVERAGE(OFFSET($H$3,0,0,'Données projet'!$E$13+1,1))</f>
        <v>384.27390696549998</v>
      </c>
      <c r="CZ146" s="59">
        <f t="shared" si="150"/>
        <v>168.81577156642464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-1.7053025658242404E-13</v>
      </c>
      <c r="DP146" s="17">
        <f>DO146*VLOOKUP('Données projet'!$B$14,Paramètres!$A$1:$I$89,3,0)*VLOOKUP('Données projet'!$B$14,Paramètres!$A$1:$I$89,5,0)</f>
        <v>-1.7823822417994965E-13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448.86709550306159</v>
      </c>
      <c r="DU146" s="59">
        <f t="shared" si="152"/>
        <v>421.94486500709155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-2.8421709430404007E-13</v>
      </c>
      <c r="EK146" s="17">
        <f>EJ146*VLOOKUP('Données projet'!$B$15,Paramètres!$A$1:$I$89,3,0)*VLOOKUP('Données projet'!$B$15,Paramètres!$A$1:$I$89,5,0)</f>
        <v>-2.0838797354372215E-13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327.81662150328646</v>
      </c>
      <c r="EP146" s="59">
        <f t="shared" si="154"/>
        <v>320.24200483294322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-2.8421709430404007E-13</v>
      </c>
      <c r="FF146" s="17">
        <f>FE146*VLOOKUP('Données projet'!$B$16,Paramètres!$A$1:$I$89,3,0)*VLOOKUP('Données projet'!$B$16,Paramètres!$A$1:$I$89,5,0)</f>
        <v>-2.2168933355715128E-13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346.38839381795231</v>
      </c>
      <c r="FK146" s="59">
        <f t="shared" si="156"/>
        <v>337.8934585835961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-2.8421709430404007E-13</v>
      </c>
      <c r="GA146" s="17">
        <f>FZ146*VLOOKUP('Données projet'!$B$17,Paramètres!$A$1:$I$89,3,0)*VLOOKUP('Données projet'!$B$17,Paramètres!$A$1:$I$89,5,0)</f>
        <v>-2.4829205358400943E-13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383.46266660377637</v>
      </c>
      <c r="GF146" s="59">
        <f t="shared" si="158"/>
        <v>373.1287543230714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0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3.4</v>
      </c>
      <c r="GU146" s="12">
        <f>IF('Données projet'!$A$270&gt;35,GU145+GT146-HC145,IF(A146&lt;'Données projet'!$A$270,$GR$205^A146,IF(A146='Données projet'!$A$270,'Données projet'!$B$270,GU145+GT146-HC145)))</f>
        <v>309.19999999999993</v>
      </c>
      <c r="GV146" s="17">
        <f>GU146*VLOOKUP('Données projet'!$B$18,Paramètres!$A$1:$I$89,3,0)*VLOOKUP('Données projet'!$B$18,Paramètres!$A$1:$I$89,5,0)</f>
        <v>313.52879999999993</v>
      </c>
      <c r="GW146" s="13">
        <f t="shared" si="159"/>
        <v>74.005297883010172</v>
      </c>
      <c r="GX146" s="20">
        <f t="shared" si="136"/>
        <v>674.95522047957581</v>
      </c>
      <c r="GY146" s="59">
        <f t="shared" si="137"/>
        <v>968.28855381290919</v>
      </c>
      <c r="GZ146" s="59">
        <f ca="1">AVERAGE(OFFSET($GY$3,0,0,'Données projet'!$E$18+1,1))-AVERAGE(OFFSET($H$3,0,0,'Données projet'!$E$18+1,1))</f>
        <v>564.80210708868663</v>
      </c>
      <c r="HA146" s="59">
        <f t="shared" si="160"/>
        <v>367.42881145517066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0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362.81292020448933</v>
      </c>
      <c r="T147" s="59">
        <f t="shared" si="142"/>
        <v>292.26503163353146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64.656530861200309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1.7634366508844632E-8</v>
      </c>
      <c r="AC147" s="22">
        <f t="shared" si="111"/>
        <v>64.656530878834673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3.4</v>
      </c>
      <c r="AI147" s="13">
        <f>IF('Données projet'!$A$62&gt;35,AI146+AH147-AQ146,IF(A147&lt;'Données projet'!$A$62,$AF$205^A147,IF(A147='Données projet'!$A$62,'Données projet'!$B$62,AI146+AH147-AQ146)))</f>
        <v>312.59999999999991</v>
      </c>
      <c r="AJ147" s="13">
        <f>AI147*VLOOKUP('Données projet'!$B$10,Paramètres!$A$1:$I$89,3,0)*VLOOKUP('Données projet'!$B$10,Paramètres!$A$1:$I$89,5,0)</f>
        <v>263.33423999999997</v>
      </c>
      <c r="AK147" s="13">
        <f t="shared" si="143"/>
        <v>63.432575244281175</v>
      </c>
      <c r="AL147" s="20">
        <f t="shared" si="112"/>
        <v>569.11886988378967</v>
      </c>
      <c r="AM147" s="59">
        <f t="shared" si="113"/>
        <v>862.45220321712304</v>
      </c>
      <c r="AN147" s="59">
        <f ca="1">AVERAGE(OFFSET($AM$3,0,0,'Données projet'!$E$10+1,1))-AVERAGE(OFFSET($H$3,0,0,'Données projet'!$E$10+1,1))</f>
        <v>476.64466005965136</v>
      </c>
      <c r="AO147" s="59">
        <f t="shared" si="144"/>
        <v>312.67921212138998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3.4</v>
      </c>
      <c r="BD147" s="12">
        <f>IF('Données projet'!$A$88&gt;35,BD146+BC147-BL146,IF(A147&lt;'Données projet'!$A$88,$BA$205^A147,IF(A147='Données projet'!$A$88,'Données projet'!$B$88,BD146+BC147-BL146)))</f>
        <v>312.59999999999991</v>
      </c>
      <c r="BE147" s="13">
        <f>BD147*VLOOKUP('Données projet'!$B$11,Paramètres!$A$1:$I$89,3,0)*VLOOKUP('Données projet'!$B$11,Paramètres!$A$1:$I$89,5,0)</f>
        <v>282.8404799999999</v>
      </c>
      <c r="BF147" s="13">
        <f t="shared" si="145"/>
        <v>67.56693087921127</v>
      </c>
      <c r="BG147" s="20">
        <f t="shared" si="115"/>
        <v>610.29290728129274</v>
      </c>
      <c r="BH147" s="59">
        <f t="shared" si="116"/>
        <v>903.62624061462611</v>
      </c>
      <c r="BI147" s="59">
        <f ca="1">AVERAGE(OFFSET($BH$3,0,0,'Données projet'!$E$11+1,1))-AVERAGE(OFFSET($H$3,0,0,'Données projet'!$E$11+1,1))</f>
        <v>508.74087353289082</v>
      </c>
      <c r="BJ147" s="59">
        <f t="shared" si="146"/>
        <v>332.61387922152159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1.1368683772161603E-13</v>
      </c>
      <c r="BZ147" s="13">
        <f>BY147*VLOOKUP('Données projet'!$B$12,Paramètres!$A$1:$I$89,3,0)*VLOOKUP('Données projet'!$B$12,Paramètres!$A$1:$I$89,5,0)</f>
        <v>5.0249582272954292E-14</v>
      </c>
      <c r="CA147" s="13">
        <f t="shared" si="147"/>
        <v>8.1784820119191593E-13</v>
      </c>
      <c r="CB147" s="20">
        <f t="shared" si="118"/>
        <v>1.5119369728679821E-12</v>
      </c>
      <c r="CC147" s="59">
        <f t="shared" si="119"/>
        <v>293.33333333333485</v>
      </c>
      <c r="CD147" s="59">
        <f ca="1">AVERAGE(OFFSET($CC$3,0,0,'Données projet'!$E$12+1,1))-AVERAGE(OFFSET($H$3,0,0,'Données projet'!$E$12+1,1))</f>
        <v>413.19017646954478</v>
      </c>
      <c r="CE147" s="59">
        <f t="shared" si="148"/>
        <v>501.86214945100159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1.3</v>
      </c>
      <c r="CT147" s="12">
        <f>IF('Données projet'!$A$140&gt;35,CT146+CS147-DB146,IF(A147&lt;'Données projet'!$A$140,$CQ$205^A147,IF(A147='Données projet'!$A$140,'Données projet'!$B$140,CT146+CS147-DB146)))</f>
        <v>215.19999999999956</v>
      </c>
      <c r="CU147" s="17">
        <f>CT147*VLOOKUP('Données projet'!$B$13,Paramètres!$A$1:$I$89,3,0)*VLOOKUP('Données projet'!$B$13,Paramètres!$A$1:$I$89,5,0)</f>
        <v>234.99839999999949</v>
      </c>
      <c r="CV147" s="13">
        <f t="shared" si="149"/>
        <v>57.362096430783012</v>
      </c>
      <c r="CW147" s="20">
        <f t="shared" si="121"/>
        <v>509.19453128361283</v>
      </c>
      <c r="CX147" s="59">
        <f t="shared" si="122"/>
        <v>802.52786461694609</v>
      </c>
      <c r="CY147" s="59">
        <f ca="1">AVERAGE(OFFSET($CX$3,0,0,'Données projet'!$E$13+1,1))-AVERAGE(OFFSET($H$3,0,0,'Données projet'!$E$13+1,1))</f>
        <v>384.27390696549998</v>
      </c>
      <c r="CZ147" s="59">
        <f t="shared" si="150"/>
        <v>168.81577156642464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-1.7053025658242404E-13</v>
      </c>
      <c r="DP147" s="17">
        <f>DO147*VLOOKUP('Données projet'!$B$14,Paramètres!$A$1:$I$89,3,0)*VLOOKUP('Données projet'!$B$14,Paramètres!$A$1:$I$89,5,0)</f>
        <v>-1.7823822417994965E-13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448.86709550306159</v>
      </c>
      <c r="DU147" s="59">
        <f t="shared" si="152"/>
        <v>421.94486500709155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-2.8421709430404007E-13</v>
      </c>
      <c r="EK147" s="17">
        <f>EJ147*VLOOKUP('Données projet'!$B$15,Paramètres!$A$1:$I$89,3,0)*VLOOKUP('Données projet'!$B$15,Paramètres!$A$1:$I$89,5,0)</f>
        <v>-2.0838797354372215E-13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327.81662150328646</v>
      </c>
      <c r="EP147" s="59">
        <f t="shared" si="154"/>
        <v>320.24200483294322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-2.8421709430404007E-13</v>
      </c>
      <c r="FF147" s="17">
        <f>FE147*VLOOKUP('Données projet'!$B$16,Paramètres!$A$1:$I$89,3,0)*VLOOKUP('Données projet'!$B$16,Paramètres!$A$1:$I$89,5,0)</f>
        <v>-2.2168933355715128E-13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346.38839381795231</v>
      </c>
      <c r="FK147" s="59">
        <f t="shared" si="156"/>
        <v>337.8934585835961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-2.8421709430404007E-13</v>
      </c>
      <c r="GA147" s="17">
        <f>FZ147*VLOOKUP('Données projet'!$B$17,Paramètres!$A$1:$I$89,3,0)*VLOOKUP('Données projet'!$B$17,Paramètres!$A$1:$I$89,5,0)</f>
        <v>-2.4829205358400943E-13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383.46266660377637</v>
      </c>
      <c r="GF147" s="59">
        <f t="shared" si="158"/>
        <v>373.1287543230714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0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3.4</v>
      </c>
      <c r="GU147" s="12">
        <f>IF('Données projet'!$A$270&gt;35,GU146+GT147-HC146,IF(A147&lt;'Données projet'!$A$270,$GR$205^A147,IF(A147='Données projet'!$A$270,'Données projet'!$B$270,GU146+GT147-HC146)))</f>
        <v>312.59999999999991</v>
      </c>
      <c r="GV147" s="17">
        <f>GU147*VLOOKUP('Données projet'!$B$18,Paramètres!$A$1:$I$89,3,0)*VLOOKUP('Données projet'!$B$18,Paramètres!$A$1:$I$89,5,0)</f>
        <v>316.9763999999999</v>
      </c>
      <c r="GW147" s="13">
        <f t="shared" si="159"/>
        <v>74.723887694593941</v>
      </c>
      <c r="GX147" s="20">
        <f t="shared" si="136"/>
        <v>682.2113344014175</v>
      </c>
      <c r="GY147" s="59">
        <f t="shared" si="137"/>
        <v>975.54466773475087</v>
      </c>
      <c r="GZ147" s="59">
        <f ca="1">AVERAGE(OFFSET($GY$3,0,0,'Données projet'!$E$18+1,1))-AVERAGE(OFFSET($H$3,0,0,'Données projet'!$E$18+1,1))</f>
        <v>564.80210708868663</v>
      </c>
      <c r="HA147" s="59">
        <f t="shared" si="160"/>
        <v>367.42881145517066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0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362.81292020448933</v>
      </c>
      <c r="T148" s="59">
        <f t="shared" si="142"/>
        <v>292.26503163353146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63.388655727601957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1.2469380140332984E-8</v>
      </c>
      <c r="AC148" s="22">
        <f t="shared" si="111"/>
        <v>63.388655740071336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3.4</v>
      </c>
      <c r="AI148" s="13">
        <f>IF('Données projet'!$A$62&gt;35,AI147+AH148-AQ147,IF(A148&lt;'Données projet'!$A$62,$AF$205^A148,IF(A148='Données projet'!$A$62,'Données projet'!$B$62,AI147+AH148-AQ147)))</f>
        <v>315.99999999999989</v>
      </c>
      <c r="AJ148" s="13">
        <f>AI148*VLOOKUP('Données projet'!$B$10,Paramètres!$A$1:$I$89,3,0)*VLOOKUP('Données projet'!$B$10,Paramètres!$A$1:$I$89,5,0)</f>
        <v>266.19839999999994</v>
      </c>
      <c r="AK148" s="13">
        <f t="shared" si="143"/>
        <v>64.041809198373215</v>
      </c>
      <c r="AL148" s="20">
        <f t="shared" si="112"/>
        <v>575.16836435383323</v>
      </c>
      <c r="AM148" s="59">
        <f t="shared" si="113"/>
        <v>868.5016976871666</v>
      </c>
      <c r="AN148" s="59">
        <f ca="1">AVERAGE(OFFSET($AM$3,0,0,'Données projet'!$E$10+1,1))-AVERAGE(OFFSET($H$3,0,0,'Données projet'!$E$10+1,1))</f>
        <v>476.64466005965136</v>
      </c>
      <c r="AO148" s="59">
        <f t="shared" si="144"/>
        <v>312.67921212138998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3.4</v>
      </c>
      <c r="BD148" s="12">
        <f>IF('Données projet'!$A$88&gt;35,BD147+BC148-BL147,IF(A148&lt;'Données projet'!$A$88,$BA$205^A148,IF(A148='Données projet'!$A$88,'Données projet'!$B$88,BD147+BC148-BL147)))</f>
        <v>315.99999999999989</v>
      </c>
      <c r="BE148" s="13">
        <f>BD148*VLOOKUP('Données projet'!$B$11,Paramètres!$A$1:$I$89,3,0)*VLOOKUP('Données projet'!$B$11,Paramètres!$A$1:$I$89,5,0)</f>
        <v>285.91679999999985</v>
      </c>
      <c r="BF148" s="13">
        <f t="shared" si="145"/>
        <v>68.215872977287475</v>
      </c>
      <c r="BG148" s="20">
        <f t="shared" si="115"/>
        <v>616.78107210210862</v>
      </c>
      <c r="BH148" s="59">
        <f t="shared" si="116"/>
        <v>910.11440543544199</v>
      </c>
      <c r="BI148" s="59">
        <f ca="1">AVERAGE(OFFSET($BH$3,0,0,'Données projet'!$E$11+1,1))-AVERAGE(OFFSET($H$3,0,0,'Données projet'!$E$11+1,1))</f>
        <v>508.74087353289082</v>
      </c>
      <c r="BJ148" s="59">
        <f t="shared" si="146"/>
        <v>332.61387922152159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1.1368683772161603E-13</v>
      </c>
      <c r="BZ148" s="13">
        <f>BY148*VLOOKUP('Données projet'!$B$12,Paramètres!$A$1:$I$89,3,0)*VLOOKUP('Données projet'!$B$12,Paramètres!$A$1:$I$89,5,0)</f>
        <v>5.0249582272954292E-14</v>
      </c>
      <c r="CA148" s="13">
        <f t="shared" si="147"/>
        <v>8.1784820119191593E-13</v>
      </c>
      <c r="CB148" s="20">
        <f t="shared" si="118"/>
        <v>1.5119369728679821E-12</v>
      </c>
      <c r="CC148" s="59">
        <f t="shared" si="119"/>
        <v>293.33333333333485</v>
      </c>
      <c r="CD148" s="59">
        <f ca="1">AVERAGE(OFFSET($CC$3,0,0,'Données projet'!$E$12+1,1))-AVERAGE(OFFSET($H$3,0,0,'Données projet'!$E$12+1,1))</f>
        <v>413.19017646954478</v>
      </c>
      <c r="CE148" s="59">
        <f t="shared" si="148"/>
        <v>501.86214945100159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1.3</v>
      </c>
      <c r="CT148" s="12">
        <f>IF('Données projet'!$A$140&gt;35,CT147+CS148-DB147,IF(A148&lt;'Données projet'!$A$140,$CQ$205^A148,IF(A148='Données projet'!$A$140,'Données projet'!$B$140,CT147+CS148-DB147)))</f>
        <v>216.49999999999957</v>
      </c>
      <c r="CU148" s="17">
        <f>CT148*VLOOKUP('Données projet'!$B$13,Paramètres!$A$1:$I$89,3,0)*VLOOKUP('Données projet'!$B$13,Paramètres!$A$1:$I$89,5,0)</f>
        <v>236.41799999999955</v>
      </c>
      <c r="CV148" s="13">
        <f t="shared" si="149"/>
        <v>57.668172541352646</v>
      </c>
      <c r="CW148" s="20">
        <f t="shared" si="121"/>
        <v>512.20008384285507</v>
      </c>
      <c r="CX148" s="59">
        <f t="shared" si="122"/>
        <v>805.53341717618832</v>
      </c>
      <c r="CY148" s="59">
        <f ca="1">AVERAGE(OFFSET($CX$3,0,0,'Données projet'!$E$13+1,1))-AVERAGE(OFFSET($H$3,0,0,'Données projet'!$E$13+1,1))</f>
        <v>384.27390696549998</v>
      </c>
      <c r="CZ148" s="59">
        <f t="shared" si="150"/>
        <v>168.81577156642464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-1.7053025658242404E-13</v>
      </c>
      <c r="DP148" s="17">
        <f>DO148*VLOOKUP('Données projet'!$B$14,Paramètres!$A$1:$I$89,3,0)*VLOOKUP('Données projet'!$B$14,Paramètres!$A$1:$I$89,5,0)</f>
        <v>-1.7823822417994965E-13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448.86709550306159</v>
      </c>
      <c r="DU148" s="59">
        <f t="shared" si="152"/>
        <v>421.94486500709155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-2.8421709430404007E-13</v>
      </c>
      <c r="EK148" s="17">
        <f>EJ148*VLOOKUP('Données projet'!$B$15,Paramètres!$A$1:$I$89,3,0)*VLOOKUP('Données projet'!$B$15,Paramètres!$A$1:$I$89,5,0)</f>
        <v>-2.0838797354372215E-13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327.81662150328646</v>
      </c>
      <c r="EP148" s="59">
        <f t="shared" si="154"/>
        <v>320.24200483294322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-2.8421709430404007E-13</v>
      </c>
      <c r="FF148" s="17">
        <f>FE148*VLOOKUP('Données projet'!$B$16,Paramètres!$A$1:$I$89,3,0)*VLOOKUP('Données projet'!$B$16,Paramètres!$A$1:$I$89,5,0)</f>
        <v>-2.2168933355715128E-13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346.38839381795231</v>
      </c>
      <c r="FK148" s="59">
        <f t="shared" si="156"/>
        <v>337.8934585835961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-2.8421709430404007E-13</v>
      </c>
      <c r="GA148" s="17">
        <f>FZ148*VLOOKUP('Données projet'!$B$17,Paramètres!$A$1:$I$89,3,0)*VLOOKUP('Données projet'!$B$17,Paramètres!$A$1:$I$89,5,0)</f>
        <v>-2.4829205358400943E-13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383.46266660377637</v>
      </c>
      <c r="GF148" s="59">
        <f t="shared" si="158"/>
        <v>373.1287543230714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0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3.4</v>
      </c>
      <c r="GU148" s="12">
        <f>IF('Données projet'!$A$270&gt;35,GU147+GT148-HC147,IF(A148&lt;'Données projet'!$A$270,$GR$205^A148,IF(A148='Données projet'!$A$270,'Données projet'!$B$270,GU147+GT148-HC147)))</f>
        <v>315.99999999999989</v>
      </c>
      <c r="GV148" s="17">
        <f>GU148*VLOOKUP('Données projet'!$B$18,Paramètres!$A$1:$I$89,3,0)*VLOOKUP('Données projet'!$B$18,Paramètres!$A$1:$I$89,5,0)</f>
        <v>320.42399999999986</v>
      </c>
      <c r="GW148" s="13">
        <f t="shared" si="159"/>
        <v>75.441568308852311</v>
      </c>
      <c r="GX148" s="20">
        <f t="shared" si="136"/>
        <v>689.46586480458427</v>
      </c>
      <c r="GY148" s="59">
        <f t="shared" si="137"/>
        <v>982.79919813791753</v>
      </c>
      <c r="GZ148" s="59">
        <f ca="1">AVERAGE(OFFSET($GY$3,0,0,'Données projet'!$E$18+1,1))-AVERAGE(OFFSET($H$3,0,0,'Données projet'!$E$18+1,1))</f>
        <v>564.80210708868663</v>
      </c>
      <c r="HA148" s="59">
        <f t="shared" si="160"/>
        <v>367.42881145517066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0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362.81292020448933</v>
      </c>
      <c r="T149" s="59">
        <f t="shared" si="142"/>
        <v>292.26503163353146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62.145642852045995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8.8171832544223162E-9</v>
      </c>
      <c r="AC149" s="22">
        <f t="shared" si="111"/>
        <v>62.145642860863177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3.4</v>
      </c>
      <c r="AI149" s="13">
        <f>IF('Données projet'!$A$62&gt;35,AI148+AH149-AQ148,IF(A149&lt;'Données projet'!$A$62,$AF$205^A149,IF(A149='Données projet'!$A$62,'Données projet'!$B$62,AI148+AH149-AQ148)))</f>
        <v>319.39999999999986</v>
      </c>
      <c r="AJ149" s="13">
        <f>AI149*VLOOKUP('Données projet'!$B$10,Paramètres!$A$1:$I$89,3,0)*VLOOKUP('Données projet'!$B$10,Paramètres!$A$1:$I$89,5,0)</f>
        <v>269.06255999999991</v>
      </c>
      <c r="AK149" s="13">
        <f t="shared" si="143"/>
        <v>64.650280606814434</v>
      </c>
      <c r="AL149" s="20">
        <f t="shared" si="112"/>
        <v>581.2165307235349</v>
      </c>
      <c r="AM149" s="59">
        <f t="shared" si="113"/>
        <v>874.54986405686827</v>
      </c>
      <c r="AN149" s="59">
        <f ca="1">AVERAGE(OFFSET($AM$3,0,0,'Données projet'!$E$10+1,1))-AVERAGE(OFFSET($H$3,0,0,'Données projet'!$E$10+1,1))</f>
        <v>476.64466005965136</v>
      </c>
      <c r="AO149" s="59">
        <f t="shared" si="144"/>
        <v>312.67921212138998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3.4</v>
      </c>
      <c r="BD149" s="12">
        <f>IF('Données projet'!$A$88&gt;35,BD148+BC149-BL148,IF(A149&lt;'Données projet'!$A$88,$BA$205^A149,IF(A149='Données projet'!$A$88,'Données projet'!$B$88,BD148+BC149-BL148)))</f>
        <v>319.39999999999986</v>
      </c>
      <c r="BE149" s="13">
        <f>BD149*VLOOKUP('Données projet'!$B$11,Paramètres!$A$1:$I$89,3,0)*VLOOKUP('Données projet'!$B$11,Paramètres!$A$1:$I$89,5,0)</f>
        <v>288.99311999999986</v>
      </c>
      <c r="BF149" s="13">
        <f t="shared" si="145"/>
        <v>68.864002829146756</v>
      </c>
      <c r="BG149" s="20">
        <f t="shared" si="115"/>
        <v>623.26782226076375</v>
      </c>
      <c r="BH149" s="59">
        <f t="shared" si="116"/>
        <v>916.60115559409701</v>
      </c>
      <c r="BI149" s="59">
        <f ca="1">AVERAGE(OFFSET($BH$3,0,0,'Données projet'!$E$11+1,1))-AVERAGE(OFFSET($H$3,0,0,'Données projet'!$E$11+1,1))</f>
        <v>508.74087353289082</v>
      </c>
      <c r="BJ149" s="59">
        <f t="shared" si="146"/>
        <v>332.61387922152159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1.1368683772161603E-13</v>
      </c>
      <c r="BZ149" s="13">
        <f>BY149*VLOOKUP('Données projet'!$B$12,Paramètres!$A$1:$I$89,3,0)*VLOOKUP('Données projet'!$B$12,Paramètres!$A$1:$I$89,5,0)</f>
        <v>5.0249582272954292E-14</v>
      </c>
      <c r="CA149" s="13">
        <f t="shared" si="147"/>
        <v>8.1784820119191593E-13</v>
      </c>
      <c r="CB149" s="20">
        <f t="shared" si="118"/>
        <v>1.5119369728679821E-12</v>
      </c>
      <c r="CC149" s="59">
        <f t="shared" si="119"/>
        <v>293.33333333333485</v>
      </c>
      <c r="CD149" s="59">
        <f ca="1">AVERAGE(OFFSET($CC$3,0,0,'Données projet'!$E$12+1,1))-AVERAGE(OFFSET($H$3,0,0,'Données projet'!$E$12+1,1))</f>
        <v>413.19017646954478</v>
      </c>
      <c r="CE149" s="59">
        <f t="shared" si="148"/>
        <v>501.86214945100159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1.3</v>
      </c>
      <c r="CT149" s="12">
        <f>IF('Données projet'!$A$140&gt;35,CT148+CS149-DB148,IF(A149&lt;'Données projet'!$A$140,$CQ$205^A149,IF(A149='Données projet'!$A$140,'Données projet'!$B$140,CT148+CS149-DB148)))</f>
        <v>217.79999999999959</v>
      </c>
      <c r="CU149" s="17">
        <f>CT149*VLOOKUP('Données projet'!$B$13,Paramètres!$A$1:$I$89,3,0)*VLOOKUP('Données projet'!$B$13,Paramètres!$A$1:$I$89,5,0)</f>
        <v>237.83759999999953</v>
      </c>
      <c r="CV149" s="13">
        <f t="shared" si="149"/>
        <v>57.974034797190875</v>
      </c>
      <c r="CW149" s="20">
        <f t="shared" si="121"/>
        <v>515.20526393843988</v>
      </c>
      <c r="CX149" s="59">
        <f t="shared" si="122"/>
        <v>808.53859727177314</v>
      </c>
      <c r="CY149" s="59">
        <f ca="1">AVERAGE(OFFSET($CX$3,0,0,'Données projet'!$E$13+1,1))-AVERAGE(OFFSET($H$3,0,0,'Données projet'!$E$13+1,1))</f>
        <v>384.27390696549998</v>
      </c>
      <c r="CZ149" s="59">
        <f t="shared" si="150"/>
        <v>168.81577156642464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-1.7053025658242404E-13</v>
      </c>
      <c r="DP149" s="17">
        <f>DO149*VLOOKUP('Données projet'!$B$14,Paramètres!$A$1:$I$89,3,0)*VLOOKUP('Données projet'!$B$14,Paramètres!$A$1:$I$89,5,0)</f>
        <v>-1.7823822417994965E-13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448.86709550306159</v>
      </c>
      <c r="DU149" s="59">
        <f t="shared" si="152"/>
        <v>421.94486500709155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-2.8421709430404007E-13</v>
      </c>
      <c r="EK149" s="17">
        <f>EJ149*VLOOKUP('Données projet'!$B$15,Paramètres!$A$1:$I$89,3,0)*VLOOKUP('Données projet'!$B$15,Paramètres!$A$1:$I$89,5,0)</f>
        <v>-2.0838797354372215E-13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327.81662150328646</v>
      </c>
      <c r="EP149" s="59">
        <f t="shared" si="154"/>
        <v>320.24200483294322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-2.8421709430404007E-13</v>
      </c>
      <c r="FF149" s="17">
        <f>FE149*VLOOKUP('Données projet'!$B$16,Paramètres!$A$1:$I$89,3,0)*VLOOKUP('Données projet'!$B$16,Paramètres!$A$1:$I$89,5,0)</f>
        <v>-2.2168933355715128E-13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346.38839381795231</v>
      </c>
      <c r="FK149" s="59">
        <f t="shared" si="156"/>
        <v>337.8934585835961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-2.8421709430404007E-13</v>
      </c>
      <c r="GA149" s="17">
        <f>FZ149*VLOOKUP('Données projet'!$B$17,Paramètres!$A$1:$I$89,3,0)*VLOOKUP('Données projet'!$B$17,Paramètres!$A$1:$I$89,5,0)</f>
        <v>-2.4829205358400943E-13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383.46266660377637</v>
      </c>
      <c r="GF149" s="59">
        <f t="shared" si="158"/>
        <v>373.1287543230714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0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3.4</v>
      </c>
      <c r="GU149" s="12">
        <f>IF('Données projet'!$A$270&gt;35,GU148+GT149-HC148,IF(A149&lt;'Données projet'!$A$270,$GR$205^A149,IF(A149='Données projet'!$A$270,'Données projet'!$B$270,GU148+GT149-HC148)))</f>
        <v>319.39999999999986</v>
      </c>
      <c r="GV149" s="17">
        <f>GU149*VLOOKUP('Données projet'!$B$18,Paramètres!$A$1:$I$89,3,0)*VLOOKUP('Données projet'!$B$18,Paramètres!$A$1:$I$89,5,0)</f>
        <v>323.87159999999989</v>
      </c>
      <c r="GW149" s="13">
        <f t="shared" si="159"/>
        <v>76.158350640558638</v>
      </c>
      <c r="GX149" s="20">
        <f t="shared" si="136"/>
        <v>696.71883069897274</v>
      </c>
      <c r="GY149" s="59">
        <f t="shared" si="137"/>
        <v>990.05216403230611</v>
      </c>
      <c r="GZ149" s="59">
        <f ca="1">AVERAGE(OFFSET($GY$3,0,0,'Données projet'!$E$18+1,1))-AVERAGE(OFFSET($H$3,0,0,'Données projet'!$E$18+1,1))</f>
        <v>564.80210708868663</v>
      </c>
      <c r="HA149" s="59">
        <f t="shared" si="160"/>
        <v>367.42881145517066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0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362.81292020448933</v>
      </c>
      <c r="T150" s="59">
        <f t="shared" si="142"/>
        <v>292.26503163353146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60.927004700816696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6.2346900701664918E-9</v>
      </c>
      <c r="AC150" s="22">
        <f t="shared" si="111"/>
        <v>60.927004707051388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3.4</v>
      </c>
      <c r="AI150" s="13">
        <f>IF('Données projet'!$A$62&gt;35,AI149+AH150-AQ149,IF(A150&lt;'Données projet'!$A$62,$AF$205^A150,IF(A150='Données projet'!$A$62,'Données projet'!$B$62,AI149+AH150-AQ149)))</f>
        <v>322.79999999999984</v>
      </c>
      <c r="AJ150" s="13">
        <f>AI150*VLOOKUP('Données projet'!$B$10,Paramètres!$A$1:$I$89,3,0)*VLOOKUP('Données projet'!$B$10,Paramètres!$A$1:$I$89,5,0)</f>
        <v>271.92671999999988</v>
      </c>
      <c r="AK150" s="13">
        <f t="shared" si="143"/>
        <v>65.257998526454017</v>
      </c>
      <c r="AL150" s="20">
        <f t="shared" si="112"/>
        <v>587.26338476690717</v>
      </c>
      <c r="AM150" s="59">
        <f t="shared" si="113"/>
        <v>880.59671810024042</v>
      </c>
      <c r="AN150" s="59">
        <f ca="1">AVERAGE(OFFSET($AM$3,0,0,'Données projet'!$E$10+1,1))-AVERAGE(OFFSET($H$3,0,0,'Données projet'!$E$10+1,1))</f>
        <v>476.64466005965136</v>
      </c>
      <c r="AO150" s="59">
        <f t="shared" si="144"/>
        <v>312.67921212138998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3.4</v>
      </c>
      <c r="BD150" s="12">
        <f>IF('Données projet'!$A$88&gt;35,BD149+BC150-BL149,IF(A150&lt;'Données projet'!$A$88,$BA$205^A150,IF(A150='Données projet'!$A$88,'Données projet'!$B$88,BD149+BC150-BL149)))</f>
        <v>322.79999999999984</v>
      </c>
      <c r="BE150" s="13">
        <f>BD150*VLOOKUP('Données projet'!$B$11,Paramètres!$A$1:$I$89,3,0)*VLOOKUP('Données projet'!$B$11,Paramètres!$A$1:$I$89,5,0)</f>
        <v>292.06943999999987</v>
      </c>
      <c r="BF150" s="13">
        <f t="shared" si="145"/>
        <v>69.5113300819378</v>
      </c>
      <c r="BG150" s="20">
        <f t="shared" si="115"/>
        <v>629.75317455937477</v>
      </c>
      <c r="BH150" s="59">
        <f t="shared" si="116"/>
        <v>923.08650789270814</v>
      </c>
      <c r="BI150" s="59">
        <f ca="1">AVERAGE(OFFSET($BH$3,0,0,'Données projet'!$E$11+1,1))-AVERAGE(OFFSET($H$3,0,0,'Données projet'!$E$11+1,1))</f>
        <v>508.74087353289082</v>
      </c>
      <c r="BJ150" s="59">
        <f t="shared" si="146"/>
        <v>332.61387922152159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1.1368683772161603E-13</v>
      </c>
      <c r="BZ150" s="13">
        <f>BY150*VLOOKUP('Données projet'!$B$12,Paramètres!$A$1:$I$89,3,0)*VLOOKUP('Données projet'!$B$12,Paramètres!$A$1:$I$89,5,0)</f>
        <v>5.0249582272954292E-14</v>
      </c>
      <c r="CA150" s="13">
        <f t="shared" si="147"/>
        <v>8.1784820119191593E-13</v>
      </c>
      <c r="CB150" s="20">
        <f t="shared" si="118"/>
        <v>1.5119369728679821E-12</v>
      </c>
      <c r="CC150" s="59">
        <f t="shared" si="119"/>
        <v>293.33333333333485</v>
      </c>
      <c r="CD150" s="59">
        <f ca="1">AVERAGE(OFFSET($CC$3,0,0,'Données projet'!$E$12+1,1))-AVERAGE(OFFSET($H$3,0,0,'Données projet'!$E$12+1,1))</f>
        <v>413.19017646954478</v>
      </c>
      <c r="CE150" s="59">
        <f t="shared" si="148"/>
        <v>501.86214945100159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1.3</v>
      </c>
      <c r="CT150" s="12">
        <f>IF('Données projet'!$A$140&gt;35,CT149+CS150-DB149,IF(A150&lt;'Données projet'!$A$140,$CQ$205^A150,IF(A150='Données projet'!$A$140,'Données projet'!$B$140,CT149+CS150-DB149)))</f>
        <v>219.0999999999996</v>
      </c>
      <c r="CU150" s="17">
        <f>CT150*VLOOKUP('Données projet'!$B$13,Paramètres!$A$1:$I$89,3,0)*VLOOKUP('Données projet'!$B$13,Paramètres!$A$1:$I$89,5,0)</f>
        <v>239.25719999999959</v>
      </c>
      <c r="CV150" s="13">
        <f t="shared" si="149"/>
        <v>58.279684622850425</v>
      </c>
      <c r="CW150" s="20">
        <f t="shared" si="121"/>
        <v>518.21007405146383</v>
      </c>
      <c r="CX150" s="59">
        <f t="shared" si="122"/>
        <v>811.54340738479709</v>
      </c>
      <c r="CY150" s="59">
        <f ca="1">AVERAGE(OFFSET($CX$3,0,0,'Données projet'!$E$13+1,1))-AVERAGE(OFFSET($H$3,0,0,'Données projet'!$E$13+1,1))</f>
        <v>384.27390696549998</v>
      </c>
      <c r="CZ150" s="59">
        <f t="shared" si="150"/>
        <v>168.81577156642464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-1.7053025658242404E-13</v>
      </c>
      <c r="DP150" s="17">
        <f>DO150*VLOOKUP('Données projet'!$B$14,Paramètres!$A$1:$I$89,3,0)*VLOOKUP('Données projet'!$B$14,Paramètres!$A$1:$I$89,5,0)</f>
        <v>-1.7823822417994965E-13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448.86709550306159</v>
      </c>
      <c r="DU150" s="59">
        <f t="shared" si="152"/>
        <v>421.94486500709155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-2.8421709430404007E-13</v>
      </c>
      <c r="EK150" s="17">
        <f>EJ150*VLOOKUP('Données projet'!$B$15,Paramètres!$A$1:$I$89,3,0)*VLOOKUP('Données projet'!$B$15,Paramètres!$A$1:$I$89,5,0)</f>
        <v>-2.0838797354372215E-13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327.81662150328646</v>
      </c>
      <c r="EP150" s="59">
        <f t="shared" si="154"/>
        <v>320.24200483294322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-2.8421709430404007E-13</v>
      </c>
      <c r="FF150" s="17">
        <f>FE150*VLOOKUP('Données projet'!$B$16,Paramètres!$A$1:$I$89,3,0)*VLOOKUP('Données projet'!$B$16,Paramètres!$A$1:$I$89,5,0)</f>
        <v>-2.2168933355715128E-13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346.38839381795231</v>
      </c>
      <c r="FK150" s="59">
        <f t="shared" si="156"/>
        <v>337.8934585835961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-2.8421709430404007E-13</v>
      </c>
      <c r="GA150" s="17">
        <f>FZ150*VLOOKUP('Données projet'!$B$17,Paramètres!$A$1:$I$89,3,0)*VLOOKUP('Données projet'!$B$17,Paramètres!$A$1:$I$89,5,0)</f>
        <v>-2.4829205358400943E-13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383.46266660377637</v>
      </c>
      <c r="GF150" s="59">
        <f t="shared" si="158"/>
        <v>373.1287543230714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0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3.4</v>
      </c>
      <c r="GU150" s="12">
        <f>IF('Données projet'!$A$270&gt;35,GU149+GT150-HC149,IF(A150&lt;'Données projet'!$A$270,$GR$205^A150,IF(A150='Données projet'!$A$270,'Données projet'!$B$270,GU149+GT150-HC149)))</f>
        <v>322.79999999999984</v>
      </c>
      <c r="GV150" s="17">
        <f>GU150*VLOOKUP('Données projet'!$B$18,Paramètres!$A$1:$I$89,3,0)*VLOOKUP('Données projet'!$B$18,Paramètres!$A$1:$I$89,5,0)</f>
        <v>327.31919999999985</v>
      </c>
      <c r="GW150" s="13">
        <f t="shared" si="159"/>
        <v>76.8742453587261</v>
      </c>
      <c r="GX150" s="20">
        <f t="shared" si="136"/>
        <v>703.97025066644767</v>
      </c>
      <c r="GY150" s="59">
        <f t="shared" si="137"/>
        <v>997.30358399978104</v>
      </c>
      <c r="GZ150" s="59">
        <f ca="1">AVERAGE(OFFSET($GY$3,0,0,'Données projet'!$E$18+1,1))-AVERAGE(OFFSET($H$3,0,0,'Données projet'!$E$18+1,1))</f>
        <v>564.80210708868663</v>
      </c>
      <c r="HA150" s="59">
        <f t="shared" si="160"/>
        <v>367.42881145517066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0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362.81292020448933</v>
      </c>
      <c r="T151" s="59">
        <f t="shared" si="142"/>
        <v>292.26503163353146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59.732263300437126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4.4085916272111581E-9</v>
      </c>
      <c r="AC151" s="22">
        <f t="shared" si="111"/>
        <v>59.732263304845716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3.4</v>
      </c>
      <c r="AI151" s="13">
        <f>IF('Données projet'!$A$62&gt;35,AI150+AH151-AQ150,IF(A151&lt;'Données projet'!$A$62,$AF$205^A151,IF(A151='Données projet'!$A$62,'Données projet'!$B$62,AI150+AH151-AQ150)))</f>
        <v>326.19999999999982</v>
      </c>
      <c r="AJ151" s="13">
        <f>AI151*VLOOKUP('Données projet'!$B$10,Paramètres!$A$1:$I$89,3,0)*VLOOKUP('Données projet'!$B$10,Paramètres!$A$1:$I$89,5,0)</f>
        <v>274.79087999999985</v>
      </c>
      <c r="AK151" s="13">
        <f t="shared" si="143"/>
        <v>65.86497181236102</v>
      </c>
      <c r="AL151" s="20">
        <f t="shared" si="112"/>
        <v>593.3089419065285</v>
      </c>
      <c r="AM151" s="59">
        <f t="shared" si="113"/>
        <v>886.64227523986187</v>
      </c>
      <c r="AN151" s="59">
        <f ca="1">AVERAGE(OFFSET($AM$3,0,0,'Données projet'!$E$10+1,1))-AVERAGE(OFFSET($H$3,0,0,'Données projet'!$E$10+1,1))</f>
        <v>476.64466005965136</v>
      </c>
      <c r="AO151" s="59">
        <f t="shared" si="144"/>
        <v>312.67921212138998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3.4</v>
      </c>
      <c r="BD151" s="12">
        <f>IF('Données projet'!$A$88&gt;35,BD150+BC151-BL150,IF(A151&lt;'Données projet'!$A$88,$BA$205^A151,IF(A151='Données projet'!$A$88,'Données projet'!$B$88,BD150+BC151-BL150)))</f>
        <v>326.19999999999982</v>
      </c>
      <c r="BE151" s="13">
        <f>BD151*VLOOKUP('Données projet'!$B$11,Paramètres!$A$1:$I$89,3,0)*VLOOKUP('Données projet'!$B$11,Paramètres!$A$1:$I$89,5,0)</f>
        <v>295.14575999999983</v>
      </c>
      <c r="BF151" s="13">
        <f t="shared" si="145"/>
        <v>70.157864167878188</v>
      </c>
      <c r="BG151" s="20">
        <f t="shared" si="115"/>
        <v>636.23714542572077</v>
      </c>
      <c r="BH151" s="59">
        <f t="shared" si="116"/>
        <v>929.57047875905414</v>
      </c>
      <c r="BI151" s="59">
        <f ca="1">AVERAGE(OFFSET($BH$3,0,0,'Données projet'!$E$11+1,1))-AVERAGE(OFFSET($H$3,0,0,'Données projet'!$E$11+1,1))</f>
        <v>508.74087353289082</v>
      </c>
      <c r="BJ151" s="59">
        <f t="shared" si="146"/>
        <v>332.61387922152159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1.1368683772161603E-13</v>
      </c>
      <c r="BZ151" s="13">
        <f>BY151*VLOOKUP('Données projet'!$B$12,Paramètres!$A$1:$I$89,3,0)*VLOOKUP('Données projet'!$B$12,Paramètres!$A$1:$I$89,5,0)</f>
        <v>5.0249582272954292E-14</v>
      </c>
      <c r="CA151" s="13">
        <f t="shared" si="147"/>
        <v>8.1784820119191593E-13</v>
      </c>
      <c r="CB151" s="20">
        <f t="shared" si="118"/>
        <v>1.5119369728679821E-12</v>
      </c>
      <c r="CC151" s="59">
        <f t="shared" si="119"/>
        <v>293.33333333333485</v>
      </c>
      <c r="CD151" s="59">
        <f ca="1">AVERAGE(OFFSET($CC$3,0,0,'Données projet'!$E$12+1,1))-AVERAGE(OFFSET($H$3,0,0,'Données projet'!$E$12+1,1))</f>
        <v>413.19017646954478</v>
      </c>
      <c r="CE151" s="59">
        <f t="shared" si="148"/>
        <v>501.86214945100159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1.3</v>
      </c>
      <c r="CT151" s="12">
        <f>IF('Données projet'!$A$140&gt;35,CT150+CS151-DB150,IF(A151&lt;'Données projet'!$A$140,$CQ$205^A151,IF(A151='Données projet'!$A$140,'Données projet'!$B$140,CT150+CS151-DB150)))</f>
        <v>220.39999999999961</v>
      </c>
      <c r="CU151" s="17">
        <f>CT151*VLOOKUP('Données projet'!$B$13,Paramètres!$A$1:$I$89,3,0)*VLOOKUP('Données projet'!$B$13,Paramètres!$A$1:$I$89,5,0)</f>
        <v>240.67679999999956</v>
      </c>
      <c r="CV151" s="13">
        <f t="shared" si="149"/>
        <v>58.585123425000923</v>
      </c>
      <c r="CW151" s="20">
        <f t="shared" si="121"/>
        <v>521.21451663187588</v>
      </c>
      <c r="CX151" s="59">
        <f t="shared" si="122"/>
        <v>814.54784996520925</v>
      </c>
      <c r="CY151" s="59">
        <f ca="1">AVERAGE(OFFSET($CX$3,0,0,'Données projet'!$E$13+1,1))-AVERAGE(OFFSET($H$3,0,0,'Données projet'!$E$13+1,1))</f>
        <v>384.27390696549998</v>
      </c>
      <c r="CZ151" s="59">
        <f t="shared" si="150"/>
        <v>168.81577156642464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-1.7053025658242404E-13</v>
      </c>
      <c r="DP151" s="17">
        <f>DO151*VLOOKUP('Données projet'!$B$14,Paramètres!$A$1:$I$89,3,0)*VLOOKUP('Données projet'!$B$14,Paramètres!$A$1:$I$89,5,0)</f>
        <v>-1.7823822417994965E-13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448.86709550306159</v>
      </c>
      <c r="DU151" s="59">
        <f t="shared" si="152"/>
        <v>421.94486500709155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-2.8421709430404007E-13</v>
      </c>
      <c r="EK151" s="17">
        <f>EJ151*VLOOKUP('Données projet'!$B$15,Paramètres!$A$1:$I$89,3,0)*VLOOKUP('Données projet'!$B$15,Paramètres!$A$1:$I$89,5,0)</f>
        <v>-2.0838797354372215E-13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327.81662150328646</v>
      </c>
      <c r="EP151" s="59">
        <f t="shared" si="154"/>
        <v>320.24200483294322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-2.8421709430404007E-13</v>
      </c>
      <c r="FF151" s="17">
        <f>FE151*VLOOKUP('Données projet'!$B$16,Paramètres!$A$1:$I$89,3,0)*VLOOKUP('Données projet'!$B$16,Paramètres!$A$1:$I$89,5,0)</f>
        <v>-2.2168933355715128E-13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346.38839381795231</v>
      </c>
      <c r="FK151" s="59">
        <f t="shared" si="156"/>
        <v>337.8934585835961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-2.8421709430404007E-13</v>
      </c>
      <c r="GA151" s="17">
        <f>FZ151*VLOOKUP('Données projet'!$B$17,Paramètres!$A$1:$I$89,3,0)*VLOOKUP('Données projet'!$B$17,Paramètres!$A$1:$I$89,5,0)</f>
        <v>-2.4829205358400943E-13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383.46266660377637</v>
      </c>
      <c r="GF151" s="59">
        <f t="shared" si="158"/>
        <v>373.1287543230714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0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3.4</v>
      </c>
      <c r="GU151" s="12">
        <f>IF('Données projet'!$A$270&gt;35,GU150+GT151-HC150,IF(A151&lt;'Données projet'!$A$270,$GR$205^A151,IF(A151='Données projet'!$A$270,'Données projet'!$B$270,GU150+GT151-HC150)))</f>
        <v>326.19999999999982</v>
      </c>
      <c r="GV151" s="17">
        <f>GU151*VLOOKUP('Données projet'!$B$18,Paramètres!$A$1:$I$89,3,0)*VLOOKUP('Données projet'!$B$18,Paramètres!$A$1:$I$89,5,0)</f>
        <v>330.76679999999982</v>
      </c>
      <c r="GW151" s="13">
        <f t="shared" si="159"/>
        <v>77.589262894669801</v>
      </c>
      <c r="GX151" s="20">
        <f t="shared" si="136"/>
        <v>711.22014287488275</v>
      </c>
      <c r="GY151" s="59">
        <f t="shared" si="137"/>
        <v>1004.5534762082161</v>
      </c>
      <c r="GZ151" s="59">
        <f ca="1">AVERAGE(OFFSET($GY$3,0,0,'Données projet'!$E$18+1,1))-AVERAGE(OFFSET($H$3,0,0,'Données projet'!$E$18+1,1))</f>
        <v>564.80210708868663</v>
      </c>
      <c r="HA151" s="59">
        <f t="shared" si="160"/>
        <v>367.42881145517066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0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362.81292020448933</v>
      </c>
      <c r="T152" s="59">
        <f t="shared" si="142"/>
        <v>292.26503163353146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58.560950050198699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3.1173450350832459E-9</v>
      </c>
      <c r="AC152" s="22">
        <f t="shared" si="111"/>
        <v>58.560950053316041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3.4</v>
      </c>
      <c r="AI152" s="13">
        <f>IF('Données projet'!$A$62&gt;35,AI151+AH152-AQ151,IF(A152&lt;'Données projet'!$A$62,$AF$205^A152,IF(A152='Données projet'!$A$62,'Données projet'!$B$62,AI151+AH152-AQ151)))</f>
        <v>329.5999999999998</v>
      </c>
      <c r="AJ152" s="13">
        <f>AI152*VLOOKUP('Données projet'!$B$10,Paramètres!$A$1:$I$89,3,0)*VLOOKUP('Données projet'!$B$10,Paramètres!$A$1:$I$89,5,0)</f>
        <v>277.65503999999987</v>
      </c>
      <c r="AK152" s="13">
        <f t="shared" si="143"/>
        <v>66.47120912437552</v>
      </c>
      <c r="AL152" s="20">
        <f t="shared" si="112"/>
        <v>599.35321722495371</v>
      </c>
      <c r="AM152" s="59">
        <f t="shared" si="113"/>
        <v>892.68655055828708</v>
      </c>
      <c r="AN152" s="59">
        <f ca="1">AVERAGE(OFFSET($AM$3,0,0,'Données projet'!$E$10+1,1))-AVERAGE(OFFSET($H$3,0,0,'Données projet'!$E$10+1,1))</f>
        <v>476.64466005965136</v>
      </c>
      <c r="AO152" s="59">
        <f t="shared" si="144"/>
        <v>312.67921212138998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3.4</v>
      </c>
      <c r="BD152" s="12">
        <f>IF('Données projet'!$A$88&gt;35,BD151+BC152-BL151,IF(A152&lt;'Données projet'!$A$88,$BA$205^A152,IF(A152='Données projet'!$A$88,'Données projet'!$B$88,BD151+BC152-BL151)))</f>
        <v>329.5999999999998</v>
      </c>
      <c r="BE152" s="13">
        <f>BD152*VLOOKUP('Données projet'!$B$11,Paramètres!$A$1:$I$89,3,0)*VLOOKUP('Données projet'!$B$11,Paramètres!$A$1:$I$89,5,0)</f>
        <v>298.22207999999978</v>
      </c>
      <c r="BF152" s="13">
        <f t="shared" si="145"/>
        <v>70.803614311231783</v>
      </c>
      <c r="BG152" s="20">
        <f t="shared" si="115"/>
        <v>642.71975092539503</v>
      </c>
      <c r="BH152" s="59">
        <f t="shared" si="116"/>
        <v>936.0530842587284</v>
      </c>
      <c r="BI152" s="59">
        <f ca="1">AVERAGE(OFFSET($BH$3,0,0,'Données projet'!$E$11+1,1))-AVERAGE(OFFSET($H$3,0,0,'Données projet'!$E$11+1,1))</f>
        <v>508.74087353289082</v>
      </c>
      <c r="BJ152" s="59">
        <f t="shared" si="146"/>
        <v>332.61387922152159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1.1368683772161603E-13</v>
      </c>
      <c r="BZ152" s="13">
        <f>BY152*VLOOKUP('Données projet'!$B$12,Paramètres!$A$1:$I$89,3,0)*VLOOKUP('Données projet'!$B$12,Paramètres!$A$1:$I$89,5,0)</f>
        <v>5.0249582272954292E-14</v>
      </c>
      <c r="CA152" s="13">
        <f t="shared" si="147"/>
        <v>8.1784820119191593E-13</v>
      </c>
      <c r="CB152" s="20">
        <f t="shared" si="118"/>
        <v>1.5119369728679821E-12</v>
      </c>
      <c r="CC152" s="59">
        <f t="shared" si="119"/>
        <v>293.33333333333485</v>
      </c>
      <c r="CD152" s="59">
        <f ca="1">AVERAGE(OFFSET($CC$3,0,0,'Données projet'!$E$12+1,1))-AVERAGE(OFFSET($H$3,0,0,'Données projet'!$E$12+1,1))</f>
        <v>413.19017646954478</v>
      </c>
      <c r="CE152" s="59">
        <f t="shared" si="148"/>
        <v>501.86214945100159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1.3</v>
      </c>
      <c r="CT152" s="12">
        <f>IF('Données projet'!$A$140&gt;35,CT151+CS152-DB151,IF(A152&lt;'Données projet'!$A$140,$CQ$205^A152,IF(A152='Données projet'!$A$140,'Données projet'!$B$140,CT151+CS152-DB151)))</f>
        <v>221.69999999999962</v>
      </c>
      <c r="CU152" s="17">
        <f>CT152*VLOOKUP('Données projet'!$B$13,Paramètres!$A$1:$I$89,3,0)*VLOOKUP('Données projet'!$B$13,Paramètres!$A$1:$I$89,5,0)</f>
        <v>242.09639999999956</v>
      </c>
      <c r="CV152" s="13">
        <f t="shared" si="149"/>
        <v>58.890352592758163</v>
      </c>
      <c r="CW152" s="20">
        <f t="shared" si="121"/>
        <v>524.21859409905312</v>
      </c>
      <c r="CX152" s="59">
        <f t="shared" si="122"/>
        <v>817.55192743238649</v>
      </c>
      <c r="CY152" s="59">
        <f ca="1">AVERAGE(OFFSET($CX$3,0,0,'Données projet'!$E$13+1,1))-AVERAGE(OFFSET($H$3,0,0,'Données projet'!$E$13+1,1))</f>
        <v>384.27390696549998</v>
      </c>
      <c r="CZ152" s="59">
        <f t="shared" si="150"/>
        <v>168.81577156642464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-1.7053025658242404E-13</v>
      </c>
      <c r="DP152" s="17">
        <f>DO152*VLOOKUP('Données projet'!$B$14,Paramètres!$A$1:$I$89,3,0)*VLOOKUP('Données projet'!$B$14,Paramètres!$A$1:$I$89,5,0)</f>
        <v>-1.7823822417994965E-13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448.86709550306159</v>
      </c>
      <c r="DU152" s="59">
        <f t="shared" si="152"/>
        <v>421.94486500709155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-2.8421709430404007E-13</v>
      </c>
      <c r="EK152" s="17">
        <f>EJ152*VLOOKUP('Données projet'!$B$15,Paramètres!$A$1:$I$89,3,0)*VLOOKUP('Données projet'!$B$15,Paramètres!$A$1:$I$89,5,0)</f>
        <v>-2.0838797354372215E-13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327.81662150328646</v>
      </c>
      <c r="EP152" s="59">
        <f t="shared" si="154"/>
        <v>320.24200483294322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-2.8421709430404007E-13</v>
      </c>
      <c r="FF152" s="17">
        <f>FE152*VLOOKUP('Données projet'!$B$16,Paramètres!$A$1:$I$89,3,0)*VLOOKUP('Données projet'!$B$16,Paramètres!$A$1:$I$89,5,0)</f>
        <v>-2.2168933355715128E-13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346.38839381795231</v>
      </c>
      <c r="FK152" s="59">
        <f t="shared" si="156"/>
        <v>337.8934585835961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-2.8421709430404007E-13</v>
      </c>
      <c r="GA152" s="17">
        <f>FZ152*VLOOKUP('Données projet'!$B$17,Paramètres!$A$1:$I$89,3,0)*VLOOKUP('Données projet'!$B$17,Paramètres!$A$1:$I$89,5,0)</f>
        <v>-2.4829205358400943E-13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383.46266660377637</v>
      </c>
      <c r="GF152" s="59">
        <f t="shared" si="158"/>
        <v>373.1287543230714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0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3.4</v>
      </c>
      <c r="GU152" s="12">
        <f>IF('Données projet'!$A$270&gt;35,GU151+GT152-HC151,IF(A152&lt;'Données projet'!$A$270,$GR$205^A152,IF(A152='Données projet'!$A$270,'Données projet'!$B$270,GU151+GT152-HC151)))</f>
        <v>329.5999999999998</v>
      </c>
      <c r="GV152" s="17">
        <f>GU152*VLOOKUP('Données projet'!$B$18,Paramètres!$A$1:$I$89,3,0)*VLOOKUP('Données projet'!$B$18,Paramètres!$A$1:$I$89,5,0)</f>
        <v>334.21439999999978</v>
      </c>
      <c r="GW152" s="13">
        <f t="shared" si="159"/>
        <v>78.30341344972436</v>
      </c>
      <c r="GX152" s="20">
        <f t="shared" si="136"/>
        <v>718.46852509160283</v>
      </c>
      <c r="GY152" s="59">
        <f t="shared" si="137"/>
        <v>1011.8018584249362</v>
      </c>
      <c r="GZ152" s="59">
        <f ca="1">AVERAGE(OFFSET($GY$3,0,0,'Données projet'!$E$18+1,1))-AVERAGE(OFFSET($H$3,0,0,'Données projet'!$E$18+1,1))</f>
        <v>564.80210708868663</v>
      </c>
      <c r="HA152" s="59">
        <f t="shared" si="160"/>
        <v>367.42881145517066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0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362.81292020448933</v>
      </c>
      <c r="T153" s="59">
        <f t="shared" si="142"/>
        <v>292.26503163353146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57.412605538366911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2.204295813605579E-9</v>
      </c>
      <c r="AC153" s="22">
        <f t="shared" si="111"/>
        <v>57.412605540571207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333</v>
      </c>
      <c r="AG153" s="12">
        <f>VLOOKUP(A153,'Données projet'!$A$61:$I$81,9,0)</f>
        <v>3.4</v>
      </c>
      <c r="AH153" s="12">
        <f t="array" ref="AH153">INDEX(AG:AG,MIN(IF(ISNUMBER(AG153:AG349),ROW(AG153:AG349),"")))</f>
        <v>3.4</v>
      </c>
      <c r="AI153" s="13">
        <f>IF('Données projet'!$A$62&gt;35,AI152+AH153-AQ152,IF(A153&lt;'Données projet'!$A$62,$AF$205^A153,IF(A153='Données projet'!$A$62,'Données projet'!$B$62,AI152+AH153-AQ152)))</f>
        <v>332.99999999999977</v>
      </c>
      <c r="AJ153" s="13">
        <f>AI153*VLOOKUP('Données projet'!$B$10,Paramètres!$A$1:$I$89,3,0)*VLOOKUP('Données projet'!$B$10,Paramètres!$A$1:$I$89,5,0)</f>
        <v>280.51919999999984</v>
      </c>
      <c r="AK153" s="13">
        <f t="shared" si="143"/>
        <v>67.076718933381159</v>
      </c>
      <c r="AL153" s="20">
        <f t="shared" si="112"/>
        <v>605.39622547563852</v>
      </c>
      <c r="AM153" s="59">
        <f t="shared" si="113"/>
        <v>898.72955880897189</v>
      </c>
      <c r="AN153" s="59">
        <f ca="1">AVERAGE(OFFSET($AM$3,0,0,'Données projet'!$E$10+1,1))-AVERAGE(OFFSET($H$3,0,0,'Données projet'!$E$10+1,1))</f>
        <v>476.64466005965136</v>
      </c>
      <c r="AO153" s="59">
        <f t="shared" si="144"/>
        <v>312.67921212138998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333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333</v>
      </c>
      <c r="BB153" s="12">
        <f>VLOOKUP(A153,'Données projet'!$A$87:$I$107,9,0)</f>
        <v>3.4</v>
      </c>
      <c r="BC153" s="12">
        <f t="array" ref="BC153">INDEX(BB:BB,MIN(IF(ISNUMBER(BB153:BB349),ROW(BB153:BB349),"")))</f>
        <v>3.4</v>
      </c>
      <c r="BD153" s="12">
        <f>IF('Données projet'!$A$88&gt;35,BD152+BC153-BL152,IF(A153&lt;'Données projet'!$A$88,$BA$205^A153,IF(A153='Données projet'!$A$88,'Données projet'!$B$88,BD152+BC153-BL152)))</f>
        <v>332.99999999999977</v>
      </c>
      <c r="BE153" s="13">
        <f>BD153*VLOOKUP('Données projet'!$B$11,Paramètres!$A$1:$I$89,3,0)*VLOOKUP('Données projet'!$B$11,Paramètres!$A$1:$I$89,5,0)</f>
        <v>301.29839999999979</v>
      </c>
      <c r="BF153" s="13">
        <f t="shared" si="145"/>
        <v>71.448589534990461</v>
      </c>
      <c r="BG153" s="20">
        <f t="shared" si="115"/>
        <v>649.20100677344124</v>
      </c>
      <c r="BH153" s="59">
        <f t="shared" si="116"/>
        <v>942.53434010677461</v>
      </c>
      <c r="BI153" s="59">
        <f ca="1">AVERAGE(OFFSET($BH$3,0,0,'Données projet'!$E$11+1,1))-AVERAGE(OFFSET($H$3,0,0,'Données projet'!$E$11+1,1))</f>
        <v>508.74087353289082</v>
      </c>
      <c r="BJ153" s="59">
        <f t="shared" si="146"/>
        <v>332.61387922152159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333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1.1368683772161603E-13</v>
      </c>
      <c r="BZ153" s="13">
        <f>BY153*VLOOKUP('Données projet'!$B$12,Paramètres!$A$1:$I$89,3,0)*VLOOKUP('Données projet'!$B$12,Paramètres!$A$1:$I$89,5,0)</f>
        <v>5.0249582272954292E-14</v>
      </c>
      <c r="CA153" s="13">
        <f t="shared" si="147"/>
        <v>8.1784820119191593E-13</v>
      </c>
      <c r="CB153" s="20">
        <f t="shared" si="118"/>
        <v>1.5119369728679821E-12</v>
      </c>
      <c r="CC153" s="59">
        <f t="shared" si="119"/>
        <v>293.33333333333485</v>
      </c>
      <c r="CD153" s="59">
        <f ca="1">AVERAGE(OFFSET($CC$3,0,0,'Données projet'!$E$12+1,1))-AVERAGE(OFFSET($H$3,0,0,'Données projet'!$E$12+1,1))</f>
        <v>413.19017646954478</v>
      </c>
      <c r="CE153" s="59">
        <f t="shared" si="148"/>
        <v>501.86214945100159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223</v>
      </c>
      <c r="CR153" s="12">
        <f>VLOOKUP(A153,'Données projet'!$A$139:$I$159,9,0)</f>
        <v>1.3</v>
      </c>
      <c r="CS153" s="12">
        <f t="array" ref="CS153">INDEX(CR:CR,MIN(IF(ISNUMBER(CR153:CR349),ROW(CR153:CR349),"")))</f>
        <v>1.3</v>
      </c>
      <c r="CT153" s="12">
        <f>IF('Données projet'!$A$140&gt;35,CT152+CS153-DB152,IF(A153&lt;'Données projet'!$A$140,$CQ$205^A153,IF(A153='Données projet'!$A$140,'Données projet'!$B$140,CT152+CS153-DB152)))</f>
        <v>222.99999999999963</v>
      </c>
      <c r="CU153" s="17">
        <f>CT153*VLOOKUP('Données projet'!$B$13,Paramètres!$A$1:$I$89,3,0)*VLOOKUP('Données projet'!$B$13,Paramètres!$A$1:$I$89,5,0)</f>
        <v>243.51599999999959</v>
      </c>
      <c r="CV153" s="13">
        <f t="shared" si="149"/>
        <v>59.195373498004159</v>
      </c>
      <c r="CW153" s="20">
        <f t="shared" si="121"/>
        <v>527.22230884235648</v>
      </c>
      <c r="CX153" s="59">
        <f t="shared" si="122"/>
        <v>820.55564217568985</v>
      </c>
      <c r="CY153" s="59">
        <f ca="1">AVERAGE(OFFSET($CX$3,0,0,'Données projet'!$E$13+1,1))-AVERAGE(OFFSET($H$3,0,0,'Données projet'!$E$13+1,1))</f>
        <v>384.27390696549998</v>
      </c>
      <c r="CZ153" s="59">
        <f t="shared" si="150"/>
        <v>168.81577156642464</v>
      </c>
      <c r="DA153" s="15">
        <f>IF(ISNA(VLOOKUP(A153,'Données projet'!$A$139:$I$159,3,0)),0,VLOOKUP(A153,'Données projet'!$A$139:$I$159,3,0))</f>
        <v>13</v>
      </c>
      <c r="DB153" s="15">
        <f>IF(ISNA(VLOOKUP(A153,'Données projet'!$A$139:$I$159,4,0)),0,VLOOKUP(A153,'Données projet'!$A$139:$I$159,4,0))</f>
        <v>223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-1.7053025658242404E-13</v>
      </c>
      <c r="DP153" s="17">
        <f>DO153*VLOOKUP('Données projet'!$B$14,Paramètres!$A$1:$I$89,3,0)*VLOOKUP('Données projet'!$B$14,Paramètres!$A$1:$I$89,5,0)</f>
        <v>-1.7823822417994965E-13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448.86709550306159</v>
      </c>
      <c r="DU153" s="59">
        <f t="shared" si="152"/>
        <v>421.94486500709155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-2.8421709430404007E-13</v>
      </c>
      <c r="EK153" s="17">
        <f>EJ153*VLOOKUP('Données projet'!$B$15,Paramètres!$A$1:$I$89,3,0)*VLOOKUP('Données projet'!$B$15,Paramètres!$A$1:$I$89,5,0)</f>
        <v>-2.0838797354372215E-13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327.81662150328646</v>
      </c>
      <c r="EP153" s="59">
        <f t="shared" si="154"/>
        <v>320.24200483294322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-2.8421709430404007E-13</v>
      </c>
      <c r="FF153" s="17">
        <f>FE153*VLOOKUP('Données projet'!$B$16,Paramètres!$A$1:$I$89,3,0)*VLOOKUP('Données projet'!$B$16,Paramètres!$A$1:$I$89,5,0)</f>
        <v>-2.2168933355715128E-13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346.38839381795231</v>
      </c>
      <c r="FK153" s="59">
        <f t="shared" si="156"/>
        <v>337.8934585835961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-2.8421709430404007E-13</v>
      </c>
      <c r="GA153" s="17">
        <f>FZ153*VLOOKUP('Données projet'!$B$17,Paramètres!$A$1:$I$89,3,0)*VLOOKUP('Données projet'!$B$17,Paramètres!$A$1:$I$89,5,0)</f>
        <v>-2.4829205358400943E-13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383.46266660377637</v>
      </c>
      <c r="GF153" s="59">
        <f t="shared" si="158"/>
        <v>373.1287543230714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0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>
        <f>VLOOKUP(A153,'Données projet'!$A$269:$I$289,2,0)</f>
        <v>333</v>
      </c>
      <c r="GS153" s="12">
        <f>VLOOKUP(A153,'Données projet'!$A$269:$I$289,9,0)</f>
        <v>3.4</v>
      </c>
      <c r="GT153" s="12">
        <f t="array" ref="GT153">INDEX(GS:GS,MIN(IF(ISNUMBER(GS153:GS349),ROW(GS153:GS349),"")))</f>
        <v>3.4</v>
      </c>
      <c r="GU153" s="12">
        <f>IF('Données projet'!$A$270&gt;35,GU152+GT153-HC152,IF(A153&lt;'Données projet'!$A$270,$GR$205^A153,IF(A153='Données projet'!$A$270,'Données projet'!$B$270,GU152+GT153-HC152)))</f>
        <v>332.99999999999977</v>
      </c>
      <c r="GV153" s="17">
        <f>GU153*VLOOKUP('Données projet'!$B$18,Paramètres!$A$1:$I$89,3,0)*VLOOKUP('Données projet'!$B$18,Paramètres!$A$1:$I$89,5,0)</f>
        <v>337.66199999999975</v>
      </c>
      <c r="GW153" s="13">
        <f t="shared" si="159"/>
        <v>79.016707002632614</v>
      </c>
      <c r="GX153" s="20">
        <f t="shared" si="136"/>
        <v>725.71541469625129</v>
      </c>
      <c r="GY153" s="59">
        <f t="shared" si="137"/>
        <v>1019.0487480295847</v>
      </c>
      <c r="GZ153" s="59">
        <f ca="1">AVERAGE(OFFSET($GY$3,0,0,'Données projet'!$E$18+1,1))-AVERAGE(OFFSET($H$3,0,0,'Données projet'!$E$18+1,1))</f>
        <v>564.80210708868663</v>
      </c>
      <c r="HA153" s="59">
        <f t="shared" si="160"/>
        <v>367.42881145517066</v>
      </c>
      <c r="HB153" s="15">
        <f>IF(ISNA(VLOOKUP(A153,'Données projet'!$A$269:$I$289,3,0)),0,VLOOKUP(A153,'Données projet'!$A$269:$I$289,3,0))</f>
        <v>14</v>
      </c>
      <c r="HC153" s="15">
        <f>IF(ISNA(VLOOKUP(A153,'Données projet'!$A$269:$I$289,4,0)),0,VLOOKUP(A153,'Données projet'!$A$269:$I$289,4,0))</f>
        <v>333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0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362.81292020448933</v>
      </c>
      <c r="T154" s="59">
        <f t="shared" si="142"/>
        <v>292.26503163353146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56.286779361991151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1.558672517541623E-9</v>
      </c>
      <c r="AC154" s="22">
        <f t="shared" ref="AC154:AC203" si="163">SUM(Z154:AB154)</f>
        <v>56.286779363549826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-1.915395841933787E-13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476.64466005965136</v>
      </c>
      <c r="AO154" s="59">
        <f t="shared" si="144"/>
        <v>312.67921212138998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-2.0572770154103635E-13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508.74087353289082</v>
      </c>
      <c r="BJ154" s="59">
        <f t="shared" si="146"/>
        <v>332.61387922152159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5.0249582272954292E-14</v>
      </c>
      <c r="CA154" s="13">
        <f t="shared" ref="CA154:CA203" si="170">EXP(-1.0587+0.8836*LN(BZ154)+0.284)</f>
        <v>8.1784820119191593E-13</v>
      </c>
      <c r="CB154" s="20">
        <f t="shared" ref="CB154:CB203" si="171">(BZ154+CA154)*0.475*44/12</f>
        <v>1.5119369728679821E-12</v>
      </c>
      <c r="CC154" s="59">
        <f t="shared" si="119"/>
        <v>293.33333333333485</v>
      </c>
      <c r="CD154" s="59">
        <f ca="1">AVERAGE(OFFSET($CC$3,0,0,'Données projet'!$E$12+1,1))-AVERAGE(OFFSET($H$3,0,0,'Données projet'!$E$12+1,1))</f>
        <v>413.19017646954478</v>
      </c>
      <c r="CE154" s="59">
        <f t="shared" si="148"/>
        <v>501.86214945100159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-3.694822225952521E-13</v>
      </c>
      <c r="CU154" s="17">
        <f>CT154*VLOOKUP('Données projet'!$B$13,Paramètres!$A$1:$I$89,3,0)*VLOOKUP('Données projet'!$B$13,Paramètres!$A$1:$I$89,5,0)</f>
        <v>-4.0347458707401528E-13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384.27390696549998</v>
      </c>
      <c r="CZ154" s="59">
        <f t="shared" si="150"/>
        <v>168.81577156642464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-1.7053025658242404E-13</v>
      </c>
      <c r="DP154" s="17">
        <f>DO154*VLOOKUP('Données projet'!$B$14,Paramètres!$A$1:$I$89,3,0)*VLOOKUP('Données projet'!$B$14,Paramètres!$A$1:$I$89,5,0)</f>
        <v>-1.7823822417994965E-13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448.86709550306159</v>
      </c>
      <c r="DU154" s="59">
        <f t="shared" si="152"/>
        <v>421.94486500709155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-2.8421709430404007E-13</v>
      </c>
      <c r="EK154" s="17">
        <f>EJ154*VLOOKUP('Données projet'!$B$15,Paramètres!$A$1:$I$89,3,0)*VLOOKUP('Données projet'!$B$15,Paramètres!$A$1:$I$89,5,0)</f>
        <v>-2.0838797354372215E-13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327.81662150328646</v>
      </c>
      <c r="EP154" s="59">
        <f t="shared" si="154"/>
        <v>320.24200483294322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-2.8421709430404007E-13</v>
      </c>
      <c r="FF154" s="17">
        <f>FE154*VLOOKUP('Données projet'!$B$16,Paramètres!$A$1:$I$89,3,0)*VLOOKUP('Données projet'!$B$16,Paramètres!$A$1:$I$89,5,0)</f>
        <v>-2.2168933355715128E-13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346.38839381795231</v>
      </c>
      <c r="FK154" s="59">
        <f t="shared" si="156"/>
        <v>337.8934585835961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-2.8421709430404007E-13</v>
      </c>
      <c r="GA154" s="17">
        <f>FZ154*VLOOKUP('Données projet'!$B$17,Paramètres!$A$1:$I$89,3,0)*VLOOKUP('Données projet'!$B$17,Paramètres!$A$1:$I$89,5,0)</f>
        <v>-2.4829205358400943E-13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383.46266660377637</v>
      </c>
      <c r="GF154" s="59">
        <f t="shared" si="158"/>
        <v>373.1287543230714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0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-2.2737367544323206E-13</v>
      </c>
      <c r="GV154" s="17">
        <f>GU154*VLOOKUP('Données projet'!$B$18,Paramètres!$A$1:$I$89,3,0)*VLOOKUP('Données projet'!$B$18,Paramètres!$A$1:$I$89,5,0)</f>
        <v>-2.3055690689943731E-13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564.80210708868663</v>
      </c>
      <c r="HA154" s="59">
        <f t="shared" si="160"/>
        <v>367.42881145517066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0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362.81292020448933</v>
      </c>
      <c r="T155" s="59">
        <f t="shared" si="142"/>
        <v>292.26503163353146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55.183029950247956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1.1021479068027895E-9</v>
      </c>
      <c r="AC155" s="22">
        <f t="shared" si="163"/>
        <v>55.183029951350107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-1.915395841933787E-13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476.64466005965136</v>
      </c>
      <c r="AO155" s="59">
        <f t="shared" si="144"/>
        <v>312.67921212138998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-2.0572770154103635E-13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508.74087353289082</v>
      </c>
      <c r="BJ155" s="59">
        <f t="shared" si="146"/>
        <v>332.61387922152159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5.0249582272954292E-14</v>
      </c>
      <c r="CA155" s="13">
        <f t="shared" si="170"/>
        <v>8.1784820119191593E-13</v>
      </c>
      <c r="CB155" s="20">
        <f t="shared" si="171"/>
        <v>1.5119369728679821E-12</v>
      </c>
      <c r="CC155" s="59">
        <f t="shared" si="119"/>
        <v>293.33333333333485</v>
      </c>
      <c r="CD155" s="59">
        <f ca="1">AVERAGE(OFFSET($CC$3,0,0,'Données projet'!$E$12+1,1))-AVERAGE(OFFSET($H$3,0,0,'Données projet'!$E$12+1,1))</f>
        <v>413.19017646954478</v>
      </c>
      <c r="CE155" s="59">
        <f t="shared" si="148"/>
        <v>501.86214945100159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-3.694822225952521E-13</v>
      </c>
      <c r="CU155" s="17">
        <f>CT155*VLOOKUP('Données projet'!$B$13,Paramètres!$A$1:$I$89,3,0)*VLOOKUP('Données projet'!$B$13,Paramètres!$A$1:$I$89,5,0)</f>
        <v>-4.0347458707401528E-13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384.27390696549998</v>
      </c>
      <c r="CZ155" s="59">
        <f t="shared" si="150"/>
        <v>168.81577156642464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-1.7053025658242404E-13</v>
      </c>
      <c r="DP155" s="17">
        <f>DO155*VLOOKUP('Données projet'!$B$14,Paramètres!$A$1:$I$89,3,0)*VLOOKUP('Données projet'!$B$14,Paramètres!$A$1:$I$89,5,0)</f>
        <v>-1.7823822417994965E-13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448.86709550306159</v>
      </c>
      <c r="DU155" s="59">
        <f t="shared" si="152"/>
        <v>421.94486500709155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-2.8421709430404007E-13</v>
      </c>
      <c r="EK155" s="17">
        <f>EJ155*VLOOKUP('Données projet'!$B$15,Paramètres!$A$1:$I$89,3,0)*VLOOKUP('Données projet'!$B$15,Paramètres!$A$1:$I$89,5,0)</f>
        <v>-2.0838797354372215E-13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327.81662150328646</v>
      </c>
      <c r="EP155" s="59">
        <f t="shared" si="154"/>
        <v>320.24200483294322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-2.8421709430404007E-13</v>
      </c>
      <c r="FF155" s="17">
        <f>FE155*VLOOKUP('Données projet'!$B$16,Paramètres!$A$1:$I$89,3,0)*VLOOKUP('Données projet'!$B$16,Paramètres!$A$1:$I$89,5,0)</f>
        <v>-2.2168933355715128E-13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346.38839381795231</v>
      </c>
      <c r="FK155" s="59">
        <f t="shared" si="156"/>
        <v>337.8934585835961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-2.8421709430404007E-13</v>
      </c>
      <c r="GA155" s="17">
        <f>FZ155*VLOOKUP('Données projet'!$B$17,Paramètres!$A$1:$I$89,3,0)*VLOOKUP('Données projet'!$B$17,Paramètres!$A$1:$I$89,5,0)</f>
        <v>-2.4829205358400943E-13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383.46266660377637</v>
      </c>
      <c r="GF155" s="59">
        <f t="shared" si="158"/>
        <v>373.1287543230714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0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-2.2737367544323206E-13</v>
      </c>
      <c r="GV155" s="17">
        <f>GU155*VLOOKUP('Données projet'!$B$18,Paramètres!$A$1:$I$89,3,0)*VLOOKUP('Données projet'!$B$18,Paramètres!$A$1:$I$89,5,0)</f>
        <v>-2.3055690689943731E-13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564.80210708868663</v>
      </c>
      <c r="HA155" s="59">
        <f t="shared" si="160"/>
        <v>367.42881145517066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0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362.81292020448933</v>
      </c>
      <c r="T156" s="59">
        <f t="shared" si="142"/>
        <v>292.26503163353146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54.100924391248377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7.7933625877081148E-10</v>
      </c>
      <c r="AC156" s="22">
        <f t="shared" si="163"/>
        <v>54.100924392027714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-1.915395841933787E-13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476.64466005965136</v>
      </c>
      <c r="AO156" s="59">
        <f t="shared" si="144"/>
        <v>312.67921212138998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-2.0572770154103635E-13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508.74087353289082</v>
      </c>
      <c r="BJ156" s="59">
        <f t="shared" si="146"/>
        <v>332.61387922152159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5.0249582272954292E-14</v>
      </c>
      <c r="CA156" s="13">
        <f t="shared" si="170"/>
        <v>8.1784820119191593E-13</v>
      </c>
      <c r="CB156" s="20">
        <f t="shared" si="171"/>
        <v>1.5119369728679821E-12</v>
      </c>
      <c r="CC156" s="59">
        <f t="shared" si="119"/>
        <v>293.33333333333485</v>
      </c>
      <c r="CD156" s="59">
        <f ca="1">AVERAGE(OFFSET($CC$3,0,0,'Données projet'!$E$12+1,1))-AVERAGE(OFFSET($H$3,0,0,'Données projet'!$E$12+1,1))</f>
        <v>413.19017646954478</v>
      </c>
      <c r="CE156" s="59">
        <f t="shared" si="148"/>
        <v>501.86214945100159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-3.694822225952521E-13</v>
      </c>
      <c r="CU156" s="17">
        <f>CT156*VLOOKUP('Données projet'!$B$13,Paramètres!$A$1:$I$89,3,0)*VLOOKUP('Données projet'!$B$13,Paramètres!$A$1:$I$89,5,0)</f>
        <v>-4.0347458707401528E-13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384.27390696549998</v>
      </c>
      <c r="CZ156" s="59">
        <f t="shared" si="150"/>
        <v>168.81577156642464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-1.7053025658242404E-13</v>
      </c>
      <c r="DP156" s="17">
        <f>DO156*VLOOKUP('Données projet'!$B$14,Paramètres!$A$1:$I$89,3,0)*VLOOKUP('Données projet'!$B$14,Paramètres!$A$1:$I$89,5,0)</f>
        <v>-1.7823822417994965E-13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448.86709550306159</v>
      </c>
      <c r="DU156" s="59">
        <f t="shared" si="152"/>
        <v>421.94486500709155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-2.8421709430404007E-13</v>
      </c>
      <c r="EK156" s="17">
        <f>EJ156*VLOOKUP('Données projet'!$B$15,Paramètres!$A$1:$I$89,3,0)*VLOOKUP('Données projet'!$B$15,Paramètres!$A$1:$I$89,5,0)</f>
        <v>-2.0838797354372215E-13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327.81662150328646</v>
      </c>
      <c r="EP156" s="59">
        <f t="shared" si="154"/>
        <v>320.24200483294322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-2.8421709430404007E-13</v>
      </c>
      <c r="FF156" s="17">
        <f>FE156*VLOOKUP('Données projet'!$B$16,Paramètres!$A$1:$I$89,3,0)*VLOOKUP('Données projet'!$B$16,Paramètres!$A$1:$I$89,5,0)</f>
        <v>-2.2168933355715128E-13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346.38839381795231</v>
      </c>
      <c r="FK156" s="59">
        <f t="shared" si="156"/>
        <v>337.8934585835961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-2.8421709430404007E-13</v>
      </c>
      <c r="GA156" s="17">
        <f>FZ156*VLOOKUP('Données projet'!$B$17,Paramètres!$A$1:$I$89,3,0)*VLOOKUP('Données projet'!$B$17,Paramètres!$A$1:$I$89,5,0)</f>
        <v>-2.4829205358400943E-13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383.46266660377637</v>
      </c>
      <c r="GF156" s="59">
        <f t="shared" si="158"/>
        <v>373.1287543230714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0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-2.2737367544323206E-13</v>
      </c>
      <c r="GV156" s="17">
        <f>GU156*VLOOKUP('Données projet'!$B$18,Paramètres!$A$1:$I$89,3,0)*VLOOKUP('Données projet'!$B$18,Paramètres!$A$1:$I$89,5,0)</f>
        <v>-2.3055690689943731E-13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564.80210708868663</v>
      </c>
      <c r="HA156" s="59">
        <f t="shared" si="160"/>
        <v>367.42881145517066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0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362.81292020448933</v>
      </c>
      <c r="T157" s="59">
        <f t="shared" si="142"/>
        <v>292.26503163353146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53.040038262241566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5.5107395340139476E-10</v>
      </c>
      <c r="AC157" s="22">
        <f t="shared" si="163"/>
        <v>53.040038262792642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-1.915395841933787E-13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476.64466005965136</v>
      </c>
      <c r="AO157" s="59">
        <f t="shared" si="144"/>
        <v>312.67921212138998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-2.0572770154103635E-13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508.74087353289082</v>
      </c>
      <c r="BJ157" s="59">
        <f t="shared" si="146"/>
        <v>332.61387922152159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5.0249582272954292E-14</v>
      </c>
      <c r="CA157" s="13">
        <f t="shared" si="170"/>
        <v>8.1784820119191593E-13</v>
      </c>
      <c r="CB157" s="20">
        <f t="shared" si="171"/>
        <v>1.5119369728679821E-12</v>
      </c>
      <c r="CC157" s="59">
        <f t="shared" si="119"/>
        <v>293.33333333333485</v>
      </c>
      <c r="CD157" s="59">
        <f ca="1">AVERAGE(OFFSET($CC$3,0,0,'Données projet'!$E$12+1,1))-AVERAGE(OFFSET($H$3,0,0,'Données projet'!$E$12+1,1))</f>
        <v>413.19017646954478</v>
      </c>
      <c r="CE157" s="59">
        <f t="shared" si="148"/>
        <v>501.86214945100159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-3.694822225952521E-13</v>
      </c>
      <c r="CU157" s="17">
        <f>CT157*VLOOKUP('Données projet'!$B$13,Paramètres!$A$1:$I$89,3,0)*VLOOKUP('Données projet'!$B$13,Paramètres!$A$1:$I$89,5,0)</f>
        <v>-4.0347458707401528E-13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384.27390696549998</v>
      </c>
      <c r="CZ157" s="59">
        <f t="shared" si="150"/>
        <v>168.81577156642464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-1.7053025658242404E-13</v>
      </c>
      <c r="DP157" s="17">
        <f>DO157*VLOOKUP('Données projet'!$B$14,Paramètres!$A$1:$I$89,3,0)*VLOOKUP('Données projet'!$B$14,Paramètres!$A$1:$I$89,5,0)</f>
        <v>-1.7823822417994965E-13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448.86709550306159</v>
      </c>
      <c r="DU157" s="59">
        <f t="shared" si="152"/>
        <v>421.94486500709155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-2.8421709430404007E-13</v>
      </c>
      <c r="EK157" s="17">
        <f>EJ157*VLOOKUP('Données projet'!$B$15,Paramètres!$A$1:$I$89,3,0)*VLOOKUP('Données projet'!$B$15,Paramètres!$A$1:$I$89,5,0)</f>
        <v>-2.0838797354372215E-13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327.81662150328646</v>
      </c>
      <c r="EP157" s="59">
        <f t="shared" si="154"/>
        <v>320.24200483294322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-2.8421709430404007E-13</v>
      </c>
      <c r="FF157" s="17">
        <f>FE157*VLOOKUP('Données projet'!$B$16,Paramètres!$A$1:$I$89,3,0)*VLOOKUP('Données projet'!$B$16,Paramètres!$A$1:$I$89,5,0)</f>
        <v>-2.2168933355715128E-13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346.38839381795231</v>
      </c>
      <c r="FK157" s="59">
        <f t="shared" si="156"/>
        <v>337.8934585835961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-2.8421709430404007E-13</v>
      </c>
      <c r="GA157" s="17">
        <f>FZ157*VLOOKUP('Données projet'!$B$17,Paramètres!$A$1:$I$89,3,0)*VLOOKUP('Données projet'!$B$17,Paramètres!$A$1:$I$89,5,0)</f>
        <v>-2.4829205358400943E-13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383.46266660377637</v>
      </c>
      <c r="GF157" s="59">
        <f t="shared" si="158"/>
        <v>373.1287543230714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0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-2.2737367544323206E-13</v>
      </c>
      <c r="GV157" s="17">
        <f>GU157*VLOOKUP('Données projet'!$B$18,Paramètres!$A$1:$I$89,3,0)*VLOOKUP('Données projet'!$B$18,Paramètres!$A$1:$I$89,5,0)</f>
        <v>-2.3055690689943731E-13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564.80210708868663</v>
      </c>
      <c r="HA157" s="59">
        <f t="shared" si="160"/>
        <v>367.42881145517066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0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362.81292020448933</v>
      </c>
      <c r="T158" s="59">
        <f t="shared" si="142"/>
        <v>292.26503163353146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51.999955463147927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3.8966812938540574E-10</v>
      </c>
      <c r="AC158" s="22">
        <f t="shared" si="163"/>
        <v>51.999955463537596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-1.915395841933787E-13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476.64466005965136</v>
      </c>
      <c r="AO158" s="59">
        <f t="shared" si="144"/>
        <v>312.67921212138998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-2.0572770154103635E-13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508.74087353289082</v>
      </c>
      <c r="BJ158" s="59">
        <f t="shared" si="146"/>
        <v>332.61387922152159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5.0249582272954292E-14</v>
      </c>
      <c r="CA158" s="13">
        <f t="shared" si="170"/>
        <v>8.1784820119191593E-13</v>
      </c>
      <c r="CB158" s="20">
        <f t="shared" si="171"/>
        <v>1.5119369728679821E-12</v>
      </c>
      <c r="CC158" s="59">
        <f t="shared" si="119"/>
        <v>293.33333333333485</v>
      </c>
      <c r="CD158" s="59">
        <f ca="1">AVERAGE(OFFSET($CC$3,0,0,'Données projet'!$E$12+1,1))-AVERAGE(OFFSET($H$3,0,0,'Données projet'!$E$12+1,1))</f>
        <v>413.19017646954478</v>
      </c>
      <c r="CE158" s="59">
        <f t="shared" si="148"/>
        <v>501.86214945100159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-3.694822225952521E-13</v>
      </c>
      <c r="CU158" s="17">
        <f>CT158*VLOOKUP('Données projet'!$B$13,Paramètres!$A$1:$I$89,3,0)*VLOOKUP('Données projet'!$B$13,Paramètres!$A$1:$I$89,5,0)</f>
        <v>-4.0347458707401528E-13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384.27390696549998</v>
      </c>
      <c r="CZ158" s="59">
        <f t="shared" si="150"/>
        <v>168.81577156642464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-1.7053025658242404E-13</v>
      </c>
      <c r="DP158" s="17">
        <f>DO158*VLOOKUP('Données projet'!$B$14,Paramètres!$A$1:$I$89,3,0)*VLOOKUP('Données projet'!$B$14,Paramètres!$A$1:$I$89,5,0)</f>
        <v>-1.7823822417994965E-13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448.86709550306159</v>
      </c>
      <c r="DU158" s="59">
        <f t="shared" si="152"/>
        <v>421.94486500709155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-2.8421709430404007E-13</v>
      </c>
      <c r="EK158" s="17">
        <f>EJ158*VLOOKUP('Données projet'!$B$15,Paramètres!$A$1:$I$89,3,0)*VLOOKUP('Données projet'!$B$15,Paramètres!$A$1:$I$89,5,0)</f>
        <v>-2.0838797354372215E-13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327.81662150328646</v>
      </c>
      <c r="EP158" s="59">
        <f t="shared" si="154"/>
        <v>320.24200483294322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-2.8421709430404007E-13</v>
      </c>
      <c r="FF158" s="17">
        <f>FE158*VLOOKUP('Données projet'!$B$16,Paramètres!$A$1:$I$89,3,0)*VLOOKUP('Données projet'!$B$16,Paramètres!$A$1:$I$89,5,0)</f>
        <v>-2.2168933355715128E-13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346.38839381795231</v>
      </c>
      <c r="FK158" s="59">
        <f t="shared" si="156"/>
        <v>337.8934585835961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-2.8421709430404007E-13</v>
      </c>
      <c r="GA158" s="17">
        <f>FZ158*VLOOKUP('Données projet'!$B$17,Paramètres!$A$1:$I$89,3,0)*VLOOKUP('Données projet'!$B$17,Paramètres!$A$1:$I$89,5,0)</f>
        <v>-2.4829205358400943E-13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383.46266660377637</v>
      </c>
      <c r="GF158" s="59">
        <f t="shared" si="158"/>
        <v>373.1287543230714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0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-2.2737367544323206E-13</v>
      </c>
      <c r="GV158" s="17">
        <f>GU158*VLOOKUP('Données projet'!$B$18,Paramètres!$A$1:$I$89,3,0)*VLOOKUP('Données projet'!$B$18,Paramètres!$A$1:$I$89,5,0)</f>
        <v>-2.3055690689943731E-13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564.80210708868663</v>
      </c>
      <c r="HA158" s="59">
        <f t="shared" si="160"/>
        <v>367.42881145517066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0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362.81292020448933</v>
      </c>
      <c r="T159" s="59">
        <f t="shared" si="142"/>
        <v>292.26503163353146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50.980268053356653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2.7553697670069738E-10</v>
      </c>
      <c r="AC159" s="22">
        <f t="shared" si="163"/>
        <v>50.980268053632187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-1.915395841933787E-13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476.64466005965136</v>
      </c>
      <c r="AO159" s="59">
        <f t="shared" si="144"/>
        <v>312.67921212138998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-2.0572770154103635E-13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508.74087353289082</v>
      </c>
      <c r="BJ159" s="59">
        <f t="shared" si="146"/>
        <v>332.61387922152159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5.0249582272954292E-14</v>
      </c>
      <c r="CA159" s="13">
        <f t="shared" si="170"/>
        <v>8.1784820119191593E-13</v>
      </c>
      <c r="CB159" s="20">
        <f t="shared" si="171"/>
        <v>1.5119369728679821E-12</v>
      </c>
      <c r="CC159" s="59">
        <f t="shared" si="119"/>
        <v>293.33333333333485</v>
      </c>
      <c r="CD159" s="59">
        <f ca="1">AVERAGE(OFFSET($CC$3,0,0,'Données projet'!$E$12+1,1))-AVERAGE(OFFSET($H$3,0,0,'Données projet'!$E$12+1,1))</f>
        <v>413.19017646954478</v>
      </c>
      <c r="CE159" s="59">
        <f t="shared" si="148"/>
        <v>501.86214945100159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-3.694822225952521E-13</v>
      </c>
      <c r="CU159" s="17">
        <f>CT159*VLOOKUP('Données projet'!$B$13,Paramètres!$A$1:$I$89,3,0)*VLOOKUP('Données projet'!$B$13,Paramètres!$A$1:$I$89,5,0)</f>
        <v>-4.0347458707401528E-13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384.27390696549998</v>
      </c>
      <c r="CZ159" s="59">
        <f t="shared" si="150"/>
        <v>168.81577156642464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-1.7053025658242404E-13</v>
      </c>
      <c r="DP159" s="17">
        <f>DO159*VLOOKUP('Données projet'!$B$14,Paramètres!$A$1:$I$89,3,0)*VLOOKUP('Données projet'!$B$14,Paramètres!$A$1:$I$89,5,0)</f>
        <v>-1.7823822417994965E-13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448.86709550306159</v>
      </c>
      <c r="DU159" s="59">
        <f t="shared" si="152"/>
        <v>421.94486500709155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-2.8421709430404007E-13</v>
      </c>
      <c r="EK159" s="17">
        <f>EJ159*VLOOKUP('Données projet'!$B$15,Paramètres!$A$1:$I$89,3,0)*VLOOKUP('Données projet'!$B$15,Paramètres!$A$1:$I$89,5,0)</f>
        <v>-2.0838797354372215E-13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327.81662150328646</v>
      </c>
      <c r="EP159" s="59">
        <f t="shared" si="154"/>
        <v>320.24200483294322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-2.8421709430404007E-13</v>
      </c>
      <c r="FF159" s="17">
        <f>FE159*VLOOKUP('Données projet'!$B$16,Paramètres!$A$1:$I$89,3,0)*VLOOKUP('Données projet'!$B$16,Paramètres!$A$1:$I$89,5,0)</f>
        <v>-2.2168933355715128E-13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346.38839381795231</v>
      </c>
      <c r="FK159" s="59">
        <f t="shared" si="156"/>
        <v>337.8934585835961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-2.8421709430404007E-13</v>
      </c>
      <c r="GA159" s="17">
        <f>FZ159*VLOOKUP('Données projet'!$B$17,Paramètres!$A$1:$I$89,3,0)*VLOOKUP('Données projet'!$B$17,Paramètres!$A$1:$I$89,5,0)</f>
        <v>-2.4829205358400943E-13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383.46266660377637</v>
      </c>
      <c r="GF159" s="59">
        <f t="shared" si="158"/>
        <v>373.1287543230714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0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-2.2737367544323206E-13</v>
      </c>
      <c r="GV159" s="17">
        <f>GU159*VLOOKUP('Données projet'!$B$18,Paramètres!$A$1:$I$89,3,0)*VLOOKUP('Données projet'!$B$18,Paramètres!$A$1:$I$89,5,0)</f>
        <v>-2.3055690689943731E-13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564.80210708868663</v>
      </c>
      <c r="HA159" s="59">
        <f t="shared" si="160"/>
        <v>367.42881145517066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0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362.81292020448933</v>
      </c>
      <c r="T160" s="59">
        <f t="shared" si="142"/>
        <v>292.26503163353146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49.980576091723478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1.9483406469270287E-10</v>
      </c>
      <c r="AC160" s="22">
        <f t="shared" si="163"/>
        <v>49.980576091918309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-1.915395841933787E-13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476.64466005965136</v>
      </c>
      <c r="AO160" s="59">
        <f t="shared" si="144"/>
        <v>312.67921212138998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-2.0572770154103635E-13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508.74087353289082</v>
      </c>
      <c r="BJ160" s="59">
        <f t="shared" si="146"/>
        <v>332.61387922152159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5.0249582272954292E-14</v>
      </c>
      <c r="CA160" s="13">
        <f t="shared" si="170"/>
        <v>8.1784820119191593E-13</v>
      </c>
      <c r="CB160" s="20">
        <f t="shared" si="171"/>
        <v>1.5119369728679821E-12</v>
      </c>
      <c r="CC160" s="59">
        <f t="shared" si="119"/>
        <v>293.33333333333485</v>
      </c>
      <c r="CD160" s="59">
        <f ca="1">AVERAGE(OFFSET($CC$3,0,0,'Données projet'!$E$12+1,1))-AVERAGE(OFFSET($H$3,0,0,'Données projet'!$E$12+1,1))</f>
        <v>413.19017646954478</v>
      </c>
      <c r="CE160" s="59">
        <f t="shared" si="148"/>
        <v>501.86214945100159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-3.694822225952521E-13</v>
      </c>
      <c r="CU160" s="17">
        <f>CT160*VLOOKUP('Données projet'!$B$13,Paramètres!$A$1:$I$89,3,0)*VLOOKUP('Données projet'!$B$13,Paramètres!$A$1:$I$89,5,0)</f>
        <v>-4.0347458707401528E-13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384.27390696549998</v>
      </c>
      <c r="CZ160" s="59">
        <f t="shared" si="150"/>
        <v>168.81577156642464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-1.7053025658242404E-13</v>
      </c>
      <c r="DP160" s="17">
        <f>DO160*VLOOKUP('Données projet'!$B$14,Paramètres!$A$1:$I$89,3,0)*VLOOKUP('Données projet'!$B$14,Paramètres!$A$1:$I$89,5,0)</f>
        <v>-1.7823822417994965E-13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448.86709550306159</v>
      </c>
      <c r="DU160" s="59">
        <f t="shared" si="152"/>
        <v>421.94486500709155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-2.8421709430404007E-13</v>
      </c>
      <c r="EK160" s="17">
        <f>EJ160*VLOOKUP('Données projet'!$B$15,Paramètres!$A$1:$I$89,3,0)*VLOOKUP('Données projet'!$B$15,Paramètres!$A$1:$I$89,5,0)</f>
        <v>-2.0838797354372215E-13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327.81662150328646</v>
      </c>
      <c r="EP160" s="59">
        <f t="shared" si="154"/>
        <v>320.24200483294322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-2.8421709430404007E-13</v>
      </c>
      <c r="FF160" s="17">
        <f>FE160*VLOOKUP('Données projet'!$B$16,Paramètres!$A$1:$I$89,3,0)*VLOOKUP('Données projet'!$B$16,Paramètres!$A$1:$I$89,5,0)</f>
        <v>-2.2168933355715128E-13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346.38839381795231</v>
      </c>
      <c r="FK160" s="59">
        <f t="shared" si="156"/>
        <v>337.8934585835961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-2.8421709430404007E-13</v>
      </c>
      <c r="GA160" s="17">
        <f>FZ160*VLOOKUP('Données projet'!$B$17,Paramètres!$A$1:$I$89,3,0)*VLOOKUP('Données projet'!$B$17,Paramètres!$A$1:$I$89,5,0)</f>
        <v>-2.4829205358400943E-13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383.46266660377637</v>
      </c>
      <c r="GF160" s="59">
        <f t="shared" si="158"/>
        <v>373.1287543230714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0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-2.2737367544323206E-13</v>
      </c>
      <c r="GV160" s="17">
        <f>GU160*VLOOKUP('Données projet'!$B$18,Paramètres!$A$1:$I$89,3,0)*VLOOKUP('Données projet'!$B$18,Paramètres!$A$1:$I$89,5,0)</f>
        <v>-2.3055690689943731E-13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564.80210708868663</v>
      </c>
      <c r="HA160" s="59">
        <f t="shared" si="160"/>
        <v>367.42881145517066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0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362.81292020448933</v>
      </c>
      <c r="T161" s="59">
        <f t="shared" si="142"/>
        <v>292.26503163353146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49.000487479706038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1.3776848835034869E-10</v>
      </c>
      <c r="AC161" s="22">
        <f t="shared" si="163"/>
        <v>49.000487479843805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-1.915395841933787E-13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476.64466005965136</v>
      </c>
      <c r="AO161" s="59">
        <f t="shared" si="144"/>
        <v>312.67921212138998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-2.0572770154103635E-13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508.74087353289082</v>
      </c>
      <c r="BJ161" s="59">
        <f t="shared" si="146"/>
        <v>332.61387922152159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5.0249582272954292E-14</v>
      </c>
      <c r="CA161" s="13">
        <f t="shared" si="170"/>
        <v>8.1784820119191593E-13</v>
      </c>
      <c r="CB161" s="20">
        <f t="shared" si="171"/>
        <v>1.5119369728679821E-12</v>
      </c>
      <c r="CC161" s="59">
        <f t="shared" si="119"/>
        <v>293.33333333333485</v>
      </c>
      <c r="CD161" s="59">
        <f ca="1">AVERAGE(OFFSET($CC$3,0,0,'Données projet'!$E$12+1,1))-AVERAGE(OFFSET($H$3,0,0,'Données projet'!$E$12+1,1))</f>
        <v>413.19017646954478</v>
      </c>
      <c r="CE161" s="59">
        <f t="shared" si="148"/>
        <v>501.86214945100159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-3.694822225952521E-13</v>
      </c>
      <c r="CU161" s="17">
        <f>CT161*VLOOKUP('Données projet'!$B$13,Paramètres!$A$1:$I$89,3,0)*VLOOKUP('Données projet'!$B$13,Paramètres!$A$1:$I$89,5,0)</f>
        <v>-4.0347458707401528E-13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384.27390696549998</v>
      </c>
      <c r="CZ161" s="59">
        <f t="shared" si="150"/>
        <v>168.81577156642464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-1.7053025658242404E-13</v>
      </c>
      <c r="DP161" s="17">
        <f>DO161*VLOOKUP('Données projet'!$B$14,Paramètres!$A$1:$I$89,3,0)*VLOOKUP('Données projet'!$B$14,Paramètres!$A$1:$I$89,5,0)</f>
        <v>-1.7823822417994965E-13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448.86709550306159</v>
      </c>
      <c r="DU161" s="59">
        <f t="shared" si="152"/>
        <v>421.94486500709155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-2.8421709430404007E-13</v>
      </c>
      <c r="EK161" s="17">
        <f>EJ161*VLOOKUP('Données projet'!$B$15,Paramètres!$A$1:$I$89,3,0)*VLOOKUP('Données projet'!$B$15,Paramètres!$A$1:$I$89,5,0)</f>
        <v>-2.0838797354372215E-13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327.81662150328646</v>
      </c>
      <c r="EP161" s="59">
        <f t="shared" si="154"/>
        <v>320.24200483294322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-2.8421709430404007E-13</v>
      </c>
      <c r="FF161" s="17">
        <f>FE161*VLOOKUP('Données projet'!$B$16,Paramètres!$A$1:$I$89,3,0)*VLOOKUP('Données projet'!$B$16,Paramètres!$A$1:$I$89,5,0)</f>
        <v>-2.2168933355715128E-13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346.38839381795231</v>
      </c>
      <c r="FK161" s="59">
        <f t="shared" si="156"/>
        <v>337.8934585835961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-2.8421709430404007E-13</v>
      </c>
      <c r="GA161" s="17">
        <f>FZ161*VLOOKUP('Données projet'!$B$17,Paramètres!$A$1:$I$89,3,0)*VLOOKUP('Données projet'!$B$17,Paramètres!$A$1:$I$89,5,0)</f>
        <v>-2.4829205358400943E-13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383.46266660377637</v>
      </c>
      <c r="GF161" s="59">
        <f t="shared" si="158"/>
        <v>373.1287543230714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0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-2.2737367544323206E-13</v>
      </c>
      <c r="GV161" s="17">
        <f>GU161*VLOOKUP('Données projet'!$B$18,Paramètres!$A$1:$I$89,3,0)*VLOOKUP('Données projet'!$B$18,Paramètres!$A$1:$I$89,5,0)</f>
        <v>-2.3055690689943731E-13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564.80210708868663</v>
      </c>
      <c r="HA161" s="59">
        <f t="shared" si="160"/>
        <v>367.42881145517066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0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362.81292020448933</v>
      </c>
      <c r="T162" s="59">
        <f t="shared" si="142"/>
        <v>292.26503163353146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48.039617807575233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9.7417032346351435E-11</v>
      </c>
      <c r="AC162" s="22">
        <f t="shared" si="163"/>
        <v>48.039617807672649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-1.915395841933787E-13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476.64466005965136</v>
      </c>
      <c r="AO162" s="59">
        <f t="shared" si="144"/>
        <v>312.67921212138998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-2.0572770154103635E-13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508.74087353289082</v>
      </c>
      <c r="BJ162" s="59">
        <f t="shared" si="146"/>
        <v>332.61387922152159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5.0249582272954292E-14</v>
      </c>
      <c r="CA162" s="13">
        <f t="shared" si="170"/>
        <v>8.1784820119191593E-13</v>
      </c>
      <c r="CB162" s="20">
        <f t="shared" si="171"/>
        <v>1.5119369728679821E-12</v>
      </c>
      <c r="CC162" s="59">
        <f t="shared" si="119"/>
        <v>293.33333333333485</v>
      </c>
      <c r="CD162" s="59">
        <f ca="1">AVERAGE(OFFSET($CC$3,0,0,'Données projet'!$E$12+1,1))-AVERAGE(OFFSET($H$3,0,0,'Données projet'!$E$12+1,1))</f>
        <v>413.19017646954478</v>
      </c>
      <c r="CE162" s="59">
        <f t="shared" si="148"/>
        <v>501.86214945100159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-3.694822225952521E-13</v>
      </c>
      <c r="CU162" s="17">
        <f>CT162*VLOOKUP('Données projet'!$B$13,Paramètres!$A$1:$I$89,3,0)*VLOOKUP('Données projet'!$B$13,Paramètres!$A$1:$I$89,5,0)</f>
        <v>-4.0347458707401528E-13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384.27390696549998</v>
      </c>
      <c r="CZ162" s="59">
        <f t="shared" si="150"/>
        <v>168.81577156642464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-1.7053025658242404E-13</v>
      </c>
      <c r="DP162" s="17">
        <f>DO162*VLOOKUP('Données projet'!$B$14,Paramètres!$A$1:$I$89,3,0)*VLOOKUP('Données projet'!$B$14,Paramètres!$A$1:$I$89,5,0)</f>
        <v>-1.7823822417994965E-13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448.86709550306159</v>
      </c>
      <c r="DU162" s="59">
        <f t="shared" si="152"/>
        <v>421.94486500709155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-2.8421709430404007E-13</v>
      </c>
      <c r="EK162" s="17">
        <f>EJ162*VLOOKUP('Données projet'!$B$15,Paramètres!$A$1:$I$89,3,0)*VLOOKUP('Données projet'!$B$15,Paramètres!$A$1:$I$89,5,0)</f>
        <v>-2.0838797354372215E-13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327.81662150328646</v>
      </c>
      <c r="EP162" s="59">
        <f t="shared" si="154"/>
        <v>320.24200483294322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-2.8421709430404007E-13</v>
      </c>
      <c r="FF162" s="17">
        <f>FE162*VLOOKUP('Données projet'!$B$16,Paramètres!$A$1:$I$89,3,0)*VLOOKUP('Données projet'!$B$16,Paramètres!$A$1:$I$89,5,0)</f>
        <v>-2.2168933355715128E-13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346.38839381795231</v>
      </c>
      <c r="FK162" s="59">
        <f t="shared" si="156"/>
        <v>337.8934585835961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-2.8421709430404007E-13</v>
      </c>
      <c r="GA162" s="17">
        <f>FZ162*VLOOKUP('Données projet'!$B$17,Paramètres!$A$1:$I$89,3,0)*VLOOKUP('Données projet'!$B$17,Paramètres!$A$1:$I$89,5,0)</f>
        <v>-2.4829205358400943E-13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383.46266660377637</v>
      </c>
      <c r="GF162" s="59">
        <f t="shared" si="158"/>
        <v>373.1287543230714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0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-2.2737367544323206E-13</v>
      </c>
      <c r="GV162" s="17">
        <f>GU162*VLOOKUP('Données projet'!$B$18,Paramètres!$A$1:$I$89,3,0)*VLOOKUP('Données projet'!$B$18,Paramètres!$A$1:$I$89,5,0)</f>
        <v>-2.3055690689943731E-13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564.80210708868663</v>
      </c>
      <c r="HA162" s="59">
        <f t="shared" si="160"/>
        <v>367.42881145517066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0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362.81292020448933</v>
      </c>
      <c r="T163" s="59">
        <f t="shared" si="142"/>
        <v>292.26503163353146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47.097590203642284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6.8884244175174345E-11</v>
      </c>
      <c r="AC163" s="22">
        <f t="shared" si="163"/>
        <v>47.097590203711171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-1.915395841933787E-13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476.64466005965136</v>
      </c>
      <c r="AO163" s="59">
        <f t="shared" si="144"/>
        <v>312.67921212138998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-2.0572770154103635E-13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508.74087353289082</v>
      </c>
      <c r="BJ163" s="59">
        <f t="shared" si="146"/>
        <v>332.61387922152159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5.0249582272954292E-14</v>
      </c>
      <c r="CA163" s="13">
        <f t="shared" si="170"/>
        <v>8.1784820119191593E-13</v>
      </c>
      <c r="CB163" s="20">
        <f t="shared" si="171"/>
        <v>1.5119369728679821E-12</v>
      </c>
      <c r="CC163" s="59">
        <f t="shared" si="119"/>
        <v>293.33333333333485</v>
      </c>
      <c r="CD163" s="59">
        <f ca="1">AVERAGE(OFFSET($CC$3,0,0,'Données projet'!$E$12+1,1))-AVERAGE(OFFSET($H$3,0,0,'Données projet'!$E$12+1,1))</f>
        <v>413.19017646954478</v>
      </c>
      <c r="CE163" s="59">
        <f t="shared" si="148"/>
        <v>501.86214945100159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-3.694822225952521E-13</v>
      </c>
      <c r="CU163" s="17">
        <f>CT163*VLOOKUP('Données projet'!$B$13,Paramètres!$A$1:$I$89,3,0)*VLOOKUP('Données projet'!$B$13,Paramètres!$A$1:$I$89,5,0)</f>
        <v>-4.0347458707401528E-13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384.27390696549998</v>
      </c>
      <c r="CZ163" s="59">
        <f t="shared" si="150"/>
        <v>168.81577156642464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-1.7053025658242404E-13</v>
      </c>
      <c r="DP163" s="17">
        <f>DO163*VLOOKUP('Données projet'!$B$14,Paramètres!$A$1:$I$89,3,0)*VLOOKUP('Données projet'!$B$14,Paramètres!$A$1:$I$89,5,0)</f>
        <v>-1.7823822417994965E-13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448.86709550306159</v>
      </c>
      <c r="DU163" s="59">
        <f t="shared" si="152"/>
        <v>421.94486500709155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-2.8421709430404007E-13</v>
      </c>
      <c r="EK163" s="17">
        <f>EJ163*VLOOKUP('Données projet'!$B$15,Paramètres!$A$1:$I$89,3,0)*VLOOKUP('Données projet'!$B$15,Paramètres!$A$1:$I$89,5,0)</f>
        <v>-2.0838797354372215E-13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327.81662150328646</v>
      </c>
      <c r="EP163" s="59">
        <f t="shared" si="154"/>
        <v>320.24200483294322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-2.8421709430404007E-13</v>
      </c>
      <c r="FF163" s="17">
        <f>FE163*VLOOKUP('Données projet'!$B$16,Paramètres!$A$1:$I$89,3,0)*VLOOKUP('Données projet'!$B$16,Paramètres!$A$1:$I$89,5,0)</f>
        <v>-2.2168933355715128E-13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346.38839381795231</v>
      </c>
      <c r="FK163" s="59">
        <f t="shared" si="156"/>
        <v>337.8934585835961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-2.8421709430404007E-13</v>
      </c>
      <c r="GA163" s="17">
        <f>FZ163*VLOOKUP('Données projet'!$B$17,Paramètres!$A$1:$I$89,3,0)*VLOOKUP('Données projet'!$B$17,Paramètres!$A$1:$I$89,5,0)</f>
        <v>-2.4829205358400943E-13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383.46266660377637</v>
      </c>
      <c r="GF163" s="59">
        <f t="shared" si="158"/>
        <v>373.1287543230714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0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-2.2737367544323206E-13</v>
      </c>
      <c r="GV163" s="17">
        <f>GU163*VLOOKUP('Données projet'!$B$18,Paramètres!$A$1:$I$89,3,0)*VLOOKUP('Données projet'!$B$18,Paramètres!$A$1:$I$89,5,0)</f>
        <v>-2.3055690689943731E-13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564.80210708868663</v>
      </c>
      <c r="HA163" s="59">
        <f t="shared" si="160"/>
        <v>367.42881145517066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0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362.81292020448933</v>
      </c>
      <c r="T164" s="59">
        <f t="shared" si="142"/>
        <v>292.26503163353146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46.17403518644236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4.8708516173175717E-11</v>
      </c>
      <c r="AC164" s="22">
        <f t="shared" si="163"/>
        <v>46.174035186491068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-1.915395841933787E-13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476.64466005965136</v>
      </c>
      <c r="AO164" s="59">
        <f t="shared" si="144"/>
        <v>312.67921212138998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-2.0572770154103635E-13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508.74087353289082</v>
      </c>
      <c r="BJ164" s="59">
        <f t="shared" si="146"/>
        <v>332.61387922152159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5.0249582272954292E-14</v>
      </c>
      <c r="CA164" s="13">
        <f t="shared" si="170"/>
        <v>8.1784820119191593E-13</v>
      </c>
      <c r="CB164" s="20">
        <f t="shared" si="171"/>
        <v>1.5119369728679821E-12</v>
      </c>
      <c r="CC164" s="59">
        <f t="shared" si="119"/>
        <v>293.33333333333485</v>
      </c>
      <c r="CD164" s="59">
        <f ca="1">AVERAGE(OFFSET($CC$3,0,0,'Données projet'!$E$12+1,1))-AVERAGE(OFFSET($H$3,0,0,'Données projet'!$E$12+1,1))</f>
        <v>413.19017646954478</v>
      </c>
      <c r="CE164" s="59">
        <f t="shared" si="148"/>
        <v>501.86214945100159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-3.694822225952521E-13</v>
      </c>
      <c r="CU164" s="17">
        <f>CT164*VLOOKUP('Données projet'!$B$13,Paramètres!$A$1:$I$89,3,0)*VLOOKUP('Données projet'!$B$13,Paramètres!$A$1:$I$89,5,0)</f>
        <v>-4.0347458707401528E-13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384.27390696549998</v>
      </c>
      <c r="CZ164" s="59">
        <f t="shared" si="150"/>
        <v>168.81577156642464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-1.7053025658242404E-13</v>
      </c>
      <c r="DP164" s="17">
        <f>DO164*VLOOKUP('Données projet'!$B$14,Paramètres!$A$1:$I$89,3,0)*VLOOKUP('Données projet'!$B$14,Paramètres!$A$1:$I$89,5,0)</f>
        <v>-1.7823822417994965E-13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448.86709550306159</v>
      </c>
      <c r="DU164" s="59">
        <f t="shared" si="152"/>
        <v>421.94486500709155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-2.8421709430404007E-13</v>
      </c>
      <c r="EK164" s="17">
        <f>EJ164*VLOOKUP('Données projet'!$B$15,Paramètres!$A$1:$I$89,3,0)*VLOOKUP('Données projet'!$B$15,Paramètres!$A$1:$I$89,5,0)</f>
        <v>-2.0838797354372215E-13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327.81662150328646</v>
      </c>
      <c r="EP164" s="59">
        <f t="shared" si="154"/>
        <v>320.24200483294322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-2.8421709430404007E-13</v>
      </c>
      <c r="FF164" s="17">
        <f>FE164*VLOOKUP('Données projet'!$B$16,Paramètres!$A$1:$I$89,3,0)*VLOOKUP('Données projet'!$B$16,Paramètres!$A$1:$I$89,5,0)</f>
        <v>-2.2168933355715128E-13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346.38839381795231</v>
      </c>
      <c r="FK164" s="59">
        <f t="shared" si="156"/>
        <v>337.8934585835961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-2.8421709430404007E-13</v>
      </c>
      <c r="GA164" s="17">
        <f>FZ164*VLOOKUP('Données projet'!$B$17,Paramètres!$A$1:$I$89,3,0)*VLOOKUP('Données projet'!$B$17,Paramètres!$A$1:$I$89,5,0)</f>
        <v>-2.4829205358400943E-13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383.46266660377637</v>
      </c>
      <c r="GF164" s="59">
        <f t="shared" si="158"/>
        <v>373.1287543230714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0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-2.2737367544323206E-13</v>
      </c>
      <c r="GV164" s="17">
        <f>GU164*VLOOKUP('Données projet'!$B$18,Paramètres!$A$1:$I$89,3,0)*VLOOKUP('Données projet'!$B$18,Paramètres!$A$1:$I$89,5,0)</f>
        <v>-2.3055690689943731E-13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564.80210708868663</v>
      </c>
      <c r="HA164" s="59">
        <f t="shared" si="160"/>
        <v>367.42881145517066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0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362.81292020448933</v>
      </c>
      <c r="T165" s="59">
        <f t="shared" si="142"/>
        <v>292.26503163353146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45.268590519816783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3.4442122087587172E-11</v>
      </c>
      <c r="AC165" s="22">
        <f t="shared" si="163"/>
        <v>45.268590519851223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-1.915395841933787E-13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476.64466005965136</v>
      </c>
      <c r="AO165" s="59">
        <f t="shared" si="144"/>
        <v>312.67921212138998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-2.0572770154103635E-13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508.74087353289082</v>
      </c>
      <c r="BJ165" s="59">
        <f t="shared" si="146"/>
        <v>332.61387922152159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5.0249582272954292E-14</v>
      </c>
      <c r="CA165" s="13">
        <f t="shared" si="170"/>
        <v>8.1784820119191593E-13</v>
      </c>
      <c r="CB165" s="20">
        <f t="shared" si="171"/>
        <v>1.5119369728679821E-12</v>
      </c>
      <c r="CC165" s="59">
        <f t="shared" si="119"/>
        <v>293.33333333333485</v>
      </c>
      <c r="CD165" s="59">
        <f ca="1">AVERAGE(OFFSET($CC$3,0,0,'Données projet'!$E$12+1,1))-AVERAGE(OFFSET($H$3,0,0,'Données projet'!$E$12+1,1))</f>
        <v>413.19017646954478</v>
      </c>
      <c r="CE165" s="59">
        <f t="shared" si="148"/>
        <v>501.86214945100159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-3.694822225952521E-13</v>
      </c>
      <c r="CU165" s="17">
        <f>CT165*VLOOKUP('Données projet'!$B$13,Paramètres!$A$1:$I$89,3,0)*VLOOKUP('Données projet'!$B$13,Paramètres!$A$1:$I$89,5,0)</f>
        <v>-4.0347458707401528E-13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384.27390696549998</v>
      </c>
      <c r="CZ165" s="59">
        <f t="shared" si="150"/>
        <v>168.81577156642464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-1.7053025658242404E-13</v>
      </c>
      <c r="DP165" s="17">
        <f>DO165*VLOOKUP('Données projet'!$B$14,Paramètres!$A$1:$I$89,3,0)*VLOOKUP('Données projet'!$B$14,Paramètres!$A$1:$I$89,5,0)</f>
        <v>-1.7823822417994965E-13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448.86709550306159</v>
      </c>
      <c r="DU165" s="59">
        <f t="shared" si="152"/>
        <v>421.94486500709155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-2.8421709430404007E-13</v>
      </c>
      <c r="EK165" s="17">
        <f>EJ165*VLOOKUP('Données projet'!$B$15,Paramètres!$A$1:$I$89,3,0)*VLOOKUP('Données projet'!$B$15,Paramètres!$A$1:$I$89,5,0)</f>
        <v>-2.0838797354372215E-13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327.81662150328646</v>
      </c>
      <c r="EP165" s="59">
        <f t="shared" si="154"/>
        <v>320.24200483294322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-2.8421709430404007E-13</v>
      </c>
      <c r="FF165" s="17">
        <f>FE165*VLOOKUP('Données projet'!$B$16,Paramètres!$A$1:$I$89,3,0)*VLOOKUP('Données projet'!$B$16,Paramètres!$A$1:$I$89,5,0)</f>
        <v>-2.2168933355715128E-13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346.38839381795231</v>
      </c>
      <c r="FK165" s="59">
        <f t="shared" si="156"/>
        <v>337.8934585835961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-2.8421709430404007E-13</v>
      </c>
      <c r="GA165" s="17">
        <f>FZ165*VLOOKUP('Données projet'!$B$17,Paramètres!$A$1:$I$89,3,0)*VLOOKUP('Données projet'!$B$17,Paramètres!$A$1:$I$89,5,0)</f>
        <v>-2.4829205358400943E-13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383.46266660377637</v>
      </c>
      <c r="GF165" s="59">
        <f t="shared" si="158"/>
        <v>373.1287543230714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0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-2.2737367544323206E-13</v>
      </c>
      <c r="GV165" s="17">
        <f>GU165*VLOOKUP('Données projet'!$B$18,Paramètres!$A$1:$I$89,3,0)*VLOOKUP('Données projet'!$B$18,Paramètres!$A$1:$I$89,5,0)</f>
        <v>-2.3055690689943731E-13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564.80210708868663</v>
      </c>
      <c r="HA165" s="59">
        <f t="shared" si="160"/>
        <v>367.42881145517066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0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362.81292020448933</v>
      </c>
      <c r="T166" s="59">
        <f t="shared" si="142"/>
        <v>292.26503163353146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44.38090107083702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2.4354258086587859E-11</v>
      </c>
      <c r="AC166" s="22">
        <f t="shared" si="163"/>
        <v>44.380901070861377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-1.915395841933787E-13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476.64466005965136</v>
      </c>
      <c r="AO166" s="59">
        <f t="shared" si="144"/>
        <v>312.67921212138998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-2.0572770154103635E-13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508.74087353289082</v>
      </c>
      <c r="BJ166" s="59">
        <f t="shared" si="146"/>
        <v>332.61387922152159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5.0249582272954292E-14</v>
      </c>
      <c r="CA166" s="13">
        <f t="shared" si="170"/>
        <v>8.1784820119191593E-13</v>
      </c>
      <c r="CB166" s="20">
        <f t="shared" si="171"/>
        <v>1.5119369728679821E-12</v>
      </c>
      <c r="CC166" s="59">
        <f t="shared" si="119"/>
        <v>293.33333333333485</v>
      </c>
      <c r="CD166" s="59">
        <f ca="1">AVERAGE(OFFSET($CC$3,0,0,'Données projet'!$E$12+1,1))-AVERAGE(OFFSET($H$3,0,0,'Données projet'!$E$12+1,1))</f>
        <v>413.19017646954478</v>
      </c>
      <c r="CE166" s="59">
        <f t="shared" si="148"/>
        <v>501.86214945100159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-3.694822225952521E-13</v>
      </c>
      <c r="CU166" s="17">
        <f>CT166*VLOOKUP('Données projet'!$B$13,Paramètres!$A$1:$I$89,3,0)*VLOOKUP('Données projet'!$B$13,Paramètres!$A$1:$I$89,5,0)</f>
        <v>-4.0347458707401528E-13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384.27390696549998</v>
      </c>
      <c r="CZ166" s="59">
        <f t="shared" si="150"/>
        <v>168.81577156642464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-1.7053025658242404E-13</v>
      </c>
      <c r="DP166" s="17">
        <f>DO166*VLOOKUP('Données projet'!$B$14,Paramètres!$A$1:$I$89,3,0)*VLOOKUP('Données projet'!$B$14,Paramètres!$A$1:$I$89,5,0)</f>
        <v>-1.7823822417994965E-13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448.86709550306159</v>
      </c>
      <c r="DU166" s="59">
        <f t="shared" si="152"/>
        <v>421.94486500709155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-2.8421709430404007E-13</v>
      </c>
      <c r="EK166" s="17">
        <f>EJ166*VLOOKUP('Données projet'!$B$15,Paramètres!$A$1:$I$89,3,0)*VLOOKUP('Données projet'!$B$15,Paramètres!$A$1:$I$89,5,0)</f>
        <v>-2.0838797354372215E-13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327.81662150328646</v>
      </c>
      <c r="EP166" s="59">
        <f t="shared" si="154"/>
        <v>320.24200483294322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-2.8421709430404007E-13</v>
      </c>
      <c r="FF166" s="17">
        <f>FE166*VLOOKUP('Données projet'!$B$16,Paramètres!$A$1:$I$89,3,0)*VLOOKUP('Données projet'!$B$16,Paramètres!$A$1:$I$89,5,0)</f>
        <v>-2.2168933355715128E-13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346.38839381795231</v>
      </c>
      <c r="FK166" s="59">
        <f t="shared" si="156"/>
        <v>337.8934585835961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-2.8421709430404007E-13</v>
      </c>
      <c r="GA166" s="17">
        <f>FZ166*VLOOKUP('Données projet'!$B$17,Paramètres!$A$1:$I$89,3,0)*VLOOKUP('Données projet'!$B$17,Paramètres!$A$1:$I$89,5,0)</f>
        <v>-2.4829205358400943E-13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383.46266660377637</v>
      </c>
      <c r="GF166" s="59">
        <f t="shared" si="158"/>
        <v>373.1287543230714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0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-2.2737367544323206E-13</v>
      </c>
      <c r="GV166" s="17">
        <f>GU166*VLOOKUP('Données projet'!$B$18,Paramètres!$A$1:$I$89,3,0)*VLOOKUP('Données projet'!$B$18,Paramètres!$A$1:$I$89,5,0)</f>
        <v>-2.3055690689943731E-13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564.80210708868663</v>
      </c>
      <c r="HA166" s="59">
        <f t="shared" si="160"/>
        <v>367.42881145517066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0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362.81292020448933</v>
      </c>
      <c r="T167" s="59">
        <f t="shared" si="142"/>
        <v>292.26503163353146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43.510618670514653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1.7221061043793586E-11</v>
      </c>
      <c r="AC167" s="22">
        <f t="shared" si="163"/>
        <v>43.510618670531876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-1.915395841933787E-13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476.64466005965136</v>
      </c>
      <c r="AO167" s="59">
        <f t="shared" si="144"/>
        <v>312.67921212138998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-2.0572770154103635E-13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508.74087353289082</v>
      </c>
      <c r="BJ167" s="59">
        <f t="shared" si="146"/>
        <v>332.61387922152159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5.0249582272954292E-14</v>
      </c>
      <c r="CA167" s="13">
        <f t="shared" si="170"/>
        <v>8.1784820119191593E-13</v>
      </c>
      <c r="CB167" s="20">
        <f t="shared" si="171"/>
        <v>1.5119369728679821E-12</v>
      </c>
      <c r="CC167" s="59">
        <f t="shared" si="119"/>
        <v>293.33333333333485</v>
      </c>
      <c r="CD167" s="59">
        <f ca="1">AVERAGE(OFFSET($CC$3,0,0,'Données projet'!$E$12+1,1))-AVERAGE(OFFSET($H$3,0,0,'Données projet'!$E$12+1,1))</f>
        <v>413.19017646954478</v>
      </c>
      <c r="CE167" s="59">
        <f t="shared" si="148"/>
        <v>501.86214945100159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-3.694822225952521E-13</v>
      </c>
      <c r="CU167" s="17">
        <f>CT167*VLOOKUP('Données projet'!$B$13,Paramètres!$A$1:$I$89,3,0)*VLOOKUP('Données projet'!$B$13,Paramètres!$A$1:$I$89,5,0)</f>
        <v>-4.0347458707401528E-13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384.27390696549998</v>
      </c>
      <c r="CZ167" s="59">
        <f t="shared" si="150"/>
        <v>168.81577156642464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-1.7053025658242404E-13</v>
      </c>
      <c r="DP167" s="17">
        <f>DO167*VLOOKUP('Données projet'!$B$14,Paramètres!$A$1:$I$89,3,0)*VLOOKUP('Données projet'!$B$14,Paramètres!$A$1:$I$89,5,0)</f>
        <v>-1.7823822417994965E-13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448.86709550306159</v>
      </c>
      <c r="DU167" s="59">
        <f t="shared" si="152"/>
        <v>421.94486500709155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-2.8421709430404007E-13</v>
      </c>
      <c r="EK167" s="17">
        <f>EJ167*VLOOKUP('Données projet'!$B$15,Paramètres!$A$1:$I$89,3,0)*VLOOKUP('Données projet'!$B$15,Paramètres!$A$1:$I$89,5,0)</f>
        <v>-2.0838797354372215E-13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327.81662150328646</v>
      </c>
      <c r="EP167" s="59">
        <f t="shared" si="154"/>
        <v>320.24200483294322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-2.8421709430404007E-13</v>
      </c>
      <c r="FF167" s="17">
        <f>FE167*VLOOKUP('Données projet'!$B$16,Paramètres!$A$1:$I$89,3,0)*VLOOKUP('Données projet'!$B$16,Paramètres!$A$1:$I$89,5,0)</f>
        <v>-2.2168933355715128E-13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346.38839381795231</v>
      </c>
      <c r="FK167" s="59">
        <f t="shared" si="156"/>
        <v>337.8934585835961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-2.8421709430404007E-13</v>
      </c>
      <c r="GA167" s="17">
        <f>FZ167*VLOOKUP('Données projet'!$B$17,Paramètres!$A$1:$I$89,3,0)*VLOOKUP('Données projet'!$B$17,Paramètres!$A$1:$I$89,5,0)</f>
        <v>-2.4829205358400943E-13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383.46266660377637</v>
      </c>
      <c r="GF167" s="59">
        <f t="shared" si="158"/>
        <v>373.1287543230714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0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-2.2737367544323206E-13</v>
      </c>
      <c r="GV167" s="17">
        <f>GU167*VLOOKUP('Données projet'!$B$18,Paramètres!$A$1:$I$89,3,0)*VLOOKUP('Données projet'!$B$18,Paramètres!$A$1:$I$89,5,0)</f>
        <v>-2.3055690689943731E-13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564.80210708868663</v>
      </c>
      <c r="HA167" s="59">
        <f t="shared" si="160"/>
        <v>367.42881145517066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0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362.81292020448933</v>
      </c>
      <c r="T168" s="59">
        <f t="shared" si="142"/>
        <v>292.26503163353146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42.657401977242756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1.2177129043293929E-11</v>
      </c>
      <c r="AC168" s="22">
        <f t="shared" si="163"/>
        <v>42.657401977254935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-1.915395841933787E-13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476.64466005965136</v>
      </c>
      <c r="AO168" s="59">
        <f t="shared" si="144"/>
        <v>312.67921212138998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-2.0572770154103635E-13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508.74087353289082</v>
      </c>
      <c r="BJ168" s="59">
        <f t="shared" si="146"/>
        <v>332.61387922152159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5.0249582272954292E-14</v>
      </c>
      <c r="CA168" s="13">
        <f t="shared" si="170"/>
        <v>8.1784820119191593E-13</v>
      </c>
      <c r="CB168" s="20">
        <f t="shared" si="171"/>
        <v>1.5119369728679821E-12</v>
      </c>
      <c r="CC168" s="59">
        <f t="shared" si="119"/>
        <v>293.33333333333485</v>
      </c>
      <c r="CD168" s="59">
        <f ca="1">AVERAGE(OFFSET($CC$3,0,0,'Données projet'!$E$12+1,1))-AVERAGE(OFFSET($H$3,0,0,'Données projet'!$E$12+1,1))</f>
        <v>413.19017646954478</v>
      </c>
      <c r="CE168" s="59">
        <f t="shared" si="148"/>
        <v>501.86214945100159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-3.694822225952521E-13</v>
      </c>
      <c r="CU168" s="17">
        <f>CT168*VLOOKUP('Données projet'!$B$13,Paramètres!$A$1:$I$89,3,0)*VLOOKUP('Données projet'!$B$13,Paramètres!$A$1:$I$89,5,0)</f>
        <v>-4.0347458707401528E-13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384.27390696549998</v>
      </c>
      <c r="CZ168" s="59">
        <f t="shared" si="150"/>
        <v>168.81577156642464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-1.7053025658242404E-13</v>
      </c>
      <c r="DP168" s="17">
        <f>DO168*VLOOKUP('Données projet'!$B$14,Paramètres!$A$1:$I$89,3,0)*VLOOKUP('Données projet'!$B$14,Paramètres!$A$1:$I$89,5,0)</f>
        <v>-1.7823822417994965E-13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448.86709550306159</v>
      </c>
      <c r="DU168" s="59">
        <f t="shared" si="152"/>
        <v>421.94486500709155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-2.8421709430404007E-13</v>
      </c>
      <c r="EK168" s="17">
        <f>EJ168*VLOOKUP('Données projet'!$B$15,Paramètres!$A$1:$I$89,3,0)*VLOOKUP('Données projet'!$B$15,Paramètres!$A$1:$I$89,5,0)</f>
        <v>-2.0838797354372215E-13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327.81662150328646</v>
      </c>
      <c r="EP168" s="59">
        <f t="shared" si="154"/>
        <v>320.24200483294322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-2.8421709430404007E-13</v>
      </c>
      <c r="FF168" s="17">
        <f>FE168*VLOOKUP('Données projet'!$B$16,Paramètres!$A$1:$I$89,3,0)*VLOOKUP('Données projet'!$B$16,Paramètres!$A$1:$I$89,5,0)</f>
        <v>-2.2168933355715128E-13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346.38839381795231</v>
      </c>
      <c r="FK168" s="59">
        <f t="shared" si="156"/>
        <v>337.8934585835961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-2.8421709430404007E-13</v>
      </c>
      <c r="GA168" s="17">
        <f>FZ168*VLOOKUP('Données projet'!$B$17,Paramètres!$A$1:$I$89,3,0)*VLOOKUP('Données projet'!$B$17,Paramètres!$A$1:$I$89,5,0)</f>
        <v>-2.4829205358400943E-13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383.46266660377637</v>
      </c>
      <c r="GF168" s="59">
        <f t="shared" si="158"/>
        <v>373.1287543230714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0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-2.2737367544323206E-13</v>
      </c>
      <c r="GV168" s="17">
        <f>GU168*VLOOKUP('Données projet'!$B$18,Paramètres!$A$1:$I$89,3,0)*VLOOKUP('Données projet'!$B$18,Paramètres!$A$1:$I$89,5,0)</f>
        <v>-2.3055690689943731E-13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564.80210708868663</v>
      </c>
      <c r="HA168" s="59">
        <f t="shared" si="160"/>
        <v>367.42881145517066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0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362.81292020448933</v>
      </c>
      <c r="T169" s="59">
        <f t="shared" si="142"/>
        <v>292.26503163353146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41.820916342915126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8.6105305218967931E-12</v>
      </c>
      <c r="AC169" s="22">
        <f t="shared" si="163"/>
        <v>41.820916342923738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-1.915395841933787E-13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476.64466005965136</v>
      </c>
      <c r="AO169" s="59">
        <f t="shared" si="144"/>
        <v>312.67921212138998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-2.0572770154103635E-13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508.74087353289082</v>
      </c>
      <c r="BJ169" s="59">
        <f t="shared" si="146"/>
        <v>332.61387922152159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5.0249582272954292E-14</v>
      </c>
      <c r="CA169" s="13">
        <f t="shared" si="170"/>
        <v>8.1784820119191593E-13</v>
      </c>
      <c r="CB169" s="20">
        <f t="shared" si="171"/>
        <v>1.5119369728679821E-12</v>
      </c>
      <c r="CC169" s="59">
        <f t="shared" si="119"/>
        <v>293.33333333333485</v>
      </c>
      <c r="CD169" s="59">
        <f ca="1">AVERAGE(OFFSET($CC$3,0,0,'Données projet'!$E$12+1,1))-AVERAGE(OFFSET($H$3,0,0,'Données projet'!$E$12+1,1))</f>
        <v>413.19017646954478</v>
      </c>
      <c r="CE169" s="59">
        <f t="shared" si="148"/>
        <v>501.86214945100159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-3.694822225952521E-13</v>
      </c>
      <c r="CU169" s="17">
        <f>CT169*VLOOKUP('Données projet'!$B$13,Paramètres!$A$1:$I$89,3,0)*VLOOKUP('Données projet'!$B$13,Paramètres!$A$1:$I$89,5,0)</f>
        <v>-4.0347458707401528E-13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384.27390696549998</v>
      </c>
      <c r="CZ169" s="59">
        <f t="shared" si="150"/>
        <v>168.81577156642464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-1.7053025658242404E-13</v>
      </c>
      <c r="DP169" s="17">
        <f>DO169*VLOOKUP('Données projet'!$B$14,Paramètres!$A$1:$I$89,3,0)*VLOOKUP('Données projet'!$B$14,Paramètres!$A$1:$I$89,5,0)</f>
        <v>-1.7823822417994965E-13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448.86709550306159</v>
      </c>
      <c r="DU169" s="59">
        <f t="shared" si="152"/>
        <v>421.94486500709155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-2.8421709430404007E-13</v>
      </c>
      <c r="EK169" s="17">
        <f>EJ169*VLOOKUP('Données projet'!$B$15,Paramètres!$A$1:$I$89,3,0)*VLOOKUP('Données projet'!$B$15,Paramètres!$A$1:$I$89,5,0)</f>
        <v>-2.0838797354372215E-13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327.81662150328646</v>
      </c>
      <c r="EP169" s="59">
        <f t="shared" si="154"/>
        <v>320.24200483294322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-2.8421709430404007E-13</v>
      </c>
      <c r="FF169" s="17">
        <f>FE169*VLOOKUP('Données projet'!$B$16,Paramètres!$A$1:$I$89,3,0)*VLOOKUP('Données projet'!$B$16,Paramètres!$A$1:$I$89,5,0)</f>
        <v>-2.2168933355715128E-13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346.38839381795231</v>
      </c>
      <c r="FK169" s="59">
        <f t="shared" si="156"/>
        <v>337.8934585835961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-2.8421709430404007E-13</v>
      </c>
      <c r="GA169" s="17">
        <f>FZ169*VLOOKUP('Données projet'!$B$17,Paramètres!$A$1:$I$89,3,0)*VLOOKUP('Données projet'!$B$17,Paramètres!$A$1:$I$89,5,0)</f>
        <v>-2.4829205358400943E-13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383.46266660377637</v>
      </c>
      <c r="GF169" s="59">
        <f t="shared" si="158"/>
        <v>373.1287543230714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0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-2.2737367544323206E-13</v>
      </c>
      <c r="GV169" s="17">
        <f>GU169*VLOOKUP('Données projet'!$B$18,Paramètres!$A$1:$I$89,3,0)*VLOOKUP('Données projet'!$B$18,Paramètres!$A$1:$I$89,5,0)</f>
        <v>-2.3055690689943731E-13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564.80210708868663</v>
      </c>
      <c r="HA169" s="59">
        <f t="shared" si="160"/>
        <v>367.42881145517066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0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362.81292020448933</v>
      </c>
      <c r="T170" s="59">
        <f t="shared" si="142"/>
        <v>292.26503163353146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41.000833681670798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6.0885645216469647E-12</v>
      </c>
      <c r="AC170" s="22">
        <f t="shared" si="163"/>
        <v>41.000833681676887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-1.915395841933787E-13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476.64466005965136</v>
      </c>
      <c r="AO170" s="59">
        <f t="shared" si="144"/>
        <v>312.67921212138998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-2.0572770154103635E-13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508.74087353289082</v>
      </c>
      <c r="BJ170" s="59">
        <f t="shared" si="146"/>
        <v>332.61387922152159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5.0249582272954292E-14</v>
      </c>
      <c r="CA170" s="13">
        <f t="shared" si="170"/>
        <v>8.1784820119191593E-13</v>
      </c>
      <c r="CB170" s="20">
        <f t="shared" si="171"/>
        <v>1.5119369728679821E-12</v>
      </c>
      <c r="CC170" s="59">
        <f t="shared" si="119"/>
        <v>293.33333333333485</v>
      </c>
      <c r="CD170" s="59">
        <f ca="1">AVERAGE(OFFSET($CC$3,0,0,'Données projet'!$E$12+1,1))-AVERAGE(OFFSET($H$3,0,0,'Données projet'!$E$12+1,1))</f>
        <v>413.19017646954478</v>
      </c>
      <c r="CE170" s="59">
        <f t="shared" si="148"/>
        <v>501.86214945100159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-3.694822225952521E-13</v>
      </c>
      <c r="CU170" s="17">
        <f>CT170*VLOOKUP('Données projet'!$B$13,Paramètres!$A$1:$I$89,3,0)*VLOOKUP('Données projet'!$B$13,Paramètres!$A$1:$I$89,5,0)</f>
        <v>-4.0347458707401528E-13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384.27390696549998</v>
      </c>
      <c r="CZ170" s="59">
        <f t="shared" si="150"/>
        <v>168.81577156642464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-1.7053025658242404E-13</v>
      </c>
      <c r="DP170" s="17">
        <f>DO170*VLOOKUP('Données projet'!$B$14,Paramètres!$A$1:$I$89,3,0)*VLOOKUP('Données projet'!$B$14,Paramètres!$A$1:$I$89,5,0)</f>
        <v>-1.7823822417994965E-13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448.86709550306159</v>
      </c>
      <c r="DU170" s="59">
        <f t="shared" si="152"/>
        <v>421.94486500709155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-2.8421709430404007E-13</v>
      </c>
      <c r="EK170" s="17">
        <f>EJ170*VLOOKUP('Données projet'!$B$15,Paramètres!$A$1:$I$89,3,0)*VLOOKUP('Données projet'!$B$15,Paramètres!$A$1:$I$89,5,0)</f>
        <v>-2.0838797354372215E-13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327.81662150328646</v>
      </c>
      <c r="EP170" s="59">
        <f t="shared" si="154"/>
        <v>320.24200483294322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-2.8421709430404007E-13</v>
      </c>
      <c r="FF170" s="17">
        <f>FE170*VLOOKUP('Données projet'!$B$16,Paramètres!$A$1:$I$89,3,0)*VLOOKUP('Données projet'!$B$16,Paramètres!$A$1:$I$89,5,0)</f>
        <v>-2.2168933355715128E-13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346.38839381795231</v>
      </c>
      <c r="FK170" s="59">
        <f t="shared" si="156"/>
        <v>337.8934585835961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-2.8421709430404007E-13</v>
      </c>
      <c r="GA170" s="17">
        <f>FZ170*VLOOKUP('Données projet'!$B$17,Paramètres!$A$1:$I$89,3,0)*VLOOKUP('Données projet'!$B$17,Paramètres!$A$1:$I$89,5,0)</f>
        <v>-2.4829205358400943E-13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383.46266660377637</v>
      </c>
      <c r="GF170" s="59">
        <f t="shared" si="158"/>
        <v>373.1287543230714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0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-2.2737367544323206E-13</v>
      </c>
      <c r="GV170" s="17">
        <f>GU170*VLOOKUP('Données projet'!$B$18,Paramètres!$A$1:$I$89,3,0)*VLOOKUP('Données projet'!$B$18,Paramètres!$A$1:$I$89,5,0)</f>
        <v>-2.3055690689943731E-13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564.80210708868663</v>
      </c>
      <c r="HA170" s="59">
        <f t="shared" si="160"/>
        <v>367.42881145517066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0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362.81292020448933</v>
      </c>
      <c r="T171" s="59">
        <f t="shared" si="142"/>
        <v>292.26503163353146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40.196832341212442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4.3052652609483966E-12</v>
      </c>
      <c r="AC171" s="22">
        <f t="shared" si="163"/>
        <v>40.196832341216748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-1.915395841933787E-13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476.64466005965136</v>
      </c>
      <c r="AO171" s="59">
        <f t="shared" si="144"/>
        <v>312.67921212138998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-2.0572770154103635E-13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508.74087353289082</v>
      </c>
      <c r="BJ171" s="59">
        <f t="shared" si="146"/>
        <v>332.61387922152159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5.0249582272954292E-14</v>
      </c>
      <c r="CA171" s="13">
        <f t="shared" si="170"/>
        <v>8.1784820119191593E-13</v>
      </c>
      <c r="CB171" s="20">
        <f t="shared" si="171"/>
        <v>1.5119369728679821E-12</v>
      </c>
      <c r="CC171" s="59">
        <f t="shared" si="119"/>
        <v>293.33333333333485</v>
      </c>
      <c r="CD171" s="59">
        <f ca="1">AVERAGE(OFFSET($CC$3,0,0,'Données projet'!$E$12+1,1))-AVERAGE(OFFSET($H$3,0,0,'Données projet'!$E$12+1,1))</f>
        <v>413.19017646954478</v>
      </c>
      <c r="CE171" s="59">
        <f t="shared" si="148"/>
        <v>501.86214945100159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-3.694822225952521E-13</v>
      </c>
      <c r="CU171" s="17">
        <f>CT171*VLOOKUP('Données projet'!$B$13,Paramètres!$A$1:$I$89,3,0)*VLOOKUP('Données projet'!$B$13,Paramètres!$A$1:$I$89,5,0)</f>
        <v>-4.0347458707401528E-13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384.27390696549998</v>
      </c>
      <c r="CZ171" s="59">
        <f t="shared" si="150"/>
        <v>168.81577156642464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-1.7053025658242404E-13</v>
      </c>
      <c r="DP171" s="17">
        <f>DO171*VLOOKUP('Données projet'!$B$14,Paramètres!$A$1:$I$89,3,0)*VLOOKUP('Données projet'!$B$14,Paramètres!$A$1:$I$89,5,0)</f>
        <v>-1.7823822417994965E-13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448.86709550306159</v>
      </c>
      <c r="DU171" s="59">
        <f t="shared" si="152"/>
        <v>421.94486500709155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-2.8421709430404007E-13</v>
      </c>
      <c r="EK171" s="17">
        <f>EJ171*VLOOKUP('Données projet'!$B$15,Paramètres!$A$1:$I$89,3,0)*VLOOKUP('Données projet'!$B$15,Paramètres!$A$1:$I$89,5,0)</f>
        <v>-2.0838797354372215E-13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327.81662150328646</v>
      </c>
      <c r="EP171" s="59">
        <f t="shared" si="154"/>
        <v>320.24200483294322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-2.8421709430404007E-13</v>
      </c>
      <c r="FF171" s="17">
        <f>FE171*VLOOKUP('Données projet'!$B$16,Paramètres!$A$1:$I$89,3,0)*VLOOKUP('Données projet'!$B$16,Paramètres!$A$1:$I$89,5,0)</f>
        <v>-2.2168933355715128E-13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346.38839381795231</v>
      </c>
      <c r="FK171" s="59">
        <f t="shared" si="156"/>
        <v>337.8934585835961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-2.8421709430404007E-13</v>
      </c>
      <c r="GA171" s="17">
        <f>FZ171*VLOOKUP('Données projet'!$B$17,Paramètres!$A$1:$I$89,3,0)*VLOOKUP('Données projet'!$B$17,Paramètres!$A$1:$I$89,5,0)</f>
        <v>-2.4829205358400943E-13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383.46266660377637</v>
      </c>
      <c r="GF171" s="59">
        <f t="shared" si="158"/>
        <v>373.1287543230714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0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-2.2737367544323206E-13</v>
      </c>
      <c r="GV171" s="17">
        <f>GU171*VLOOKUP('Données projet'!$B$18,Paramètres!$A$1:$I$89,3,0)*VLOOKUP('Données projet'!$B$18,Paramètres!$A$1:$I$89,5,0)</f>
        <v>-2.3055690689943731E-13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564.80210708868663</v>
      </c>
      <c r="HA171" s="59">
        <f t="shared" si="160"/>
        <v>367.42881145517066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0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362.81292020448933</v>
      </c>
      <c r="T172" s="59">
        <f t="shared" si="142"/>
        <v>292.26503163353146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39.408596976648077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3.0442822608234823E-12</v>
      </c>
      <c r="AC172" s="22">
        <f t="shared" si="163"/>
        <v>39.408596976651118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-1.915395841933787E-13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476.64466005965136</v>
      </c>
      <c r="AO172" s="59">
        <f t="shared" si="144"/>
        <v>312.67921212138998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-2.0572770154103635E-13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508.74087353289082</v>
      </c>
      <c r="BJ172" s="59">
        <f t="shared" si="146"/>
        <v>332.61387922152159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5.0249582272954292E-14</v>
      </c>
      <c r="CA172" s="13">
        <f t="shared" si="170"/>
        <v>8.1784820119191593E-13</v>
      </c>
      <c r="CB172" s="20">
        <f t="shared" si="171"/>
        <v>1.5119369728679821E-12</v>
      </c>
      <c r="CC172" s="59">
        <f t="shared" si="119"/>
        <v>293.33333333333485</v>
      </c>
      <c r="CD172" s="59">
        <f ca="1">AVERAGE(OFFSET($CC$3,0,0,'Données projet'!$E$12+1,1))-AVERAGE(OFFSET($H$3,0,0,'Données projet'!$E$12+1,1))</f>
        <v>413.19017646954478</v>
      </c>
      <c r="CE172" s="59">
        <f t="shared" si="148"/>
        <v>501.86214945100159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-3.694822225952521E-13</v>
      </c>
      <c r="CU172" s="17">
        <f>CT172*VLOOKUP('Données projet'!$B$13,Paramètres!$A$1:$I$89,3,0)*VLOOKUP('Données projet'!$B$13,Paramètres!$A$1:$I$89,5,0)</f>
        <v>-4.0347458707401528E-13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384.27390696549998</v>
      </c>
      <c r="CZ172" s="59">
        <f t="shared" si="150"/>
        <v>168.81577156642464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-1.7053025658242404E-13</v>
      </c>
      <c r="DP172" s="17">
        <f>DO172*VLOOKUP('Données projet'!$B$14,Paramètres!$A$1:$I$89,3,0)*VLOOKUP('Données projet'!$B$14,Paramètres!$A$1:$I$89,5,0)</f>
        <v>-1.7823822417994965E-13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448.86709550306159</v>
      </c>
      <c r="DU172" s="59">
        <f t="shared" si="152"/>
        <v>421.94486500709155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-2.8421709430404007E-13</v>
      </c>
      <c r="EK172" s="17">
        <f>EJ172*VLOOKUP('Données projet'!$B$15,Paramètres!$A$1:$I$89,3,0)*VLOOKUP('Données projet'!$B$15,Paramètres!$A$1:$I$89,5,0)</f>
        <v>-2.0838797354372215E-13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327.81662150328646</v>
      </c>
      <c r="EP172" s="59">
        <f t="shared" si="154"/>
        <v>320.24200483294322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-2.8421709430404007E-13</v>
      </c>
      <c r="FF172" s="17">
        <f>FE172*VLOOKUP('Données projet'!$B$16,Paramètres!$A$1:$I$89,3,0)*VLOOKUP('Données projet'!$B$16,Paramètres!$A$1:$I$89,5,0)</f>
        <v>-2.2168933355715128E-13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346.38839381795231</v>
      </c>
      <c r="FK172" s="59">
        <f t="shared" si="156"/>
        <v>337.8934585835961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-2.8421709430404007E-13</v>
      </c>
      <c r="GA172" s="17">
        <f>FZ172*VLOOKUP('Données projet'!$B$17,Paramètres!$A$1:$I$89,3,0)*VLOOKUP('Données projet'!$B$17,Paramètres!$A$1:$I$89,5,0)</f>
        <v>-2.4829205358400943E-13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383.46266660377637</v>
      </c>
      <c r="GF172" s="59">
        <f t="shared" si="158"/>
        <v>373.1287543230714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0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-2.2737367544323206E-13</v>
      </c>
      <c r="GV172" s="17">
        <f>GU172*VLOOKUP('Données projet'!$B$18,Paramètres!$A$1:$I$89,3,0)*VLOOKUP('Données projet'!$B$18,Paramètres!$A$1:$I$89,5,0)</f>
        <v>-2.3055690689943731E-13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564.80210708868663</v>
      </c>
      <c r="HA172" s="59">
        <f t="shared" si="160"/>
        <v>367.42881145517066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0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362.81292020448933</v>
      </c>
      <c r="T173" s="59">
        <f t="shared" si="142"/>
        <v>292.26503163353146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38.635818426806722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2.1526326304741983E-12</v>
      </c>
      <c r="AC173" s="22">
        <f t="shared" si="163"/>
        <v>38.635818426808875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-1.915395841933787E-13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476.64466005965136</v>
      </c>
      <c r="AO173" s="59">
        <f t="shared" si="144"/>
        <v>312.67921212138998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-2.0572770154103635E-13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508.74087353289082</v>
      </c>
      <c r="BJ173" s="59">
        <f t="shared" si="146"/>
        <v>332.61387922152159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5.0249582272954292E-14</v>
      </c>
      <c r="CA173" s="13">
        <f t="shared" si="170"/>
        <v>8.1784820119191593E-13</v>
      </c>
      <c r="CB173" s="20">
        <f t="shared" si="171"/>
        <v>1.5119369728679821E-12</v>
      </c>
      <c r="CC173" s="59">
        <f t="shared" si="119"/>
        <v>293.33333333333485</v>
      </c>
      <c r="CD173" s="59">
        <f ca="1">AVERAGE(OFFSET($CC$3,0,0,'Données projet'!$E$12+1,1))-AVERAGE(OFFSET($H$3,0,0,'Données projet'!$E$12+1,1))</f>
        <v>413.19017646954478</v>
      </c>
      <c r="CE173" s="59">
        <f t="shared" si="148"/>
        <v>501.86214945100159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-3.694822225952521E-13</v>
      </c>
      <c r="CU173" s="17">
        <f>CT173*VLOOKUP('Données projet'!$B$13,Paramètres!$A$1:$I$89,3,0)*VLOOKUP('Données projet'!$B$13,Paramètres!$A$1:$I$89,5,0)</f>
        <v>-4.0347458707401528E-13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384.27390696549998</v>
      </c>
      <c r="CZ173" s="59">
        <f t="shared" si="150"/>
        <v>168.81577156642464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-1.7053025658242404E-13</v>
      </c>
      <c r="DP173" s="17">
        <f>DO173*VLOOKUP('Données projet'!$B$14,Paramètres!$A$1:$I$89,3,0)*VLOOKUP('Données projet'!$B$14,Paramètres!$A$1:$I$89,5,0)</f>
        <v>-1.7823822417994965E-13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448.86709550306159</v>
      </c>
      <c r="DU173" s="59">
        <f t="shared" si="152"/>
        <v>421.94486500709155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-2.8421709430404007E-13</v>
      </c>
      <c r="EK173" s="17">
        <f>EJ173*VLOOKUP('Données projet'!$B$15,Paramètres!$A$1:$I$89,3,0)*VLOOKUP('Données projet'!$B$15,Paramètres!$A$1:$I$89,5,0)</f>
        <v>-2.0838797354372215E-13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327.81662150328646</v>
      </c>
      <c r="EP173" s="59">
        <f t="shared" si="154"/>
        <v>320.24200483294322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-2.8421709430404007E-13</v>
      </c>
      <c r="FF173" s="17">
        <f>FE173*VLOOKUP('Données projet'!$B$16,Paramètres!$A$1:$I$89,3,0)*VLOOKUP('Données projet'!$B$16,Paramètres!$A$1:$I$89,5,0)</f>
        <v>-2.2168933355715128E-13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346.38839381795231</v>
      </c>
      <c r="FK173" s="59">
        <f t="shared" si="156"/>
        <v>337.8934585835961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-2.8421709430404007E-13</v>
      </c>
      <c r="GA173" s="17">
        <f>FZ173*VLOOKUP('Données projet'!$B$17,Paramètres!$A$1:$I$89,3,0)*VLOOKUP('Données projet'!$B$17,Paramètres!$A$1:$I$89,5,0)</f>
        <v>-2.4829205358400943E-13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383.46266660377637</v>
      </c>
      <c r="GF173" s="59">
        <f t="shared" si="158"/>
        <v>373.1287543230714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0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-2.2737367544323206E-13</v>
      </c>
      <c r="GV173" s="17">
        <f>GU173*VLOOKUP('Données projet'!$B$18,Paramètres!$A$1:$I$89,3,0)*VLOOKUP('Données projet'!$B$18,Paramètres!$A$1:$I$89,5,0)</f>
        <v>-2.3055690689943731E-13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564.80210708868663</v>
      </c>
      <c r="HA173" s="59">
        <f t="shared" si="160"/>
        <v>367.42881145517066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0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362.81292020448933</v>
      </c>
      <c r="T174" s="59">
        <f t="shared" si="142"/>
        <v>292.26503163353146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37.878193592979379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1.5221411304117412E-12</v>
      </c>
      <c r="AC174" s="22">
        <f t="shared" si="163"/>
        <v>37.878193592980899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-1.915395841933787E-13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476.64466005965136</v>
      </c>
      <c r="AO174" s="59">
        <f t="shared" si="144"/>
        <v>312.67921212138998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-2.0572770154103635E-13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508.74087353289082</v>
      </c>
      <c r="BJ174" s="59">
        <f t="shared" si="146"/>
        <v>332.61387922152159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5.0249582272954292E-14</v>
      </c>
      <c r="CA174" s="13">
        <f t="shared" si="170"/>
        <v>8.1784820119191593E-13</v>
      </c>
      <c r="CB174" s="20">
        <f t="shared" si="171"/>
        <v>1.5119369728679821E-12</v>
      </c>
      <c r="CC174" s="59">
        <f t="shared" si="119"/>
        <v>293.33333333333485</v>
      </c>
      <c r="CD174" s="59">
        <f ca="1">AVERAGE(OFFSET($CC$3,0,0,'Données projet'!$E$12+1,1))-AVERAGE(OFFSET($H$3,0,0,'Données projet'!$E$12+1,1))</f>
        <v>413.19017646954478</v>
      </c>
      <c r="CE174" s="59">
        <f t="shared" si="148"/>
        <v>501.86214945100159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-3.694822225952521E-13</v>
      </c>
      <c r="CU174" s="17">
        <f>CT174*VLOOKUP('Données projet'!$B$13,Paramètres!$A$1:$I$89,3,0)*VLOOKUP('Données projet'!$B$13,Paramètres!$A$1:$I$89,5,0)</f>
        <v>-4.0347458707401528E-13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384.27390696549998</v>
      </c>
      <c r="CZ174" s="59">
        <f t="shared" si="150"/>
        <v>168.81577156642464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-1.7053025658242404E-13</v>
      </c>
      <c r="DP174" s="17">
        <f>DO174*VLOOKUP('Données projet'!$B$14,Paramètres!$A$1:$I$89,3,0)*VLOOKUP('Données projet'!$B$14,Paramètres!$A$1:$I$89,5,0)</f>
        <v>-1.7823822417994965E-13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448.86709550306159</v>
      </c>
      <c r="DU174" s="59">
        <f t="shared" si="152"/>
        <v>421.94486500709155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-2.8421709430404007E-13</v>
      </c>
      <c r="EK174" s="17">
        <f>EJ174*VLOOKUP('Données projet'!$B$15,Paramètres!$A$1:$I$89,3,0)*VLOOKUP('Données projet'!$B$15,Paramètres!$A$1:$I$89,5,0)</f>
        <v>-2.0838797354372215E-13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327.81662150328646</v>
      </c>
      <c r="EP174" s="59">
        <f t="shared" si="154"/>
        <v>320.24200483294322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-2.8421709430404007E-13</v>
      </c>
      <c r="FF174" s="17">
        <f>FE174*VLOOKUP('Données projet'!$B$16,Paramètres!$A$1:$I$89,3,0)*VLOOKUP('Données projet'!$B$16,Paramètres!$A$1:$I$89,5,0)</f>
        <v>-2.2168933355715128E-13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346.38839381795231</v>
      </c>
      <c r="FK174" s="59">
        <f t="shared" si="156"/>
        <v>337.8934585835961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-2.8421709430404007E-13</v>
      </c>
      <c r="GA174" s="17">
        <f>FZ174*VLOOKUP('Données projet'!$B$17,Paramètres!$A$1:$I$89,3,0)*VLOOKUP('Données projet'!$B$17,Paramètres!$A$1:$I$89,5,0)</f>
        <v>-2.4829205358400943E-13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383.46266660377637</v>
      </c>
      <c r="GF174" s="59">
        <f t="shared" si="158"/>
        <v>373.1287543230714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0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-2.2737367544323206E-13</v>
      </c>
      <c r="GV174" s="17">
        <f>GU174*VLOOKUP('Données projet'!$B$18,Paramètres!$A$1:$I$89,3,0)*VLOOKUP('Données projet'!$B$18,Paramètres!$A$1:$I$89,5,0)</f>
        <v>-2.3055690689943731E-13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564.80210708868663</v>
      </c>
      <c r="HA174" s="59">
        <f t="shared" si="160"/>
        <v>367.42881145517066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0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362.81292020448933</v>
      </c>
      <c r="T175" s="59">
        <f t="shared" si="142"/>
        <v>292.26503163353146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37.135425320037875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1.0763163152370991E-12</v>
      </c>
      <c r="AC175" s="22">
        <f t="shared" si="163"/>
        <v>37.135425320038948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-1.915395841933787E-13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476.64466005965136</v>
      </c>
      <c r="AO175" s="59">
        <f t="shared" si="144"/>
        <v>312.67921212138998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-2.0572770154103635E-13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508.74087353289082</v>
      </c>
      <c r="BJ175" s="59">
        <f t="shared" si="146"/>
        <v>332.61387922152159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5.0249582272954292E-14</v>
      </c>
      <c r="CA175" s="13">
        <f t="shared" si="170"/>
        <v>8.1784820119191593E-13</v>
      </c>
      <c r="CB175" s="20">
        <f t="shared" si="171"/>
        <v>1.5119369728679821E-12</v>
      </c>
      <c r="CC175" s="59">
        <f t="shared" si="119"/>
        <v>293.33333333333485</v>
      </c>
      <c r="CD175" s="59">
        <f ca="1">AVERAGE(OFFSET($CC$3,0,0,'Données projet'!$E$12+1,1))-AVERAGE(OFFSET($H$3,0,0,'Données projet'!$E$12+1,1))</f>
        <v>413.19017646954478</v>
      </c>
      <c r="CE175" s="59">
        <f t="shared" si="148"/>
        <v>501.86214945100159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-3.694822225952521E-13</v>
      </c>
      <c r="CU175" s="17">
        <f>CT175*VLOOKUP('Données projet'!$B$13,Paramètres!$A$1:$I$89,3,0)*VLOOKUP('Données projet'!$B$13,Paramètres!$A$1:$I$89,5,0)</f>
        <v>-4.0347458707401528E-13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384.27390696549998</v>
      </c>
      <c r="CZ175" s="59">
        <f t="shared" si="150"/>
        <v>168.81577156642464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-1.7053025658242404E-13</v>
      </c>
      <c r="DP175" s="17">
        <f>DO175*VLOOKUP('Données projet'!$B$14,Paramètres!$A$1:$I$89,3,0)*VLOOKUP('Données projet'!$B$14,Paramètres!$A$1:$I$89,5,0)</f>
        <v>-1.7823822417994965E-13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448.86709550306159</v>
      </c>
      <c r="DU175" s="59">
        <f t="shared" si="152"/>
        <v>421.94486500709155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-2.8421709430404007E-13</v>
      </c>
      <c r="EK175" s="17">
        <f>EJ175*VLOOKUP('Données projet'!$B$15,Paramètres!$A$1:$I$89,3,0)*VLOOKUP('Données projet'!$B$15,Paramètres!$A$1:$I$89,5,0)</f>
        <v>-2.0838797354372215E-13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327.81662150328646</v>
      </c>
      <c r="EP175" s="59">
        <f t="shared" si="154"/>
        <v>320.24200483294322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-2.8421709430404007E-13</v>
      </c>
      <c r="FF175" s="17">
        <f>FE175*VLOOKUP('Données projet'!$B$16,Paramètres!$A$1:$I$89,3,0)*VLOOKUP('Données projet'!$B$16,Paramètres!$A$1:$I$89,5,0)</f>
        <v>-2.2168933355715128E-13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346.38839381795231</v>
      </c>
      <c r="FK175" s="59">
        <f t="shared" si="156"/>
        <v>337.8934585835961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-2.8421709430404007E-13</v>
      </c>
      <c r="GA175" s="17">
        <f>FZ175*VLOOKUP('Données projet'!$B$17,Paramètres!$A$1:$I$89,3,0)*VLOOKUP('Données projet'!$B$17,Paramètres!$A$1:$I$89,5,0)</f>
        <v>-2.4829205358400943E-13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383.46266660377637</v>
      </c>
      <c r="GF175" s="59">
        <f t="shared" si="158"/>
        <v>373.1287543230714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0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-2.2737367544323206E-13</v>
      </c>
      <c r="GV175" s="17">
        <f>GU175*VLOOKUP('Données projet'!$B$18,Paramètres!$A$1:$I$89,3,0)*VLOOKUP('Données projet'!$B$18,Paramètres!$A$1:$I$89,5,0)</f>
        <v>-2.3055690689943731E-13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564.80210708868663</v>
      </c>
      <c r="HA175" s="59">
        <f t="shared" si="160"/>
        <v>367.42881145517066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0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362.81292020448933</v>
      </c>
      <c r="T176" s="59">
        <f t="shared" si="142"/>
        <v>292.26503163353146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36.407222279884841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7.6107056520587058E-13</v>
      </c>
      <c r="AC176" s="22">
        <f t="shared" si="163"/>
        <v>36.407222279885602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-1.915395841933787E-13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476.64466005965136</v>
      </c>
      <c r="AO176" s="59">
        <f t="shared" si="144"/>
        <v>312.67921212138998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-2.0572770154103635E-13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508.74087353289082</v>
      </c>
      <c r="BJ176" s="59">
        <f t="shared" si="146"/>
        <v>332.61387922152159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5.0249582272954292E-14</v>
      </c>
      <c r="CA176" s="13">
        <f t="shared" si="170"/>
        <v>8.1784820119191593E-13</v>
      </c>
      <c r="CB176" s="20">
        <f t="shared" si="171"/>
        <v>1.5119369728679821E-12</v>
      </c>
      <c r="CC176" s="59">
        <f t="shared" si="119"/>
        <v>293.33333333333485</v>
      </c>
      <c r="CD176" s="59">
        <f ca="1">AVERAGE(OFFSET($CC$3,0,0,'Données projet'!$E$12+1,1))-AVERAGE(OFFSET($H$3,0,0,'Données projet'!$E$12+1,1))</f>
        <v>413.19017646954478</v>
      </c>
      <c r="CE176" s="59">
        <f t="shared" si="148"/>
        <v>501.86214945100159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-3.694822225952521E-13</v>
      </c>
      <c r="CU176" s="17">
        <f>CT176*VLOOKUP('Données projet'!$B$13,Paramètres!$A$1:$I$89,3,0)*VLOOKUP('Données projet'!$B$13,Paramètres!$A$1:$I$89,5,0)</f>
        <v>-4.0347458707401528E-13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384.27390696549998</v>
      </c>
      <c r="CZ176" s="59">
        <f t="shared" si="150"/>
        <v>168.81577156642464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-1.7053025658242404E-13</v>
      </c>
      <c r="DP176" s="17">
        <f>DO176*VLOOKUP('Données projet'!$B$14,Paramètres!$A$1:$I$89,3,0)*VLOOKUP('Données projet'!$B$14,Paramètres!$A$1:$I$89,5,0)</f>
        <v>-1.7823822417994965E-13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448.86709550306159</v>
      </c>
      <c r="DU176" s="59">
        <f t="shared" si="152"/>
        <v>421.94486500709155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-2.8421709430404007E-13</v>
      </c>
      <c r="EK176" s="17">
        <f>EJ176*VLOOKUP('Données projet'!$B$15,Paramètres!$A$1:$I$89,3,0)*VLOOKUP('Données projet'!$B$15,Paramètres!$A$1:$I$89,5,0)</f>
        <v>-2.0838797354372215E-13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327.81662150328646</v>
      </c>
      <c r="EP176" s="59">
        <f t="shared" si="154"/>
        <v>320.24200483294322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-2.8421709430404007E-13</v>
      </c>
      <c r="FF176" s="17">
        <f>FE176*VLOOKUP('Données projet'!$B$16,Paramètres!$A$1:$I$89,3,0)*VLOOKUP('Données projet'!$B$16,Paramètres!$A$1:$I$89,5,0)</f>
        <v>-2.2168933355715128E-13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346.38839381795231</v>
      </c>
      <c r="FK176" s="59">
        <f t="shared" si="156"/>
        <v>337.8934585835961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-2.8421709430404007E-13</v>
      </c>
      <c r="GA176" s="17">
        <f>FZ176*VLOOKUP('Données projet'!$B$17,Paramètres!$A$1:$I$89,3,0)*VLOOKUP('Données projet'!$B$17,Paramètres!$A$1:$I$89,5,0)</f>
        <v>-2.4829205358400943E-13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383.46266660377637</v>
      </c>
      <c r="GF176" s="59">
        <f t="shared" si="158"/>
        <v>373.1287543230714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0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-2.2737367544323206E-13</v>
      </c>
      <c r="GV176" s="17">
        <f>GU176*VLOOKUP('Données projet'!$B$18,Paramètres!$A$1:$I$89,3,0)*VLOOKUP('Données projet'!$B$18,Paramètres!$A$1:$I$89,5,0)</f>
        <v>-2.3055690689943731E-13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564.80210708868663</v>
      </c>
      <c r="HA176" s="59">
        <f t="shared" si="160"/>
        <v>367.42881145517066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0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362.81292020448933</v>
      </c>
      <c r="T177" s="59">
        <f t="shared" si="142"/>
        <v>292.26503163353146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35.693298857189212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5.3815815761854957E-13</v>
      </c>
      <c r="AC177" s="22">
        <f t="shared" si="163"/>
        <v>35.693298857189752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-1.915395841933787E-13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476.64466005965136</v>
      </c>
      <c r="AO177" s="59">
        <f t="shared" si="144"/>
        <v>312.67921212138998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-2.0572770154103635E-13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508.74087353289082</v>
      </c>
      <c r="BJ177" s="59">
        <f t="shared" si="146"/>
        <v>332.61387922152159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5.0249582272954292E-14</v>
      </c>
      <c r="CA177" s="13">
        <f t="shared" si="170"/>
        <v>8.1784820119191593E-13</v>
      </c>
      <c r="CB177" s="20">
        <f t="shared" si="171"/>
        <v>1.5119369728679821E-12</v>
      </c>
      <c r="CC177" s="59">
        <f t="shared" si="119"/>
        <v>293.33333333333485</v>
      </c>
      <c r="CD177" s="59">
        <f ca="1">AVERAGE(OFFSET($CC$3,0,0,'Données projet'!$E$12+1,1))-AVERAGE(OFFSET($H$3,0,0,'Données projet'!$E$12+1,1))</f>
        <v>413.19017646954478</v>
      </c>
      <c r="CE177" s="59">
        <f t="shared" si="148"/>
        <v>501.86214945100159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-3.694822225952521E-13</v>
      </c>
      <c r="CU177" s="17">
        <f>CT177*VLOOKUP('Données projet'!$B$13,Paramètres!$A$1:$I$89,3,0)*VLOOKUP('Données projet'!$B$13,Paramètres!$A$1:$I$89,5,0)</f>
        <v>-4.0347458707401528E-13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384.27390696549998</v>
      </c>
      <c r="CZ177" s="59">
        <f t="shared" si="150"/>
        <v>168.81577156642464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-1.7053025658242404E-13</v>
      </c>
      <c r="DP177" s="17">
        <f>DO177*VLOOKUP('Données projet'!$B$14,Paramètres!$A$1:$I$89,3,0)*VLOOKUP('Données projet'!$B$14,Paramètres!$A$1:$I$89,5,0)</f>
        <v>-1.7823822417994965E-13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448.86709550306159</v>
      </c>
      <c r="DU177" s="59">
        <f t="shared" si="152"/>
        <v>421.94486500709155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-2.8421709430404007E-13</v>
      </c>
      <c r="EK177" s="17">
        <f>EJ177*VLOOKUP('Données projet'!$B$15,Paramètres!$A$1:$I$89,3,0)*VLOOKUP('Données projet'!$B$15,Paramètres!$A$1:$I$89,5,0)</f>
        <v>-2.0838797354372215E-13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327.81662150328646</v>
      </c>
      <c r="EP177" s="59">
        <f t="shared" si="154"/>
        <v>320.24200483294322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-2.8421709430404007E-13</v>
      </c>
      <c r="FF177" s="17">
        <f>FE177*VLOOKUP('Données projet'!$B$16,Paramètres!$A$1:$I$89,3,0)*VLOOKUP('Données projet'!$B$16,Paramètres!$A$1:$I$89,5,0)</f>
        <v>-2.2168933355715128E-13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346.38839381795231</v>
      </c>
      <c r="FK177" s="59">
        <f t="shared" si="156"/>
        <v>337.8934585835961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-2.8421709430404007E-13</v>
      </c>
      <c r="GA177" s="17">
        <f>FZ177*VLOOKUP('Données projet'!$B$17,Paramètres!$A$1:$I$89,3,0)*VLOOKUP('Données projet'!$B$17,Paramètres!$A$1:$I$89,5,0)</f>
        <v>-2.4829205358400943E-13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383.46266660377637</v>
      </c>
      <c r="GF177" s="59">
        <f t="shared" si="158"/>
        <v>373.1287543230714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0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-2.2737367544323206E-13</v>
      </c>
      <c r="GV177" s="17">
        <f>GU177*VLOOKUP('Données projet'!$B$18,Paramètres!$A$1:$I$89,3,0)*VLOOKUP('Données projet'!$B$18,Paramètres!$A$1:$I$89,5,0)</f>
        <v>-2.3055690689943731E-13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564.80210708868663</v>
      </c>
      <c r="HA177" s="59">
        <f t="shared" si="160"/>
        <v>367.42881145517066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0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362.81292020448933</v>
      </c>
      <c r="T178" s="59">
        <f t="shared" si="142"/>
        <v>292.26503163353146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34.993375037362348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3.8053528260293529E-13</v>
      </c>
      <c r="AC178" s="22">
        <f t="shared" si="163"/>
        <v>34.993375037362732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-1.915395841933787E-13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476.64466005965136</v>
      </c>
      <c r="AO178" s="59">
        <f t="shared" si="144"/>
        <v>312.67921212138998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-2.0572770154103635E-13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508.74087353289082</v>
      </c>
      <c r="BJ178" s="59">
        <f t="shared" si="146"/>
        <v>332.61387922152159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5.0249582272954292E-14</v>
      </c>
      <c r="CA178" s="13">
        <f t="shared" si="170"/>
        <v>8.1784820119191593E-13</v>
      </c>
      <c r="CB178" s="20">
        <f t="shared" si="171"/>
        <v>1.5119369728679821E-12</v>
      </c>
      <c r="CC178" s="59">
        <f t="shared" si="119"/>
        <v>293.33333333333485</v>
      </c>
      <c r="CD178" s="59">
        <f ca="1">AVERAGE(OFFSET($CC$3,0,0,'Données projet'!$E$12+1,1))-AVERAGE(OFFSET($H$3,0,0,'Données projet'!$E$12+1,1))</f>
        <v>413.19017646954478</v>
      </c>
      <c r="CE178" s="59">
        <f t="shared" si="148"/>
        <v>501.86214945100159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-3.694822225952521E-13</v>
      </c>
      <c r="CU178" s="17">
        <f>CT178*VLOOKUP('Données projet'!$B$13,Paramètres!$A$1:$I$89,3,0)*VLOOKUP('Données projet'!$B$13,Paramètres!$A$1:$I$89,5,0)</f>
        <v>-4.0347458707401528E-13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384.27390696549998</v>
      </c>
      <c r="CZ178" s="59">
        <f t="shared" si="150"/>
        <v>168.81577156642464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-1.7053025658242404E-13</v>
      </c>
      <c r="DP178" s="17">
        <f>DO178*VLOOKUP('Données projet'!$B$14,Paramètres!$A$1:$I$89,3,0)*VLOOKUP('Données projet'!$B$14,Paramètres!$A$1:$I$89,5,0)</f>
        <v>-1.7823822417994965E-13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448.86709550306159</v>
      </c>
      <c r="DU178" s="59">
        <f t="shared" si="152"/>
        <v>421.94486500709155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-2.8421709430404007E-13</v>
      </c>
      <c r="EK178" s="17">
        <f>EJ178*VLOOKUP('Données projet'!$B$15,Paramètres!$A$1:$I$89,3,0)*VLOOKUP('Données projet'!$B$15,Paramètres!$A$1:$I$89,5,0)</f>
        <v>-2.0838797354372215E-13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327.81662150328646</v>
      </c>
      <c r="EP178" s="59">
        <f t="shared" si="154"/>
        <v>320.24200483294322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-2.8421709430404007E-13</v>
      </c>
      <c r="FF178" s="17">
        <f>FE178*VLOOKUP('Données projet'!$B$16,Paramètres!$A$1:$I$89,3,0)*VLOOKUP('Données projet'!$B$16,Paramètres!$A$1:$I$89,5,0)</f>
        <v>-2.2168933355715128E-13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346.38839381795231</v>
      </c>
      <c r="FK178" s="59">
        <f t="shared" si="156"/>
        <v>337.8934585835961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-2.8421709430404007E-13</v>
      </c>
      <c r="GA178" s="17">
        <f>FZ178*VLOOKUP('Données projet'!$B$17,Paramètres!$A$1:$I$89,3,0)*VLOOKUP('Données projet'!$B$17,Paramètres!$A$1:$I$89,5,0)</f>
        <v>-2.4829205358400943E-13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383.46266660377637</v>
      </c>
      <c r="GF178" s="59">
        <f t="shared" si="158"/>
        <v>373.1287543230714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0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-2.2737367544323206E-13</v>
      </c>
      <c r="GV178" s="17">
        <f>GU178*VLOOKUP('Données projet'!$B$18,Paramètres!$A$1:$I$89,3,0)*VLOOKUP('Données projet'!$B$18,Paramètres!$A$1:$I$89,5,0)</f>
        <v>-2.3055690689943731E-13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564.80210708868663</v>
      </c>
      <c r="HA178" s="59">
        <f t="shared" si="160"/>
        <v>367.42881145517066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0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362.81292020448933</v>
      </c>
      <c r="T179" s="59">
        <f t="shared" si="142"/>
        <v>292.26503163353146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34.307176296730916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2.6907907880927479E-13</v>
      </c>
      <c r="AC179" s="22">
        <f t="shared" si="163"/>
        <v>34.307176296731186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-1.915395841933787E-13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476.64466005965136</v>
      </c>
      <c r="AO179" s="59">
        <f t="shared" si="144"/>
        <v>312.67921212138998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-2.0572770154103635E-13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508.74087353289082</v>
      </c>
      <c r="BJ179" s="59">
        <f t="shared" si="146"/>
        <v>332.61387922152159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5.0249582272954292E-14</v>
      </c>
      <c r="CA179" s="13">
        <f t="shared" si="170"/>
        <v>8.1784820119191593E-13</v>
      </c>
      <c r="CB179" s="20">
        <f t="shared" si="171"/>
        <v>1.5119369728679821E-12</v>
      </c>
      <c r="CC179" s="59">
        <f t="shared" si="119"/>
        <v>293.33333333333485</v>
      </c>
      <c r="CD179" s="59">
        <f ca="1">AVERAGE(OFFSET($CC$3,0,0,'Données projet'!$E$12+1,1))-AVERAGE(OFFSET($H$3,0,0,'Données projet'!$E$12+1,1))</f>
        <v>413.19017646954478</v>
      </c>
      <c r="CE179" s="59">
        <f t="shared" si="148"/>
        <v>501.86214945100159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-3.694822225952521E-13</v>
      </c>
      <c r="CU179" s="17">
        <f>CT179*VLOOKUP('Données projet'!$B$13,Paramètres!$A$1:$I$89,3,0)*VLOOKUP('Données projet'!$B$13,Paramètres!$A$1:$I$89,5,0)</f>
        <v>-4.0347458707401528E-13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384.27390696549998</v>
      </c>
      <c r="CZ179" s="59">
        <f t="shared" si="150"/>
        <v>168.81577156642464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-1.7053025658242404E-13</v>
      </c>
      <c r="DP179" s="17">
        <f>DO179*VLOOKUP('Données projet'!$B$14,Paramètres!$A$1:$I$89,3,0)*VLOOKUP('Données projet'!$B$14,Paramètres!$A$1:$I$89,5,0)</f>
        <v>-1.7823822417994965E-13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448.86709550306159</v>
      </c>
      <c r="DU179" s="59">
        <f t="shared" si="152"/>
        <v>421.94486500709155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-2.8421709430404007E-13</v>
      </c>
      <c r="EK179" s="17">
        <f>EJ179*VLOOKUP('Données projet'!$B$15,Paramètres!$A$1:$I$89,3,0)*VLOOKUP('Données projet'!$B$15,Paramètres!$A$1:$I$89,5,0)</f>
        <v>-2.0838797354372215E-13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327.81662150328646</v>
      </c>
      <c r="EP179" s="59">
        <f t="shared" si="154"/>
        <v>320.24200483294322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-2.8421709430404007E-13</v>
      </c>
      <c r="FF179" s="17">
        <f>FE179*VLOOKUP('Données projet'!$B$16,Paramètres!$A$1:$I$89,3,0)*VLOOKUP('Données projet'!$B$16,Paramètres!$A$1:$I$89,5,0)</f>
        <v>-2.2168933355715128E-13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346.38839381795231</v>
      </c>
      <c r="FK179" s="59">
        <f t="shared" si="156"/>
        <v>337.8934585835961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-2.8421709430404007E-13</v>
      </c>
      <c r="GA179" s="17">
        <f>FZ179*VLOOKUP('Données projet'!$B$17,Paramètres!$A$1:$I$89,3,0)*VLOOKUP('Données projet'!$B$17,Paramètres!$A$1:$I$89,5,0)</f>
        <v>-2.4829205358400943E-13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383.46266660377637</v>
      </c>
      <c r="GF179" s="59">
        <f t="shared" si="158"/>
        <v>373.1287543230714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0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-2.2737367544323206E-13</v>
      </c>
      <c r="GV179" s="17">
        <f>GU179*VLOOKUP('Données projet'!$B$18,Paramètres!$A$1:$I$89,3,0)*VLOOKUP('Données projet'!$B$18,Paramètres!$A$1:$I$89,5,0)</f>
        <v>-2.3055690689943731E-13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564.80210708868663</v>
      </c>
      <c r="HA179" s="59">
        <f t="shared" si="160"/>
        <v>367.42881145517066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0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362.81292020448933</v>
      </c>
      <c r="T180" s="59">
        <f t="shared" si="142"/>
        <v>292.26503163353146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33.634433494863359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1.9026764130146765E-13</v>
      </c>
      <c r="AC180" s="22">
        <f t="shared" si="163"/>
        <v>33.634433494863551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-1.915395841933787E-13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476.64466005965136</v>
      </c>
      <c r="AO180" s="59">
        <f t="shared" si="144"/>
        <v>312.67921212138998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-2.0572770154103635E-13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508.74087353289082</v>
      </c>
      <c r="BJ180" s="59">
        <f t="shared" si="146"/>
        <v>332.61387922152159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5.0249582272954292E-14</v>
      </c>
      <c r="CA180" s="13">
        <f t="shared" si="170"/>
        <v>8.1784820119191593E-13</v>
      </c>
      <c r="CB180" s="20">
        <f t="shared" si="171"/>
        <v>1.5119369728679821E-12</v>
      </c>
      <c r="CC180" s="59">
        <f t="shared" si="119"/>
        <v>293.33333333333485</v>
      </c>
      <c r="CD180" s="59">
        <f ca="1">AVERAGE(OFFSET($CC$3,0,0,'Données projet'!$E$12+1,1))-AVERAGE(OFFSET($H$3,0,0,'Données projet'!$E$12+1,1))</f>
        <v>413.19017646954478</v>
      </c>
      <c r="CE180" s="59">
        <f t="shared" si="148"/>
        <v>501.86214945100159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-3.694822225952521E-13</v>
      </c>
      <c r="CU180" s="17">
        <f>CT180*VLOOKUP('Données projet'!$B$13,Paramètres!$A$1:$I$89,3,0)*VLOOKUP('Données projet'!$B$13,Paramètres!$A$1:$I$89,5,0)</f>
        <v>-4.0347458707401528E-13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384.27390696549998</v>
      </c>
      <c r="CZ180" s="59">
        <f t="shared" si="150"/>
        <v>168.81577156642464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-1.7053025658242404E-13</v>
      </c>
      <c r="DP180" s="17">
        <f>DO180*VLOOKUP('Données projet'!$B$14,Paramètres!$A$1:$I$89,3,0)*VLOOKUP('Données projet'!$B$14,Paramètres!$A$1:$I$89,5,0)</f>
        <v>-1.7823822417994965E-13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448.86709550306159</v>
      </c>
      <c r="DU180" s="59">
        <f t="shared" si="152"/>
        <v>421.94486500709155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-2.8421709430404007E-13</v>
      </c>
      <c r="EK180" s="17">
        <f>EJ180*VLOOKUP('Données projet'!$B$15,Paramètres!$A$1:$I$89,3,0)*VLOOKUP('Données projet'!$B$15,Paramètres!$A$1:$I$89,5,0)</f>
        <v>-2.0838797354372215E-13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327.81662150328646</v>
      </c>
      <c r="EP180" s="59">
        <f t="shared" si="154"/>
        <v>320.24200483294322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-2.8421709430404007E-13</v>
      </c>
      <c r="FF180" s="17">
        <f>FE180*VLOOKUP('Données projet'!$B$16,Paramètres!$A$1:$I$89,3,0)*VLOOKUP('Données projet'!$B$16,Paramètres!$A$1:$I$89,5,0)</f>
        <v>-2.2168933355715128E-13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346.38839381795231</v>
      </c>
      <c r="FK180" s="59">
        <f t="shared" si="156"/>
        <v>337.8934585835961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-2.8421709430404007E-13</v>
      </c>
      <c r="GA180" s="17">
        <f>FZ180*VLOOKUP('Données projet'!$B$17,Paramètres!$A$1:$I$89,3,0)*VLOOKUP('Données projet'!$B$17,Paramètres!$A$1:$I$89,5,0)</f>
        <v>-2.4829205358400943E-13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383.46266660377637</v>
      </c>
      <c r="GF180" s="59">
        <f t="shared" si="158"/>
        <v>373.1287543230714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0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-2.2737367544323206E-13</v>
      </c>
      <c r="GV180" s="17">
        <f>GU180*VLOOKUP('Données projet'!$B$18,Paramètres!$A$1:$I$89,3,0)*VLOOKUP('Données projet'!$B$18,Paramètres!$A$1:$I$89,5,0)</f>
        <v>-2.3055690689943731E-13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564.80210708868663</v>
      </c>
      <c r="HA180" s="59">
        <f t="shared" si="160"/>
        <v>367.42881145517066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0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362.81292020448933</v>
      </c>
      <c r="T181" s="59">
        <f t="shared" si="142"/>
        <v>292.26503163353146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32.974882769007834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1.3453953940463739E-13</v>
      </c>
      <c r="AC181" s="22">
        <f t="shared" si="163"/>
        <v>32.974882769007969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-1.915395841933787E-13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476.64466005965136</v>
      </c>
      <c r="AO181" s="59">
        <f t="shared" si="144"/>
        <v>312.67921212138998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-2.0572770154103635E-13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508.74087353289082</v>
      </c>
      <c r="BJ181" s="59">
        <f t="shared" si="146"/>
        <v>332.61387922152159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5.0249582272954292E-14</v>
      </c>
      <c r="CA181" s="13">
        <f t="shared" si="170"/>
        <v>8.1784820119191593E-13</v>
      </c>
      <c r="CB181" s="20">
        <f t="shared" si="171"/>
        <v>1.5119369728679821E-12</v>
      </c>
      <c r="CC181" s="59">
        <f t="shared" si="119"/>
        <v>293.33333333333485</v>
      </c>
      <c r="CD181" s="59">
        <f ca="1">AVERAGE(OFFSET($CC$3,0,0,'Données projet'!$E$12+1,1))-AVERAGE(OFFSET($H$3,0,0,'Données projet'!$E$12+1,1))</f>
        <v>413.19017646954478</v>
      </c>
      <c r="CE181" s="59">
        <f t="shared" si="148"/>
        <v>501.86214945100159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-3.694822225952521E-13</v>
      </c>
      <c r="CU181" s="17">
        <f>CT181*VLOOKUP('Données projet'!$B$13,Paramètres!$A$1:$I$89,3,0)*VLOOKUP('Données projet'!$B$13,Paramètres!$A$1:$I$89,5,0)</f>
        <v>-4.0347458707401528E-13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384.27390696549998</v>
      </c>
      <c r="CZ181" s="59">
        <f t="shared" si="150"/>
        <v>168.81577156642464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-1.7053025658242404E-13</v>
      </c>
      <c r="DP181" s="17">
        <f>DO181*VLOOKUP('Données projet'!$B$14,Paramètres!$A$1:$I$89,3,0)*VLOOKUP('Données projet'!$B$14,Paramètres!$A$1:$I$89,5,0)</f>
        <v>-1.7823822417994965E-13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448.86709550306159</v>
      </c>
      <c r="DU181" s="59">
        <f t="shared" si="152"/>
        <v>421.94486500709155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-2.8421709430404007E-13</v>
      </c>
      <c r="EK181" s="17">
        <f>EJ181*VLOOKUP('Données projet'!$B$15,Paramètres!$A$1:$I$89,3,0)*VLOOKUP('Données projet'!$B$15,Paramètres!$A$1:$I$89,5,0)</f>
        <v>-2.0838797354372215E-13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327.81662150328646</v>
      </c>
      <c r="EP181" s="59">
        <f t="shared" si="154"/>
        <v>320.24200483294322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-2.8421709430404007E-13</v>
      </c>
      <c r="FF181" s="17">
        <f>FE181*VLOOKUP('Données projet'!$B$16,Paramètres!$A$1:$I$89,3,0)*VLOOKUP('Données projet'!$B$16,Paramètres!$A$1:$I$89,5,0)</f>
        <v>-2.2168933355715128E-13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346.38839381795231</v>
      </c>
      <c r="FK181" s="59">
        <f t="shared" si="156"/>
        <v>337.8934585835961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-2.8421709430404007E-13</v>
      </c>
      <c r="GA181" s="17">
        <f>FZ181*VLOOKUP('Données projet'!$B$17,Paramètres!$A$1:$I$89,3,0)*VLOOKUP('Données projet'!$B$17,Paramètres!$A$1:$I$89,5,0)</f>
        <v>-2.4829205358400943E-13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383.46266660377637</v>
      </c>
      <c r="GF181" s="59">
        <f t="shared" si="158"/>
        <v>373.1287543230714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0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-2.2737367544323206E-13</v>
      </c>
      <c r="GV181" s="17">
        <f>GU181*VLOOKUP('Données projet'!$B$18,Paramètres!$A$1:$I$89,3,0)*VLOOKUP('Données projet'!$B$18,Paramètres!$A$1:$I$89,5,0)</f>
        <v>-2.3055690689943731E-13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564.80210708868663</v>
      </c>
      <c r="HA181" s="59">
        <f t="shared" si="160"/>
        <v>367.42881145517066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0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362.81292020448933</v>
      </c>
      <c r="T182" s="59">
        <f t="shared" si="142"/>
        <v>292.26503163353146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32.328265430600119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9.5133820650733823E-14</v>
      </c>
      <c r="AC182" s="22">
        <f t="shared" si="163"/>
        <v>32.328265430600212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-1.915395841933787E-13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476.64466005965136</v>
      </c>
      <c r="AO182" s="59">
        <f t="shared" si="144"/>
        <v>312.67921212138998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-2.0572770154103635E-13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508.74087353289082</v>
      </c>
      <c r="BJ182" s="59">
        <f t="shared" si="146"/>
        <v>332.61387922152159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5.0249582272954292E-14</v>
      </c>
      <c r="CA182" s="13">
        <f t="shared" si="170"/>
        <v>8.1784820119191593E-13</v>
      </c>
      <c r="CB182" s="20">
        <f t="shared" si="171"/>
        <v>1.5119369728679821E-12</v>
      </c>
      <c r="CC182" s="59">
        <f t="shared" si="119"/>
        <v>293.33333333333485</v>
      </c>
      <c r="CD182" s="59">
        <f ca="1">AVERAGE(OFFSET($CC$3,0,0,'Données projet'!$E$12+1,1))-AVERAGE(OFFSET($H$3,0,0,'Données projet'!$E$12+1,1))</f>
        <v>413.19017646954478</v>
      </c>
      <c r="CE182" s="59">
        <f t="shared" si="148"/>
        <v>501.86214945100159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-3.694822225952521E-13</v>
      </c>
      <c r="CU182" s="17">
        <f>CT182*VLOOKUP('Données projet'!$B$13,Paramètres!$A$1:$I$89,3,0)*VLOOKUP('Données projet'!$B$13,Paramètres!$A$1:$I$89,5,0)</f>
        <v>-4.0347458707401528E-13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384.27390696549998</v>
      </c>
      <c r="CZ182" s="59">
        <f t="shared" si="150"/>
        <v>168.81577156642464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-1.7053025658242404E-13</v>
      </c>
      <c r="DP182" s="17">
        <f>DO182*VLOOKUP('Données projet'!$B$14,Paramètres!$A$1:$I$89,3,0)*VLOOKUP('Données projet'!$B$14,Paramètres!$A$1:$I$89,5,0)</f>
        <v>-1.7823822417994965E-13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448.86709550306159</v>
      </c>
      <c r="DU182" s="59">
        <f t="shared" si="152"/>
        <v>421.94486500709155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-2.8421709430404007E-13</v>
      </c>
      <c r="EK182" s="17">
        <f>EJ182*VLOOKUP('Données projet'!$B$15,Paramètres!$A$1:$I$89,3,0)*VLOOKUP('Données projet'!$B$15,Paramètres!$A$1:$I$89,5,0)</f>
        <v>-2.0838797354372215E-13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327.81662150328646</v>
      </c>
      <c r="EP182" s="59">
        <f t="shared" si="154"/>
        <v>320.24200483294322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-2.8421709430404007E-13</v>
      </c>
      <c r="FF182" s="17">
        <f>FE182*VLOOKUP('Données projet'!$B$16,Paramètres!$A$1:$I$89,3,0)*VLOOKUP('Données projet'!$B$16,Paramètres!$A$1:$I$89,5,0)</f>
        <v>-2.2168933355715128E-13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346.38839381795231</v>
      </c>
      <c r="FK182" s="59">
        <f t="shared" si="156"/>
        <v>337.8934585835961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-2.8421709430404007E-13</v>
      </c>
      <c r="GA182" s="17">
        <f>FZ182*VLOOKUP('Données projet'!$B$17,Paramètres!$A$1:$I$89,3,0)*VLOOKUP('Données projet'!$B$17,Paramètres!$A$1:$I$89,5,0)</f>
        <v>-2.4829205358400943E-13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383.46266660377637</v>
      </c>
      <c r="GF182" s="59">
        <f t="shared" si="158"/>
        <v>373.1287543230714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0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-2.2737367544323206E-13</v>
      </c>
      <c r="GV182" s="17">
        <f>GU182*VLOOKUP('Données projet'!$B$18,Paramètres!$A$1:$I$89,3,0)*VLOOKUP('Données projet'!$B$18,Paramètres!$A$1:$I$89,5,0)</f>
        <v>-2.3055690689943731E-13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564.80210708868663</v>
      </c>
      <c r="HA182" s="59">
        <f t="shared" si="160"/>
        <v>367.42881145517066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0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362.81292020448933</v>
      </c>
      <c r="T183" s="59">
        <f t="shared" si="142"/>
        <v>292.26503163353146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31.694327863800943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6.7269769702318696E-14</v>
      </c>
      <c r="AC183" s="22">
        <f t="shared" si="163"/>
        <v>31.694327863801011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-1.915395841933787E-13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476.64466005965136</v>
      </c>
      <c r="AO183" s="59">
        <f t="shared" si="144"/>
        <v>312.67921212138998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-2.0572770154103635E-13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508.74087353289082</v>
      </c>
      <c r="BJ183" s="59">
        <f t="shared" si="146"/>
        <v>332.61387922152159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5.0249582272954292E-14</v>
      </c>
      <c r="CA183" s="13">
        <f t="shared" si="170"/>
        <v>8.1784820119191593E-13</v>
      </c>
      <c r="CB183" s="20">
        <f t="shared" si="171"/>
        <v>1.5119369728679821E-12</v>
      </c>
      <c r="CC183" s="59">
        <f t="shared" si="119"/>
        <v>293.33333333333485</v>
      </c>
      <c r="CD183" s="59">
        <f ca="1">AVERAGE(OFFSET($CC$3,0,0,'Données projet'!$E$12+1,1))-AVERAGE(OFFSET($H$3,0,0,'Données projet'!$E$12+1,1))</f>
        <v>413.19017646954478</v>
      </c>
      <c r="CE183" s="59">
        <f t="shared" si="148"/>
        <v>501.86214945100159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-3.694822225952521E-13</v>
      </c>
      <c r="CU183" s="17">
        <f>CT183*VLOOKUP('Données projet'!$B$13,Paramètres!$A$1:$I$89,3,0)*VLOOKUP('Données projet'!$B$13,Paramètres!$A$1:$I$89,5,0)</f>
        <v>-4.0347458707401528E-13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384.27390696549998</v>
      </c>
      <c r="CZ183" s="59">
        <f t="shared" si="150"/>
        <v>168.81577156642464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-1.7053025658242404E-13</v>
      </c>
      <c r="DP183" s="17">
        <f>DO183*VLOOKUP('Données projet'!$B$14,Paramètres!$A$1:$I$89,3,0)*VLOOKUP('Données projet'!$B$14,Paramètres!$A$1:$I$89,5,0)</f>
        <v>-1.7823822417994965E-13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448.86709550306159</v>
      </c>
      <c r="DU183" s="59">
        <f t="shared" si="152"/>
        <v>421.94486500709155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-2.8421709430404007E-13</v>
      </c>
      <c r="EK183" s="17">
        <f>EJ183*VLOOKUP('Données projet'!$B$15,Paramètres!$A$1:$I$89,3,0)*VLOOKUP('Données projet'!$B$15,Paramètres!$A$1:$I$89,5,0)</f>
        <v>-2.0838797354372215E-13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327.81662150328646</v>
      </c>
      <c r="EP183" s="59">
        <f t="shared" si="154"/>
        <v>320.24200483294322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-2.8421709430404007E-13</v>
      </c>
      <c r="FF183" s="17">
        <f>FE183*VLOOKUP('Données projet'!$B$16,Paramètres!$A$1:$I$89,3,0)*VLOOKUP('Données projet'!$B$16,Paramètres!$A$1:$I$89,5,0)</f>
        <v>-2.2168933355715128E-13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346.38839381795231</v>
      </c>
      <c r="FK183" s="59">
        <f t="shared" si="156"/>
        <v>337.8934585835961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-2.8421709430404007E-13</v>
      </c>
      <c r="GA183" s="17">
        <f>FZ183*VLOOKUP('Données projet'!$B$17,Paramètres!$A$1:$I$89,3,0)*VLOOKUP('Données projet'!$B$17,Paramètres!$A$1:$I$89,5,0)</f>
        <v>-2.4829205358400943E-13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383.46266660377637</v>
      </c>
      <c r="GF183" s="59">
        <f t="shared" si="158"/>
        <v>373.1287543230714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0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-2.2737367544323206E-13</v>
      </c>
      <c r="GV183" s="17">
        <f>GU183*VLOOKUP('Données projet'!$B$18,Paramètres!$A$1:$I$89,3,0)*VLOOKUP('Données projet'!$B$18,Paramètres!$A$1:$I$89,5,0)</f>
        <v>-2.3055690689943731E-13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564.80210708868663</v>
      </c>
      <c r="HA183" s="59">
        <f t="shared" si="160"/>
        <v>367.42881145517066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0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362.81292020448933</v>
      </c>
      <c r="T184" s="59">
        <f t="shared" si="142"/>
        <v>292.26503163353146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31.072821426022962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4.7566910325366911E-14</v>
      </c>
      <c r="AC184" s="22">
        <f t="shared" si="163"/>
        <v>31.072821426023008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-1.915395841933787E-13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476.64466005965136</v>
      </c>
      <c r="AO184" s="59">
        <f t="shared" si="144"/>
        <v>312.67921212138998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-2.0572770154103635E-13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508.74087353289082</v>
      </c>
      <c r="BJ184" s="59">
        <f t="shared" si="146"/>
        <v>332.61387922152159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5.0249582272954292E-14</v>
      </c>
      <c r="CA184" s="13">
        <f t="shared" si="170"/>
        <v>8.1784820119191593E-13</v>
      </c>
      <c r="CB184" s="20">
        <f t="shared" si="171"/>
        <v>1.5119369728679821E-12</v>
      </c>
      <c r="CC184" s="59">
        <f t="shared" si="119"/>
        <v>293.33333333333485</v>
      </c>
      <c r="CD184" s="59">
        <f ca="1">AVERAGE(OFFSET($CC$3,0,0,'Données projet'!$E$12+1,1))-AVERAGE(OFFSET($H$3,0,0,'Données projet'!$E$12+1,1))</f>
        <v>413.19017646954478</v>
      </c>
      <c r="CE184" s="59">
        <f t="shared" si="148"/>
        <v>501.86214945100159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-3.694822225952521E-13</v>
      </c>
      <c r="CU184" s="17">
        <f>CT184*VLOOKUP('Données projet'!$B$13,Paramètres!$A$1:$I$89,3,0)*VLOOKUP('Données projet'!$B$13,Paramètres!$A$1:$I$89,5,0)</f>
        <v>-4.0347458707401528E-13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384.27390696549998</v>
      </c>
      <c r="CZ184" s="59">
        <f t="shared" si="150"/>
        <v>168.81577156642464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-1.7053025658242404E-13</v>
      </c>
      <c r="DP184" s="17">
        <f>DO184*VLOOKUP('Données projet'!$B$14,Paramètres!$A$1:$I$89,3,0)*VLOOKUP('Données projet'!$B$14,Paramètres!$A$1:$I$89,5,0)</f>
        <v>-1.7823822417994965E-13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448.86709550306159</v>
      </c>
      <c r="DU184" s="59">
        <f t="shared" si="152"/>
        <v>421.94486500709155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-2.8421709430404007E-13</v>
      </c>
      <c r="EK184" s="17">
        <f>EJ184*VLOOKUP('Données projet'!$B$15,Paramètres!$A$1:$I$89,3,0)*VLOOKUP('Données projet'!$B$15,Paramètres!$A$1:$I$89,5,0)</f>
        <v>-2.0838797354372215E-13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327.81662150328646</v>
      </c>
      <c r="EP184" s="59">
        <f t="shared" si="154"/>
        <v>320.24200483294322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-2.8421709430404007E-13</v>
      </c>
      <c r="FF184" s="17">
        <f>FE184*VLOOKUP('Données projet'!$B$16,Paramètres!$A$1:$I$89,3,0)*VLOOKUP('Données projet'!$B$16,Paramètres!$A$1:$I$89,5,0)</f>
        <v>-2.2168933355715128E-13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346.38839381795231</v>
      </c>
      <c r="FK184" s="59">
        <f t="shared" si="156"/>
        <v>337.8934585835961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-2.8421709430404007E-13</v>
      </c>
      <c r="GA184" s="17">
        <f>FZ184*VLOOKUP('Données projet'!$B$17,Paramètres!$A$1:$I$89,3,0)*VLOOKUP('Données projet'!$B$17,Paramètres!$A$1:$I$89,5,0)</f>
        <v>-2.4829205358400943E-13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383.46266660377637</v>
      </c>
      <c r="GF184" s="59">
        <f t="shared" si="158"/>
        <v>373.1287543230714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0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-2.2737367544323206E-13</v>
      </c>
      <c r="GV184" s="17">
        <f>GU184*VLOOKUP('Données projet'!$B$18,Paramètres!$A$1:$I$89,3,0)*VLOOKUP('Données projet'!$B$18,Paramètres!$A$1:$I$89,5,0)</f>
        <v>-2.3055690689943731E-13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564.80210708868663</v>
      </c>
      <c r="HA184" s="59">
        <f t="shared" si="160"/>
        <v>367.42881145517066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0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362.81292020448933</v>
      </c>
      <c r="T185" s="59">
        <f t="shared" si="142"/>
        <v>292.26503163353146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30.463502350408312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3.3634884851159348E-14</v>
      </c>
      <c r="AC185" s="22">
        <f t="shared" si="163"/>
        <v>30.463502350408344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-1.915395841933787E-13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476.64466005965136</v>
      </c>
      <c r="AO185" s="59">
        <f t="shared" si="144"/>
        <v>312.67921212138998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-2.0572770154103635E-13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508.74087353289082</v>
      </c>
      <c r="BJ185" s="59">
        <f t="shared" si="146"/>
        <v>332.61387922152159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5.0249582272954292E-14</v>
      </c>
      <c r="CA185" s="13">
        <f t="shared" si="170"/>
        <v>8.1784820119191593E-13</v>
      </c>
      <c r="CB185" s="20">
        <f t="shared" si="171"/>
        <v>1.5119369728679821E-12</v>
      </c>
      <c r="CC185" s="59">
        <f t="shared" si="119"/>
        <v>293.33333333333485</v>
      </c>
      <c r="CD185" s="59">
        <f ca="1">AVERAGE(OFFSET($CC$3,0,0,'Données projet'!$E$12+1,1))-AVERAGE(OFFSET($H$3,0,0,'Données projet'!$E$12+1,1))</f>
        <v>413.19017646954478</v>
      </c>
      <c r="CE185" s="59">
        <f t="shared" si="148"/>
        <v>501.86214945100159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-3.694822225952521E-13</v>
      </c>
      <c r="CU185" s="17">
        <f>CT185*VLOOKUP('Données projet'!$B$13,Paramètres!$A$1:$I$89,3,0)*VLOOKUP('Données projet'!$B$13,Paramètres!$A$1:$I$89,5,0)</f>
        <v>-4.0347458707401528E-13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384.27390696549998</v>
      </c>
      <c r="CZ185" s="59">
        <f t="shared" si="150"/>
        <v>168.81577156642464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-1.7053025658242404E-13</v>
      </c>
      <c r="DP185" s="17">
        <f>DO185*VLOOKUP('Données projet'!$B$14,Paramètres!$A$1:$I$89,3,0)*VLOOKUP('Données projet'!$B$14,Paramètres!$A$1:$I$89,5,0)</f>
        <v>-1.7823822417994965E-13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448.86709550306159</v>
      </c>
      <c r="DU185" s="59">
        <f t="shared" si="152"/>
        <v>421.94486500709155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-2.8421709430404007E-13</v>
      </c>
      <c r="EK185" s="17">
        <f>EJ185*VLOOKUP('Données projet'!$B$15,Paramètres!$A$1:$I$89,3,0)*VLOOKUP('Données projet'!$B$15,Paramètres!$A$1:$I$89,5,0)</f>
        <v>-2.0838797354372215E-13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327.81662150328646</v>
      </c>
      <c r="EP185" s="59">
        <f t="shared" si="154"/>
        <v>320.24200483294322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-2.8421709430404007E-13</v>
      </c>
      <c r="FF185" s="17">
        <f>FE185*VLOOKUP('Données projet'!$B$16,Paramètres!$A$1:$I$89,3,0)*VLOOKUP('Données projet'!$B$16,Paramètres!$A$1:$I$89,5,0)</f>
        <v>-2.2168933355715128E-13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346.38839381795231</v>
      </c>
      <c r="FK185" s="59">
        <f t="shared" si="156"/>
        <v>337.8934585835961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-2.8421709430404007E-13</v>
      </c>
      <c r="GA185" s="17">
        <f>FZ185*VLOOKUP('Données projet'!$B$17,Paramètres!$A$1:$I$89,3,0)*VLOOKUP('Données projet'!$B$17,Paramètres!$A$1:$I$89,5,0)</f>
        <v>-2.4829205358400943E-13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383.46266660377637</v>
      </c>
      <c r="GF185" s="59">
        <f t="shared" si="158"/>
        <v>373.1287543230714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0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-2.2737367544323206E-13</v>
      </c>
      <c r="GV185" s="17">
        <f>GU185*VLOOKUP('Données projet'!$B$18,Paramètres!$A$1:$I$89,3,0)*VLOOKUP('Données projet'!$B$18,Paramètres!$A$1:$I$89,5,0)</f>
        <v>-2.3055690689943731E-13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564.80210708868663</v>
      </c>
      <c r="HA185" s="59">
        <f t="shared" si="160"/>
        <v>367.42881145517066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0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362.81292020448933</v>
      </c>
      <c r="T186" s="59">
        <f t="shared" si="142"/>
        <v>292.26503163353146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29.866131650218527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2.3783455162683456E-14</v>
      </c>
      <c r="AC186" s="22">
        <f t="shared" si="163"/>
        <v>29.866131650218552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-1.915395841933787E-13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476.64466005965136</v>
      </c>
      <c r="AO186" s="59">
        <f t="shared" si="144"/>
        <v>312.67921212138998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-2.0572770154103635E-13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508.74087353289082</v>
      </c>
      <c r="BJ186" s="59">
        <f t="shared" si="146"/>
        <v>332.61387922152159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5.0249582272954292E-14</v>
      </c>
      <c r="CA186" s="13">
        <f t="shared" si="170"/>
        <v>8.1784820119191593E-13</v>
      </c>
      <c r="CB186" s="20">
        <f t="shared" si="171"/>
        <v>1.5119369728679821E-12</v>
      </c>
      <c r="CC186" s="59">
        <f t="shared" si="119"/>
        <v>293.33333333333485</v>
      </c>
      <c r="CD186" s="59">
        <f ca="1">AVERAGE(OFFSET($CC$3,0,0,'Données projet'!$E$12+1,1))-AVERAGE(OFFSET($H$3,0,0,'Données projet'!$E$12+1,1))</f>
        <v>413.19017646954478</v>
      </c>
      <c r="CE186" s="59">
        <f t="shared" si="148"/>
        <v>501.86214945100159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-3.694822225952521E-13</v>
      </c>
      <c r="CU186" s="17">
        <f>CT186*VLOOKUP('Données projet'!$B$13,Paramètres!$A$1:$I$89,3,0)*VLOOKUP('Données projet'!$B$13,Paramètres!$A$1:$I$89,5,0)</f>
        <v>-4.0347458707401528E-13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384.27390696549998</v>
      </c>
      <c r="CZ186" s="59">
        <f t="shared" si="150"/>
        <v>168.81577156642464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-1.7053025658242404E-13</v>
      </c>
      <c r="DP186" s="17">
        <f>DO186*VLOOKUP('Données projet'!$B$14,Paramètres!$A$1:$I$89,3,0)*VLOOKUP('Données projet'!$B$14,Paramètres!$A$1:$I$89,5,0)</f>
        <v>-1.7823822417994965E-13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448.86709550306159</v>
      </c>
      <c r="DU186" s="59">
        <f t="shared" si="152"/>
        <v>421.94486500709155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-2.8421709430404007E-13</v>
      </c>
      <c r="EK186" s="17">
        <f>EJ186*VLOOKUP('Données projet'!$B$15,Paramètres!$A$1:$I$89,3,0)*VLOOKUP('Données projet'!$B$15,Paramètres!$A$1:$I$89,5,0)</f>
        <v>-2.0838797354372215E-13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327.81662150328646</v>
      </c>
      <c r="EP186" s="59">
        <f t="shared" si="154"/>
        <v>320.24200483294322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-2.8421709430404007E-13</v>
      </c>
      <c r="FF186" s="17">
        <f>FE186*VLOOKUP('Données projet'!$B$16,Paramètres!$A$1:$I$89,3,0)*VLOOKUP('Données projet'!$B$16,Paramètres!$A$1:$I$89,5,0)</f>
        <v>-2.2168933355715128E-13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346.38839381795231</v>
      </c>
      <c r="FK186" s="59">
        <f t="shared" si="156"/>
        <v>337.8934585835961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-2.8421709430404007E-13</v>
      </c>
      <c r="GA186" s="17">
        <f>FZ186*VLOOKUP('Données projet'!$B$17,Paramètres!$A$1:$I$89,3,0)*VLOOKUP('Données projet'!$B$17,Paramètres!$A$1:$I$89,5,0)</f>
        <v>-2.4829205358400943E-13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383.46266660377637</v>
      </c>
      <c r="GF186" s="59">
        <f t="shared" si="158"/>
        <v>373.1287543230714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0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-2.2737367544323206E-13</v>
      </c>
      <c r="GV186" s="17">
        <f>GU186*VLOOKUP('Données projet'!$B$18,Paramètres!$A$1:$I$89,3,0)*VLOOKUP('Données projet'!$B$18,Paramètres!$A$1:$I$89,5,0)</f>
        <v>-2.3055690689943731E-13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564.80210708868663</v>
      </c>
      <c r="HA186" s="59">
        <f t="shared" si="160"/>
        <v>367.42881145517066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0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362.81292020448933</v>
      </c>
      <c r="T187" s="59">
        <f t="shared" si="142"/>
        <v>292.26503163353146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29.280475025099314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1.6817442425579674E-14</v>
      </c>
      <c r="AC187" s="22">
        <f t="shared" si="163"/>
        <v>29.280475025099332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-1.915395841933787E-13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476.64466005965136</v>
      </c>
      <c r="AO187" s="59">
        <f t="shared" si="144"/>
        <v>312.67921212138998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-2.0572770154103635E-13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508.74087353289082</v>
      </c>
      <c r="BJ187" s="59">
        <f t="shared" si="146"/>
        <v>332.61387922152159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5.0249582272954292E-14</v>
      </c>
      <c r="CA187" s="13">
        <f t="shared" si="170"/>
        <v>8.1784820119191593E-13</v>
      </c>
      <c r="CB187" s="20">
        <f t="shared" si="171"/>
        <v>1.5119369728679821E-12</v>
      </c>
      <c r="CC187" s="59">
        <f t="shared" si="119"/>
        <v>293.33333333333485</v>
      </c>
      <c r="CD187" s="59">
        <f ca="1">AVERAGE(OFFSET($CC$3,0,0,'Données projet'!$E$12+1,1))-AVERAGE(OFFSET($H$3,0,0,'Données projet'!$E$12+1,1))</f>
        <v>413.19017646954478</v>
      </c>
      <c r="CE187" s="59">
        <f t="shared" si="148"/>
        <v>501.86214945100159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-3.694822225952521E-13</v>
      </c>
      <c r="CU187" s="17">
        <f>CT187*VLOOKUP('Données projet'!$B$13,Paramètres!$A$1:$I$89,3,0)*VLOOKUP('Données projet'!$B$13,Paramètres!$A$1:$I$89,5,0)</f>
        <v>-4.0347458707401528E-13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384.27390696549998</v>
      </c>
      <c r="CZ187" s="59">
        <f t="shared" si="150"/>
        <v>168.81577156642464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-1.7053025658242404E-13</v>
      </c>
      <c r="DP187" s="17">
        <f>DO187*VLOOKUP('Données projet'!$B$14,Paramètres!$A$1:$I$89,3,0)*VLOOKUP('Données projet'!$B$14,Paramètres!$A$1:$I$89,5,0)</f>
        <v>-1.7823822417994965E-13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448.86709550306159</v>
      </c>
      <c r="DU187" s="59">
        <f t="shared" si="152"/>
        <v>421.94486500709155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-2.8421709430404007E-13</v>
      </c>
      <c r="EK187" s="17">
        <f>EJ187*VLOOKUP('Données projet'!$B$15,Paramètres!$A$1:$I$89,3,0)*VLOOKUP('Données projet'!$B$15,Paramètres!$A$1:$I$89,5,0)</f>
        <v>-2.0838797354372215E-13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327.81662150328646</v>
      </c>
      <c r="EP187" s="59">
        <f t="shared" si="154"/>
        <v>320.24200483294322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-2.8421709430404007E-13</v>
      </c>
      <c r="FF187" s="17">
        <f>FE187*VLOOKUP('Données projet'!$B$16,Paramètres!$A$1:$I$89,3,0)*VLOOKUP('Données projet'!$B$16,Paramètres!$A$1:$I$89,5,0)</f>
        <v>-2.2168933355715128E-13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346.38839381795231</v>
      </c>
      <c r="FK187" s="59">
        <f t="shared" si="156"/>
        <v>337.8934585835961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-2.8421709430404007E-13</v>
      </c>
      <c r="GA187" s="17">
        <f>FZ187*VLOOKUP('Données projet'!$B$17,Paramètres!$A$1:$I$89,3,0)*VLOOKUP('Données projet'!$B$17,Paramètres!$A$1:$I$89,5,0)</f>
        <v>-2.4829205358400943E-13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383.46266660377637</v>
      </c>
      <c r="GF187" s="59">
        <f t="shared" si="158"/>
        <v>373.1287543230714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0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-2.2737367544323206E-13</v>
      </c>
      <c r="GV187" s="17">
        <f>GU187*VLOOKUP('Données projet'!$B$18,Paramètres!$A$1:$I$89,3,0)*VLOOKUP('Données projet'!$B$18,Paramètres!$A$1:$I$89,5,0)</f>
        <v>-2.3055690689943731E-13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564.80210708868663</v>
      </c>
      <c r="HA187" s="59">
        <f t="shared" si="160"/>
        <v>367.42881145517066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0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362.81292020448933</v>
      </c>
      <c r="T188" s="59">
        <f t="shared" si="142"/>
        <v>292.26503163353146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28.70630276918342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1.1891727581341728E-14</v>
      </c>
      <c r="AC188" s="22">
        <f t="shared" si="163"/>
        <v>28.706302769183431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-1.915395841933787E-13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476.64466005965136</v>
      </c>
      <c r="AO188" s="59">
        <f t="shared" si="144"/>
        <v>312.67921212138998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-2.0572770154103635E-13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508.74087353289082</v>
      </c>
      <c r="BJ188" s="59">
        <f t="shared" si="146"/>
        <v>332.61387922152159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5.0249582272954292E-14</v>
      </c>
      <c r="CA188" s="13">
        <f t="shared" si="170"/>
        <v>8.1784820119191593E-13</v>
      </c>
      <c r="CB188" s="20">
        <f t="shared" si="171"/>
        <v>1.5119369728679821E-12</v>
      </c>
      <c r="CC188" s="59">
        <f t="shared" si="119"/>
        <v>293.33333333333485</v>
      </c>
      <c r="CD188" s="59">
        <f ca="1">AVERAGE(OFFSET($CC$3,0,0,'Données projet'!$E$12+1,1))-AVERAGE(OFFSET($H$3,0,0,'Données projet'!$E$12+1,1))</f>
        <v>413.19017646954478</v>
      </c>
      <c r="CE188" s="59">
        <f t="shared" si="148"/>
        <v>501.86214945100159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-3.694822225952521E-13</v>
      </c>
      <c r="CU188" s="17">
        <f>CT188*VLOOKUP('Données projet'!$B$13,Paramètres!$A$1:$I$89,3,0)*VLOOKUP('Données projet'!$B$13,Paramètres!$A$1:$I$89,5,0)</f>
        <v>-4.0347458707401528E-13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384.27390696549998</v>
      </c>
      <c r="CZ188" s="59">
        <f t="shared" si="150"/>
        <v>168.81577156642464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-1.7053025658242404E-13</v>
      </c>
      <c r="DP188" s="17">
        <f>DO188*VLOOKUP('Données projet'!$B$14,Paramètres!$A$1:$I$89,3,0)*VLOOKUP('Données projet'!$B$14,Paramètres!$A$1:$I$89,5,0)</f>
        <v>-1.7823822417994965E-13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448.86709550306159</v>
      </c>
      <c r="DU188" s="59">
        <f t="shared" si="152"/>
        <v>421.94486500709155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-2.8421709430404007E-13</v>
      </c>
      <c r="EK188" s="17">
        <f>EJ188*VLOOKUP('Données projet'!$B$15,Paramètres!$A$1:$I$89,3,0)*VLOOKUP('Données projet'!$B$15,Paramètres!$A$1:$I$89,5,0)</f>
        <v>-2.0838797354372215E-13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327.81662150328646</v>
      </c>
      <c r="EP188" s="59">
        <f t="shared" si="154"/>
        <v>320.24200483294322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-2.8421709430404007E-13</v>
      </c>
      <c r="FF188" s="17">
        <f>FE188*VLOOKUP('Données projet'!$B$16,Paramètres!$A$1:$I$89,3,0)*VLOOKUP('Données projet'!$B$16,Paramètres!$A$1:$I$89,5,0)</f>
        <v>-2.2168933355715128E-13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346.38839381795231</v>
      </c>
      <c r="FK188" s="59">
        <f t="shared" si="156"/>
        <v>337.8934585835961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-2.8421709430404007E-13</v>
      </c>
      <c r="GA188" s="17">
        <f>FZ188*VLOOKUP('Données projet'!$B$17,Paramètres!$A$1:$I$89,3,0)*VLOOKUP('Données projet'!$B$17,Paramètres!$A$1:$I$89,5,0)</f>
        <v>-2.4829205358400943E-13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383.46266660377637</v>
      </c>
      <c r="GF188" s="59">
        <f t="shared" si="158"/>
        <v>373.1287543230714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0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-2.2737367544323206E-13</v>
      </c>
      <c r="GV188" s="17">
        <f>GU188*VLOOKUP('Données projet'!$B$18,Paramètres!$A$1:$I$89,3,0)*VLOOKUP('Données projet'!$B$18,Paramètres!$A$1:$I$89,5,0)</f>
        <v>-2.3055690689943731E-13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564.80210708868663</v>
      </c>
      <c r="HA188" s="59">
        <f t="shared" si="160"/>
        <v>367.42881145517066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0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362.81292020448933</v>
      </c>
      <c r="T189" s="59">
        <f t="shared" si="142"/>
        <v>292.26503163353146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28.14338968099554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8.408721212789837E-15</v>
      </c>
      <c r="AC189" s="22">
        <f t="shared" si="163"/>
        <v>28.143389680995547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-1.915395841933787E-13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476.64466005965136</v>
      </c>
      <c r="AO189" s="59">
        <f t="shared" si="144"/>
        <v>312.67921212138998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-2.0572770154103635E-13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508.74087353289082</v>
      </c>
      <c r="BJ189" s="59">
        <f t="shared" si="146"/>
        <v>332.61387922152159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5.0249582272954292E-14</v>
      </c>
      <c r="CA189" s="13">
        <f t="shared" si="170"/>
        <v>8.1784820119191593E-13</v>
      </c>
      <c r="CB189" s="20">
        <f t="shared" si="171"/>
        <v>1.5119369728679821E-12</v>
      </c>
      <c r="CC189" s="59">
        <f t="shared" si="119"/>
        <v>293.33333333333485</v>
      </c>
      <c r="CD189" s="59">
        <f ca="1">AVERAGE(OFFSET($CC$3,0,0,'Données projet'!$E$12+1,1))-AVERAGE(OFFSET($H$3,0,0,'Données projet'!$E$12+1,1))</f>
        <v>413.19017646954478</v>
      </c>
      <c r="CE189" s="59">
        <f t="shared" si="148"/>
        <v>501.86214945100159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-3.694822225952521E-13</v>
      </c>
      <c r="CU189" s="17">
        <f>CT189*VLOOKUP('Données projet'!$B$13,Paramètres!$A$1:$I$89,3,0)*VLOOKUP('Données projet'!$B$13,Paramètres!$A$1:$I$89,5,0)</f>
        <v>-4.0347458707401528E-13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384.27390696549998</v>
      </c>
      <c r="CZ189" s="59">
        <f t="shared" si="150"/>
        <v>168.81577156642464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-1.7053025658242404E-13</v>
      </c>
      <c r="DP189" s="17">
        <f>DO189*VLOOKUP('Données projet'!$B$14,Paramètres!$A$1:$I$89,3,0)*VLOOKUP('Données projet'!$B$14,Paramètres!$A$1:$I$89,5,0)</f>
        <v>-1.7823822417994965E-13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448.86709550306159</v>
      </c>
      <c r="DU189" s="59">
        <f t="shared" si="152"/>
        <v>421.94486500709155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-2.8421709430404007E-13</v>
      </c>
      <c r="EK189" s="17">
        <f>EJ189*VLOOKUP('Données projet'!$B$15,Paramètres!$A$1:$I$89,3,0)*VLOOKUP('Données projet'!$B$15,Paramètres!$A$1:$I$89,5,0)</f>
        <v>-2.0838797354372215E-13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327.81662150328646</v>
      </c>
      <c r="EP189" s="59">
        <f t="shared" si="154"/>
        <v>320.24200483294322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-2.8421709430404007E-13</v>
      </c>
      <c r="FF189" s="17">
        <f>FE189*VLOOKUP('Données projet'!$B$16,Paramètres!$A$1:$I$89,3,0)*VLOOKUP('Données projet'!$B$16,Paramètres!$A$1:$I$89,5,0)</f>
        <v>-2.2168933355715128E-13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346.38839381795231</v>
      </c>
      <c r="FK189" s="59">
        <f t="shared" si="156"/>
        <v>337.8934585835961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-2.8421709430404007E-13</v>
      </c>
      <c r="GA189" s="17">
        <f>FZ189*VLOOKUP('Données projet'!$B$17,Paramètres!$A$1:$I$89,3,0)*VLOOKUP('Données projet'!$B$17,Paramètres!$A$1:$I$89,5,0)</f>
        <v>-2.4829205358400943E-13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383.46266660377637</v>
      </c>
      <c r="GF189" s="59">
        <f t="shared" si="158"/>
        <v>373.1287543230714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0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-2.2737367544323206E-13</v>
      </c>
      <c r="GV189" s="17">
        <f>GU189*VLOOKUP('Données projet'!$B$18,Paramètres!$A$1:$I$89,3,0)*VLOOKUP('Données projet'!$B$18,Paramètres!$A$1:$I$89,5,0)</f>
        <v>-2.3055690689943731E-13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564.80210708868663</v>
      </c>
      <c r="HA189" s="59">
        <f t="shared" si="160"/>
        <v>367.42881145517066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0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362.81292020448933</v>
      </c>
      <c r="T190" s="59">
        <f t="shared" si="142"/>
        <v>292.26503163353146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27.591514975123943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5.9458637906708639E-15</v>
      </c>
      <c r="AC190" s="22">
        <f t="shared" si="163"/>
        <v>27.59151497512395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-1.915395841933787E-13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476.64466005965136</v>
      </c>
      <c r="AO190" s="59">
        <f t="shared" si="144"/>
        <v>312.67921212138998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-2.0572770154103635E-13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508.74087353289082</v>
      </c>
      <c r="BJ190" s="59">
        <f t="shared" si="146"/>
        <v>332.61387922152159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5.0249582272954292E-14</v>
      </c>
      <c r="CA190" s="13">
        <f t="shared" si="170"/>
        <v>8.1784820119191593E-13</v>
      </c>
      <c r="CB190" s="20">
        <f t="shared" si="171"/>
        <v>1.5119369728679821E-12</v>
      </c>
      <c r="CC190" s="59">
        <f t="shared" si="119"/>
        <v>293.33333333333485</v>
      </c>
      <c r="CD190" s="59">
        <f ca="1">AVERAGE(OFFSET($CC$3,0,0,'Données projet'!$E$12+1,1))-AVERAGE(OFFSET($H$3,0,0,'Données projet'!$E$12+1,1))</f>
        <v>413.19017646954478</v>
      </c>
      <c r="CE190" s="59">
        <f t="shared" si="148"/>
        <v>501.86214945100159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-3.694822225952521E-13</v>
      </c>
      <c r="CU190" s="17">
        <f>CT190*VLOOKUP('Données projet'!$B$13,Paramètres!$A$1:$I$89,3,0)*VLOOKUP('Données projet'!$B$13,Paramètres!$A$1:$I$89,5,0)</f>
        <v>-4.0347458707401528E-13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384.27390696549998</v>
      </c>
      <c r="CZ190" s="59">
        <f t="shared" si="150"/>
        <v>168.81577156642464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-1.7053025658242404E-13</v>
      </c>
      <c r="DP190" s="17">
        <f>DO190*VLOOKUP('Données projet'!$B$14,Paramètres!$A$1:$I$89,3,0)*VLOOKUP('Données projet'!$B$14,Paramètres!$A$1:$I$89,5,0)</f>
        <v>-1.7823822417994965E-13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448.86709550306159</v>
      </c>
      <c r="DU190" s="59">
        <f t="shared" si="152"/>
        <v>421.94486500709155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-2.8421709430404007E-13</v>
      </c>
      <c r="EK190" s="17">
        <f>EJ190*VLOOKUP('Données projet'!$B$15,Paramètres!$A$1:$I$89,3,0)*VLOOKUP('Données projet'!$B$15,Paramètres!$A$1:$I$89,5,0)</f>
        <v>-2.0838797354372215E-13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327.81662150328646</v>
      </c>
      <c r="EP190" s="59">
        <f t="shared" si="154"/>
        <v>320.24200483294322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-2.8421709430404007E-13</v>
      </c>
      <c r="FF190" s="17">
        <f>FE190*VLOOKUP('Données projet'!$B$16,Paramètres!$A$1:$I$89,3,0)*VLOOKUP('Données projet'!$B$16,Paramètres!$A$1:$I$89,5,0)</f>
        <v>-2.2168933355715128E-13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346.38839381795231</v>
      </c>
      <c r="FK190" s="59">
        <f t="shared" si="156"/>
        <v>337.8934585835961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-2.8421709430404007E-13</v>
      </c>
      <c r="GA190" s="17">
        <f>FZ190*VLOOKUP('Données projet'!$B$17,Paramètres!$A$1:$I$89,3,0)*VLOOKUP('Données projet'!$B$17,Paramètres!$A$1:$I$89,5,0)</f>
        <v>-2.4829205358400943E-13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383.46266660377637</v>
      </c>
      <c r="GF190" s="59">
        <f t="shared" si="158"/>
        <v>373.1287543230714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0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-2.2737367544323206E-13</v>
      </c>
      <c r="GV190" s="17">
        <f>GU190*VLOOKUP('Données projet'!$B$18,Paramètres!$A$1:$I$89,3,0)*VLOOKUP('Données projet'!$B$18,Paramètres!$A$1:$I$89,5,0)</f>
        <v>-2.3055690689943731E-13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564.80210708868663</v>
      </c>
      <c r="HA190" s="59">
        <f t="shared" si="160"/>
        <v>367.42881145517066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0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362.81292020448933</v>
      </c>
      <c r="T191" s="59">
        <f t="shared" si="142"/>
        <v>292.26503163353146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27.050462195624156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4.2043606063949185E-15</v>
      </c>
      <c r="AC191" s="22">
        <f t="shared" si="163"/>
        <v>27.05046219562416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-1.915395841933787E-13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476.64466005965136</v>
      </c>
      <c r="AO191" s="59">
        <f t="shared" si="144"/>
        <v>312.67921212138998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-2.0572770154103635E-13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508.74087353289082</v>
      </c>
      <c r="BJ191" s="59">
        <f t="shared" si="146"/>
        <v>332.61387922152159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5.0249582272954292E-14</v>
      </c>
      <c r="CA191" s="13">
        <f t="shared" si="170"/>
        <v>8.1784820119191593E-13</v>
      </c>
      <c r="CB191" s="20">
        <f t="shared" si="171"/>
        <v>1.5119369728679821E-12</v>
      </c>
      <c r="CC191" s="59">
        <f t="shared" si="119"/>
        <v>293.33333333333485</v>
      </c>
      <c r="CD191" s="59">
        <f ca="1">AVERAGE(OFFSET($CC$3,0,0,'Données projet'!$E$12+1,1))-AVERAGE(OFFSET($H$3,0,0,'Données projet'!$E$12+1,1))</f>
        <v>413.19017646954478</v>
      </c>
      <c r="CE191" s="59">
        <f t="shared" si="148"/>
        <v>501.86214945100159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-3.694822225952521E-13</v>
      </c>
      <c r="CU191" s="17">
        <f>CT191*VLOOKUP('Données projet'!$B$13,Paramètres!$A$1:$I$89,3,0)*VLOOKUP('Données projet'!$B$13,Paramètres!$A$1:$I$89,5,0)</f>
        <v>-4.0347458707401528E-13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384.27390696549998</v>
      </c>
      <c r="CZ191" s="59">
        <f t="shared" si="150"/>
        <v>168.81577156642464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-1.7053025658242404E-13</v>
      </c>
      <c r="DP191" s="17">
        <f>DO191*VLOOKUP('Données projet'!$B$14,Paramètres!$A$1:$I$89,3,0)*VLOOKUP('Données projet'!$B$14,Paramètres!$A$1:$I$89,5,0)</f>
        <v>-1.7823822417994965E-13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448.86709550306159</v>
      </c>
      <c r="DU191" s="59">
        <f t="shared" si="152"/>
        <v>421.94486500709155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-2.8421709430404007E-13</v>
      </c>
      <c r="EK191" s="17">
        <f>EJ191*VLOOKUP('Données projet'!$B$15,Paramètres!$A$1:$I$89,3,0)*VLOOKUP('Données projet'!$B$15,Paramètres!$A$1:$I$89,5,0)</f>
        <v>-2.0838797354372215E-13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327.81662150328646</v>
      </c>
      <c r="EP191" s="59">
        <f t="shared" si="154"/>
        <v>320.24200483294322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-2.8421709430404007E-13</v>
      </c>
      <c r="FF191" s="17">
        <f>FE191*VLOOKUP('Données projet'!$B$16,Paramètres!$A$1:$I$89,3,0)*VLOOKUP('Données projet'!$B$16,Paramètres!$A$1:$I$89,5,0)</f>
        <v>-2.2168933355715128E-13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346.38839381795231</v>
      </c>
      <c r="FK191" s="59">
        <f t="shared" si="156"/>
        <v>337.8934585835961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-2.8421709430404007E-13</v>
      </c>
      <c r="GA191" s="17">
        <f>FZ191*VLOOKUP('Données projet'!$B$17,Paramètres!$A$1:$I$89,3,0)*VLOOKUP('Données projet'!$B$17,Paramètres!$A$1:$I$89,5,0)</f>
        <v>-2.4829205358400943E-13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383.46266660377637</v>
      </c>
      <c r="GF191" s="59">
        <f t="shared" si="158"/>
        <v>373.1287543230714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0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-2.2737367544323206E-13</v>
      </c>
      <c r="GV191" s="17">
        <f>GU191*VLOOKUP('Données projet'!$B$18,Paramètres!$A$1:$I$89,3,0)*VLOOKUP('Données projet'!$B$18,Paramètres!$A$1:$I$89,5,0)</f>
        <v>-2.3055690689943731E-13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564.80210708868663</v>
      </c>
      <c r="HA191" s="59">
        <f t="shared" si="160"/>
        <v>367.42881145517066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0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362.81292020448933</v>
      </c>
      <c r="T192" s="59">
        <f t="shared" si="142"/>
        <v>292.26503163353146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26.520019131120751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2.972931895335432E-15</v>
      </c>
      <c r="AC192" s="22">
        <f t="shared" si="163"/>
        <v>26.520019131120755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-1.915395841933787E-13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476.64466005965136</v>
      </c>
      <c r="AO192" s="59">
        <f t="shared" si="144"/>
        <v>312.67921212138998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-2.0572770154103635E-13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508.74087353289082</v>
      </c>
      <c r="BJ192" s="59">
        <f t="shared" si="146"/>
        <v>332.61387922152159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5.0249582272954292E-14</v>
      </c>
      <c r="CA192" s="13">
        <f t="shared" si="170"/>
        <v>8.1784820119191593E-13</v>
      </c>
      <c r="CB192" s="20">
        <f t="shared" si="171"/>
        <v>1.5119369728679821E-12</v>
      </c>
      <c r="CC192" s="59">
        <f t="shared" si="119"/>
        <v>293.33333333333485</v>
      </c>
      <c r="CD192" s="59">
        <f ca="1">AVERAGE(OFFSET($CC$3,0,0,'Données projet'!$E$12+1,1))-AVERAGE(OFFSET($H$3,0,0,'Données projet'!$E$12+1,1))</f>
        <v>413.19017646954478</v>
      </c>
      <c r="CE192" s="59">
        <f t="shared" si="148"/>
        <v>501.86214945100159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-3.694822225952521E-13</v>
      </c>
      <c r="CU192" s="17">
        <f>CT192*VLOOKUP('Données projet'!$B$13,Paramètres!$A$1:$I$89,3,0)*VLOOKUP('Données projet'!$B$13,Paramètres!$A$1:$I$89,5,0)</f>
        <v>-4.0347458707401528E-13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384.27390696549998</v>
      </c>
      <c r="CZ192" s="59">
        <f t="shared" si="150"/>
        <v>168.81577156642464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-1.7053025658242404E-13</v>
      </c>
      <c r="DP192" s="17">
        <f>DO192*VLOOKUP('Données projet'!$B$14,Paramètres!$A$1:$I$89,3,0)*VLOOKUP('Données projet'!$B$14,Paramètres!$A$1:$I$89,5,0)</f>
        <v>-1.7823822417994965E-13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448.86709550306159</v>
      </c>
      <c r="DU192" s="59">
        <f t="shared" si="152"/>
        <v>421.94486500709155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-2.8421709430404007E-13</v>
      </c>
      <c r="EK192" s="17">
        <f>EJ192*VLOOKUP('Données projet'!$B$15,Paramètres!$A$1:$I$89,3,0)*VLOOKUP('Données projet'!$B$15,Paramètres!$A$1:$I$89,5,0)</f>
        <v>-2.0838797354372215E-13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327.81662150328646</v>
      </c>
      <c r="EP192" s="59">
        <f t="shared" si="154"/>
        <v>320.24200483294322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-2.8421709430404007E-13</v>
      </c>
      <c r="FF192" s="17">
        <f>FE192*VLOOKUP('Données projet'!$B$16,Paramètres!$A$1:$I$89,3,0)*VLOOKUP('Données projet'!$B$16,Paramètres!$A$1:$I$89,5,0)</f>
        <v>-2.2168933355715128E-13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346.38839381795231</v>
      </c>
      <c r="FK192" s="59">
        <f t="shared" si="156"/>
        <v>337.8934585835961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-2.8421709430404007E-13</v>
      </c>
      <c r="GA192" s="17">
        <f>FZ192*VLOOKUP('Données projet'!$B$17,Paramètres!$A$1:$I$89,3,0)*VLOOKUP('Données projet'!$B$17,Paramètres!$A$1:$I$89,5,0)</f>
        <v>-2.4829205358400943E-13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383.46266660377637</v>
      </c>
      <c r="GF192" s="59">
        <f t="shared" si="158"/>
        <v>373.1287543230714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0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-2.2737367544323206E-13</v>
      </c>
      <c r="GV192" s="17">
        <f>GU192*VLOOKUP('Données projet'!$B$18,Paramètres!$A$1:$I$89,3,0)*VLOOKUP('Données projet'!$B$18,Paramètres!$A$1:$I$89,5,0)</f>
        <v>-2.3055690689943731E-13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564.80210708868663</v>
      </c>
      <c r="HA192" s="59">
        <f t="shared" si="160"/>
        <v>367.42881145517066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0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362.81292020448933</v>
      </c>
      <c r="T193" s="59">
        <f t="shared" si="142"/>
        <v>292.26503163353146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25.999977731573935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2.1021803031974593E-15</v>
      </c>
      <c r="AC193" s="22">
        <f t="shared" si="163"/>
        <v>25.999977731573939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-1.915395841933787E-13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476.64466005965136</v>
      </c>
      <c r="AO193" s="59">
        <f t="shared" si="144"/>
        <v>312.67921212138998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-2.0572770154103635E-13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508.74087353289082</v>
      </c>
      <c r="BJ193" s="59">
        <f t="shared" si="146"/>
        <v>332.61387922152159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5.0249582272954292E-14</v>
      </c>
      <c r="CA193" s="13">
        <f t="shared" si="170"/>
        <v>8.1784820119191593E-13</v>
      </c>
      <c r="CB193" s="20">
        <f t="shared" si="171"/>
        <v>1.5119369728679821E-12</v>
      </c>
      <c r="CC193" s="59">
        <f t="shared" si="119"/>
        <v>293.33333333333485</v>
      </c>
      <c r="CD193" s="59">
        <f ca="1">AVERAGE(OFFSET($CC$3,0,0,'Données projet'!$E$12+1,1))-AVERAGE(OFFSET($H$3,0,0,'Données projet'!$E$12+1,1))</f>
        <v>413.19017646954478</v>
      </c>
      <c r="CE193" s="59">
        <f t="shared" si="148"/>
        <v>501.86214945100159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-3.694822225952521E-13</v>
      </c>
      <c r="CU193" s="17">
        <f>CT193*VLOOKUP('Données projet'!$B$13,Paramètres!$A$1:$I$89,3,0)*VLOOKUP('Données projet'!$B$13,Paramètres!$A$1:$I$89,5,0)</f>
        <v>-4.0347458707401528E-13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384.27390696549998</v>
      </c>
      <c r="CZ193" s="59">
        <f t="shared" si="150"/>
        <v>168.81577156642464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-1.7053025658242404E-13</v>
      </c>
      <c r="DP193" s="17">
        <f>DO193*VLOOKUP('Données projet'!$B$14,Paramètres!$A$1:$I$89,3,0)*VLOOKUP('Données projet'!$B$14,Paramètres!$A$1:$I$89,5,0)</f>
        <v>-1.7823822417994965E-13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448.86709550306159</v>
      </c>
      <c r="DU193" s="59">
        <f t="shared" si="152"/>
        <v>421.94486500709155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-2.8421709430404007E-13</v>
      </c>
      <c r="EK193" s="17">
        <f>EJ193*VLOOKUP('Données projet'!$B$15,Paramètres!$A$1:$I$89,3,0)*VLOOKUP('Données projet'!$B$15,Paramètres!$A$1:$I$89,5,0)</f>
        <v>-2.0838797354372215E-13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327.81662150328646</v>
      </c>
      <c r="EP193" s="59">
        <f t="shared" si="154"/>
        <v>320.24200483294322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-2.8421709430404007E-13</v>
      </c>
      <c r="FF193" s="17">
        <f>FE193*VLOOKUP('Données projet'!$B$16,Paramètres!$A$1:$I$89,3,0)*VLOOKUP('Données projet'!$B$16,Paramètres!$A$1:$I$89,5,0)</f>
        <v>-2.2168933355715128E-13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346.38839381795231</v>
      </c>
      <c r="FK193" s="59">
        <f t="shared" si="156"/>
        <v>337.8934585835961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-2.8421709430404007E-13</v>
      </c>
      <c r="GA193" s="17">
        <f>FZ193*VLOOKUP('Données projet'!$B$17,Paramètres!$A$1:$I$89,3,0)*VLOOKUP('Données projet'!$B$17,Paramètres!$A$1:$I$89,5,0)</f>
        <v>-2.4829205358400943E-13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383.46266660377637</v>
      </c>
      <c r="GF193" s="59">
        <f t="shared" si="158"/>
        <v>373.1287543230714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0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-2.2737367544323206E-13</v>
      </c>
      <c r="GV193" s="17">
        <f>GU193*VLOOKUP('Données projet'!$B$18,Paramètres!$A$1:$I$89,3,0)*VLOOKUP('Données projet'!$B$18,Paramètres!$A$1:$I$89,5,0)</f>
        <v>-2.3055690689943731E-13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564.80210708868663</v>
      </c>
      <c r="HA193" s="59">
        <f t="shared" si="160"/>
        <v>367.42881145517066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0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362.81292020448933</v>
      </c>
      <c r="T194" s="59">
        <f t="shared" si="142"/>
        <v>292.26503163353146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25.490134026678298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1.486465947667716E-15</v>
      </c>
      <c r="AC194" s="22">
        <f t="shared" si="163"/>
        <v>25.490134026678298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-1.915395841933787E-13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476.64466005965136</v>
      </c>
      <c r="AO194" s="59">
        <f t="shared" si="144"/>
        <v>312.67921212138998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-2.0572770154103635E-13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508.74087353289082</v>
      </c>
      <c r="BJ194" s="59">
        <f t="shared" si="146"/>
        <v>332.61387922152159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5.0249582272954292E-14</v>
      </c>
      <c r="CA194" s="13">
        <f t="shared" si="170"/>
        <v>8.1784820119191593E-13</v>
      </c>
      <c r="CB194" s="20">
        <f t="shared" si="171"/>
        <v>1.5119369728679821E-12</v>
      </c>
      <c r="CC194" s="59">
        <f t="shared" si="119"/>
        <v>293.33333333333485</v>
      </c>
      <c r="CD194" s="59">
        <f ca="1">AVERAGE(OFFSET($CC$3,0,0,'Données projet'!$E$12+1,1))-AVERAGE(OFFSET($H$3,0,0,'Données projet'!$E$12+1,1))</f>
        <v>413.19017646954478</v>
      </c>
      <c r="CE194" s="59">
        <f t="shared" si="148"/>
        <v>501.86214945100159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-3.694822225952521E-13</v>
      </c>
      <c r="CU194" s="17">
        <f>CT194*VLOOKUP('Données projet'!$B$13,Paramètres!$A$1:$I$89,3,0)*VLOOKUP('Données projet'!$B$13,Paramètres!$A$1:$I$89,5,0)</f>
        <v>-4.0347458707401528E-13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384.27390696549998</v>
      </c>
      <c r="CZ194" s="59">
        <f t="shared" si="150"/>
        <v>168.81577156642464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-1.7053025658242404E-13</v>
      </c>
      <c r="DP194" s="17">
        <f>DO194*VLOOKUP('Données projet'!$B$14,Paramètres!$A$1:$I$89,3,0)*VLOOKUP('Données projet'!$B$14,Paramètres!$A$1:$I$89,5,0)</f>
        <v>-1.7823822417994965E-13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448.86709550306159</v>
      </c>
      <c r="DU194" s="59">
        <f t="shared" si="152"/>
        <v>421.94486500709155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-2.8421709430404007E-13</v>
      </c>
      <c r="EK194" s="17">
        <f>EJ194*VLOOKUP('Données projet'!$B$15,Paramètres!$A$1:$I$89,3,0)*VLOOKUP('Données projet'!$B$15,Paramètres!$A$1:$I$89,5,0)</f>
        <v>-2.0838797354372215E-13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327.81662150328646</v>
      </c>
      <c r="EP194" s="59">
        <f t="shared" si="154"/>
        <v>320.24200483294322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-2.8421709430404007E-13</v>
      </c>
      <c r="FF194" s="17">
        <f>FE194*VLOOKUP('Données projet'!$B$16,Paramètres!$A$1:$I$89,3,0)*VLOOKUP('Données projet'!$B$16,Paramètres!$A$1:$I$89,5,0)</f>
        <v>-2.2168933355715128E-13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346.38839381795231</v>
      </c>
      <c r="FK194" s="59">
        <f t="shared" si="156"/>
        <v>337.8934585835961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-2.8421709430404007E-13</v>
      </c>
      <c r="GA194" s="17">
        <f>FZ194*VLOOKUP('Données projet'!$B$17,Paramètres!$A$1:$I$89,3,0)*VLOOKUP('Données projet'!$B$17,Paramètres!$A$1:$I$89,5,0)</f>
        <v>-2.4829205358400943E-13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383.46266660377637</v>
      </c>
      <c r="GF194" s="59">
        <f t="shared" si="158"/>
        <v>373.1287543230714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0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-2.2737367544323206E-13</v>
      </c>
      <c r="GV194" s="17">
        <f>GU194*VLOOKUP('Données projet'!$B$18,Paramètres!$A$1:$I$89,3,0)*VLOOKUP('Données projet'!$B$18,Paramètres!$A$1:$I$89,5,0)</f>
        <v>-2.3055690689943731E-13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564.80210708868663</v>
      </c>
      <c r="HA194" s="59">
        <f t="shared" si="160"/>
        <v>367.42881145517066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0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362.81292020448933</v>
      </c>
      <c r="T195" s="59">
        <f t="shared" si="142"/>
        <v>292.26503163353146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24.99028804586171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1.0510901515987296E-15</v>
      </c>
      <c r="AC195" s="22">
        <f t="shared" si="163"/>
        <v>24.99028804586171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-1.915395841933787E-13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476.64466005965136</v>
      </c>
      <c r="AO195" s="59">
        <f t="shared" si="144"/>
        <v>312.67921212138998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-2.0572770154103635E-13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508.74087353289082</v>
      </c>
      <c r="BJ195" s="59">
        <f t="shared" si="146"/>
        <v>332.61387922152159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5.0249582272954292E-14</v>
      </c>
      <c r="CA195" s="13">
        <f t="shared" si="170"/>
        <v>8.1784820119191593E-13</v>
      </c>
      <c r="CB195" s="20">
        <f t="shared" si="171"/>
        <v>1.5119369728679821E-12</v>
      </c>
      <c r="CC195" s="59">
        <f t="shared" si="119"/>
        <v>293.33333333333485</v>
      </c>
      <c r="CD195" s="59">
        <f ca="1">AVERAGE(OFFSET($CC$3,0,0,'Données projet'!$E$12+1,1))-AVERAGE(OFFSET($H$3,0,0,'Données projet'!$E$12+1,1))</f>
        <v>413.19017646954478</v>
      </c>
      <c r="CE195" s="59">
        <f t="shared" si="148"/>
        <v>501.86214945100159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-3.694822225952521E-13</v>
      </c>
      <c r="CU195" s="17">
        <f>CT195*VLOOKUP('Données projet'!$B$13,Paramètres!$A$1:$I$89,3,0)*VLOOKUP('Données projet'!$B$13,Paramètres!$A$1:$I$89,5,0)</f>
        <v>-4.0347458707401528E-13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384.27390696549998</v>
      </c>
      <c r="CZ195" s="59">
        <f t="shared" si="150"/>
        <v>168.81577156642464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-1.7053025658242404E-13</v>
      </c>
      <c r="DP195" s="17">
        <f>DO195*VLOOKUP('Données projet'!$B$14,Paramètres!$A$1:$I$89,3,0)*VLOOKUP('Données projet'!$B$14,Paramètres!$A$1:$I$89,5,0)</f>
        <v>-1.7823822417994965E-13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448.86709550306159</v>
      </c>
      <c r="DU195" s="59">
        <f t="shared" si="152"/>
        <v>421.94486500709155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-2.8421709430404007E-13</v>
      </c>
      <c r="EK195" s="17">
        <f>EJ195*VLOOKUP('Données projet'!$B$15,Paramètres!$A$1:$I$89,3,0)*VLOOKUP('Données projet'!$B$15,Paramètres!$A$1:$I$89,5,0)</f>
        <v>-2.0838797354372215E-13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327.81662150328646</v>
      </c>
      <c r="EP195" s="59">
        <f t="shared" si="154"/>
        <v>320.24200483294322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-2.8421709430404007E-13</v>
      </c>
      <c r="FF195" s="17">
        <f>FE195*VLOOKUP('Données projet'!$B$16,Paramètres!$A$1:$I$89,3,0)*VLOOKUP('Données projet'!$B$16,Paramètres!$A$1:$I$89,5,0)</f>
        <v>-2.2168933355715128E-13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346.38839381795231</v>
      </c>
      <c r="FK195" s="59">
        <f t="shared" si="156"/>
        <v>337.8934585835961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-2.8421709430404007E-13</v>
      </c>
      <c r="GA195" s="17">
        <f>FZ195*VLOOKUP('Données projet'!$B$17,Paramètres!$A$1:$I$89,3,0)*VLOOKUP('Données projet'!$B$17,Paramètres!$A$1:$I$89,5,0)</f>
        <v>-2.4829205358400943E-13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383.46266660377637</v>
      </c>
      <c r="GF195" s="59">
        <f t="shared" si="158"/>
        <v>373.1287543230714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0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-2.2737367544323206E-13</v>
      </c>
      <c r="GV195" s="17">
        <f>GU195*VLOOKUP('Données projet'!$B$18,Paramètres!$A$1:$I$89,3,0)*VLOOKUP('Données projet'!$B$18,Paramètres!$A$1:$I$89,5,0)</f>
        <v>-2.3055690689943731E-13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564.80210708868663</v>
      </c>
      <c r="HA195" s="59">
        <f t="shared" si="160"/>
        <v>367.42881145517066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0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362.81292020448933</v>
      </c>
      <c r="T196" s="59">
        <f t="shared" si="142"/>
        <v>292.26503163353146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24.500243739852991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7.4323297383385799E-16</v>
      </c>
      <c r="AC196" s="22">
        <f t="shared" si="163"/>
        <v>24.500243739852991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-1.915395841933787E-13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476.64466005965136</v>
      </c>
      <c r="AO196" s="59">
        <f t="shared" si="144"/>
        <v>312.67921212138998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-2.0572770154103635E-13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508.74087353289082</v>
      </c>
      <c r="BJ196" s="59">
        <f t="shared" si="146"/>
        <v>332.61387922152159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5.0249582272954292E-14</v>
      </c>
      <c r="CA196" s="13">
        <f t="shared" si="170"/>
        <v>8.1784820119191593E-13</v>
      </c>
      <c r="CB196" s="20">
        <f t="shared" si="171"/>
        <v>1.5119369728679821E-12</v>
      </c>
      <c r="CC196" s="59">
        <f t="shared" ref="CC196:CC203" si="195">CB196+(BT196+BU196)*44/12</f>
        <v>293.33333333333485</v>
      </c>
      <c r="CD196" s="59">
        <f ca="1">AVERAGE(OFFSET($CC$3,0,0,'Données projet'!$E$12+1,1))-AVERAGE(OFFSET($H$3,0,0,'Données projet'!$E$12+1,1))</f>
        <v>413.19017646954478</v>
      </c>
      <c r="CE196" s="59">
        <f t="shared" si="148"/>
        <v>501.86214945100159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-3.694822225952521E-13</v>
      </c>
      <c r="CU196" s="17">
        <f>CT196*VLOOKUP('Données projet'!$B$13,Paramètres!$A$1:$I$89,3,0)*VLOOKUP('Données projet'!$B$13,Paramètres!$A$1:$I$89,5,0)</f>
        <v>-4.0347458707401528E-13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384.27390696549998</v>
      </c>
      <c r="CZ196" s="59">
        <f t="shared" si="150"/>
        <v>168.81577156642464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-1.7053025658242404E-13</v>
      </c>
      <c r="DP196" s="17">
        <f>DO196*VLOOKUP('Données projet'!$B$14,Paramètres!$A$1:$I$89,3,0)*VLOOKUP('Données projet'!$B$14,Paramètres!$A$1:$I$89,5,0)</f>
        <v>-1.7823822417994965E-13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448.86709550306159</v>
      </c>
      <c r="DU196" s="59">
        <f t="shared" si="152"/>
        <v>421.94486500709155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-2.8421709430404007E-13</v>
      </c>
      <c r="EK196" s="17">
        <f>EJ196*VLOOKUP('Données projet'!$B$15,Paramètres!$A$1:$I$89,3,0)*VLOOKUP('Données projet'!$B$15,Paramètres!$A$1:$I$89,5,0)</f>
        <v>-2.0838797354372215E-13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327.81662150328646</v>
      </c>
      <c r="EP196" s="59">
        <f t="shared" si="154"/>
        <v>320.24200483294322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-2.8421709430404007E-13</v>
      </c>
      <c r="FF196" s="17">
        <f>FE196*VLOOKUP('Données projet'!$B$16,Paramètres!$A$1:$I$89,3,0)*VLOOKUP('Données projet'!$B$16,Paramètres!$A$1:$I$89,5,0)</f>
        <v>-2.2168933355715128E-13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346.38839381795231</v>
      </c>
      <c r="FK196" s="59">
        <f t="shared" si="156"/>
        <v>337.8934585835961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-2.8421709430404007E-13</v>
      </c>
      <c r="GA196" s="17">
        <f>FZ196*VLOOKUP('Données projet'!$B$17,Paramètres!$A$1:$I$89,3,0)*VLOOKUP('Données projet'!$B$17,Paramètres!$A$1:$I$89,5,0)</f>
        <v>-2.4829205358400943E-13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383.46266660377637</v>
      </c>
      <c r="GF196" s="59">
        <f t="shared" si="158"/>
        <v>373.1287543230714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0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-2.2737367544323206E-13</v>
      </c>
      <c r="GV196" s="17">
        <f>GU196*VLOOKUP('Données projet'!$B$18,Paramètres!$A$1:$I$89,3,0)*VLOOKUP('Données projet'!$B$18,Paramètres!$A$1:$I$89,5,0)</f>
        <v>-2.3055690689943731E-13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564.80210708868663</v>
      </c>
      <c r="HA196" s="59">
        <f t="shared" si="160"/>
        <v>367.42881145517066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0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362.81292020448933</v>
      </c>
      <c r="T197" s="59">
        <f t="shared" ref="T197:T203" si="204">$T$3</f>
        <v>292.26503163353146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24.019808903787588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5.2554507579936481E-16</v>
      </c>
      <c r="AC197" s="22">
        <f t="shared" si="163"/>
        <v>24.019808903787588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-1.915395841933787E-13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476.64466005965136</v>
      </c>
      <c r="AO197" s="59">
        <f t="shared" ref="AO197:AO203" si="205">$AO$3</f>
        <v>312.67921212138998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-2.0572770154103635E-13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508.74087353289082</v>
      </c>
      <c r="BJ197" s="59">
        <f t="shared" ref="BJ197:BJ203" si="206">$BJ$3</f>
        <v>332.61387922152159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5.0249582272954292E-14</v>
      </c>
      <c r="CA197" s="13">
        <f t="shared" si="170"/>
        <v>8.1784820119191593E-13</v>
      </c>
      <c r="CB197" s="20">
        <f t="shared" si="171"/>
        <v>1.5119369728679821E-12</v>
      </c>
      <c r="CC197" s="59">
        <f t="shared" si="195"/>
        <v>293.33333333333485</v>
      </c>
      <c r="CD197" s="59">
        <f ca="1">AVERAGE(OFFSET($CC$3,0,0,'Données projet'!$E$12+1,1))-AVERAGE(OFFSET($H$3,0,0,'Données projet'!$E$12+1,1))</f>
        <v>413.19017646954478</v>
      </c>
      <c r="CE197" s="59">
        <f t="shared" ref="CE197:CE203" si="207">$CE$3</f>
        <v>501.86214945100159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-3.694822225952521E-13</v>
      </c>
      <c r="CU197" s="17">
        <f>CT197*VLOOKUP('Données projet'!$B$13,Paramètres!$A$1:$I$89,3,0)*VLOOKUP('Données projet'!$B$13,Paramètres!$A$1:$I$89,5,0)</f>
        <v>-4.0347458707401528E-13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384.27390696549998</v>
      </c>
      <c r="CZ197" s="59">
        <f t="shared" ref="CZ197:CZ203" si="208">$CZ$3</f>
        <v>168.81577156642464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-1.7053025658242404E-13</v>
      </c>
      <c r="DP197" s="17">
        <f>DO197*VLOOKUP('Données projet'!$B$14,Paramètres!$A$1:$I$89,3,0)*VLOOKUP('Données projet'!$B$14,Paramètres!$A$1:$I$89,5,0)</f>
        <v>-1.7823822417994965E-13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448.86709550306159</v>
      </c>
      <c r="DU197" s="59">
        <f t="shared" ref="DU197:DU203" si="209">$DU$3</f>
        <v>421.94486500709155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-2.8421709430404007E-13</v>
      </c>
      <c r="EK197" s="17">
        <f>EJ197*VLOOKUP('Données projet'!$B$15,Paramètres!$A$1:$I$89,3,0)*VLOOKUP('Données projet'!$B$15,Paramètres!$A$1:$I$89,5,0)</f>
        <v>-2.0838797354372215E-13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327.81662150328646</v>
      </c>
      <c r="EP197" s="59">
        <f t="shared" ref="EP197:EP203" si="210">$EP$3</f>
        <v>320.24200483294322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-2.8421709430404007E-13</v>
      </c>
      <c r="FF197" s="17">
        <f>FE197*VLOOKUP('Données projet'!$B$16,Paramètres!$A$1:$I$89,3,0)*VLOOKUP('Données projet'!$B$16,Paramètres!$A$1:$I$89,5,0)</f>
        <v>-2.2168933355715128E-13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346.38839381795231</v>
      </c>
      <c r="FK197" s="59">
        <f t="shared" ref="FK197:FK203" si="211">$FK$3</f>
        <v>337.8934585835961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-2.8421709430404007E-13</v>
      </c>
      <c r="GA197" s="17">
        <f>FZ197*VLOOKUP('Données projet'!$B$17,Paramètres!$A$1:$I$89,3,0)*VLOOKUP('Données projet'!$B$17,Paramètres!$A$1:$I$89,5,0)</f>
        <v>-2.4829205358400943E-13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383.46266660377637</v>
      </c>
      <c r="GF197" s="59">
        <f t="shared" ref="GF197:GF203" si="212">$GF$3</f>
        <v>373.1287543230714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0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-2.2737367544323206E-13</v>
      </c>
      <c r="GV197" s="17">
        <f>GU197*VLOOKUP('Données projet'!$B$18,Paramètres!$A$1:$I$89,3,0)*VLOOKUP('Données projet'!$B$18,Paramètres!$A$1:$I$89,5,0)</f>
        <v>-2.3055690689943731E-13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564.80210708868663</v>
      </c>
      <c r="HA197" s="59">
        <f t="shared" ref="HA197:HA203" si="213">$HA$3</f>
        <v>367.42881145517066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0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362.81292020448933</v>
      </c>
      <c r="T198" s="59">
        <f t="shared" si="204"/>
        <v>292.26503163353146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23.548795101821113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3.71616486916929E-16</v>
      </c>
      <c r="AC198" s="22">
        <f t="shared" si="163"/>
        <v>23.548795101821113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-1.915395841933787E-13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476.64466005965136</v>
      </c>
      <c r="AO198" s="59">
        <f t="shared" si="205"/>
        <v>312.67921212138998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-2.0572770154103635E-13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508.74087353289082</v>
      </c>
      <c r="BJ198" s="59">
        <f t="shared" si="206"/>
        <v>332.61387922152159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5.0249582272954292E-14</v>
      </c>
      <c r="CA198" s="13">
        <f t="shared" si="170"/>
        <v>8.1784820119191593E-13</v>
      </c>
      <c r="CB198" s="20">
        <f t="shared" si="171"/>
        <v>1.5119369728679821E-12</v>
      </c>
      <c r="CC198" s="59">
        <f t="shared" si="195"/>
        <v>293.33333333333485</v>
      </c>
      <c r="CD198" s="59">
        <f ca="1">AVERAGE(OFFSET($CC$3,0,0,'Données projet'!$E$12+1,1))-AVERAGE(OFFSET($H$3,0,0,'Données projet'!$E$12+1,1))</f>
        <v>413.19017646954478</v>
      </c>
      <c r="CE198" s="59">
        <f t="shared" si="207"/>
        <v>501.86214945100159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-3.694822225952521E-13</v>
      </c>
      <c r="CU198" s="17">
        <f>CT198*VLOOKUP('Données projet'!$B$13,Paramètres!$A$1:$I$89,3,0)*VLOOKUP('Données projet'!$B$13,Paramètres!$A$1:$I$89,5,0)</f>
        <v>-4.0347458707401528E-13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384.27390696549998</v>
      </c>
      <c r="CZ198" s="59">
        <f t="shared" si="208"/>
        <v>168.81577156642464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-1.7053025658242404E-13</v>
      </c>
      <c r="DP198" s="17">
        <f>DO198*VLOOKUP('Données projet'!$B$14,Paramètres!$A$1:$I$89,3,0)*VLOOKUP('Données projet'!$B$14,Paramètres!$A$1:$I$89,5,0)</f>
        <v>-1.7823822417994965E-13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448.86709550306159</v>
      </c>
      <c r="DU198" s="59">
        <f t="shared" si="209"/>
        <v>421.94486500709155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-2.8421709430404007E-13</v>
      </c>
      <c r="EK198" s="17">
        <f>EJ198*VLOOKUP('Données projet'!$B$15,Paramètres!$A$1:$I$89,3,0)*VLOOKUP('Données projet'!$B$15,Paramètres!$A$1:$I$89,5,0)</f>
        <v>-2.0838797354372215E-13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327.81662150328646</v>
      </c>
      <c r="EP198" s="59">
        <f t="shared" si="210"/>
        <v>320.24200483294322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-2.8421709430404007E-13</v>
      </c>
      <c r="FF198" s="17">
        <f>FE198*VLOOKUP('Données projet'!$B$16,Paramètres!$A$1:$I$89,3,0)*VLOOKUP('Données projet'!$B$16,Paramètres!$A$1:$I$89,5,0)</f>
        <v>-2.2168933355715128E-13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346.38839381795231</v>
      </c>
      <c r="FK198" s="59">
        <f t="shared" si="211"/>
        <v>337.8934585835961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-2.8421709430404007E-13</v>
      </c>
      <c r="GA198" s="17">
        <f>FZ198*VLOOKUP('Données projet'!$B$17,Paramètres!$A$1:$I$89,3,0)*VLOOKUP('Données projet'!$B$17,Paramètres!$A$1:$I$89,5,0)</f>
        <v>-2.4829205358400943E-13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383.46266660377637</v>
      </c>
      <c r="GF198" s="59">
        <f t="shared" si="212"/>
        <v>373.1287543230714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0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-2.2737367544323206E-13</v>
      </c>
      <c r="GV198" s="17">
        <f>GU198*VLOOKUP('Données projet'!$B$18,Paramètres!$A$1:$I$89,3,0)*VLOOKUP('Données projet'!$B$18,Paramètres!$A$1:$I$89,5,0)</f>
        <v>-2.3055690689943731E-13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564.80210708868663</v>
      </c>
      <c r="HA198" s="59">
        <f t="shared" si="213"/>
        <v>367.42881145517066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0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362.81292020448933</v>
      </c>
      <c r="T199" s="59">
        <f t="shared" si="204"/>
        <v>292.26503163353146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23.087017593221152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2.6277253789968241E-16</v>
      </c>
      <c r="AC199" s="22">
        <f t="shared" si="163"/>
        <v>23.087017593221152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-1.915395841933787E-13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476.64466005965136</v>
      </c>
      <c r="AO199" s="59">
        <f t="shared" si="205"/>
        <v>312.67921212138998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-2.0572770154103635E-13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508.74087353289082</v>
      </c>
      <c r="BJ199" s="59">
        <f t="shared" si="206"/>
        <v>332.61387922152159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5.0249582272954292E-14</v>
      </c>
      <c r="CA199" s="13">
        <f t="shared" si="170"/>
        <v>8.1784820119191593E-13</v>
      </c>
      <c r="CB199" s="20">
        <f t="shared" si="171"/>
        <v>1.5119369728679821E-12</v>
      </c>
      <c r="CC199" s="59">
        <f t="shared" si="195"/>
        <v>293.33333333333485</v>
      </c>
      <c r="CD199" s="59">
        <f ca="1">AVERAGE(OFFSET($CC$3,0,0,'Données projet'!$E$12+1,1))-AVERAGE(OFFSET($H$3,0,0,'Données projet'!$E$12+1,1))</f>
        <v>413.19017646954478</v>
      </c>
      <c r="CE199" s="59">
        <f t="shared" si="207"/>
        <v>501.86214945100159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-3.694822225952521E-13</v>
      </c>
      <c r="CU199" s="17">
        <f>CT199*VLOOKUP('Données projet'!$B$13,Paramètres!$A$1:$I$89,3,0)*VLOOKUP('Données projet'!$B$13,Paramètres!$A$1:$I$89,5,0)</f>
        <v>-4.0347458707401528E-13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384.27390696549998</v>
      </c>
      <c r="CZ199" s="59">
        <f t="shared" si="208"/>
        <v>168.81577156642464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-1.7053025658242404E-13</v>
      </c>
      <c r="DP199" s="17">
        <f>DO199*VLOOKUP('Données projet'!$B$14,Paramètres!$A$1:$I$89,3,0)*VLOOKUP('Données projet'!$B$14,Paramètres!$A$1:$I$89,5,0)</f>
        <v>-1.7823822417994965E-13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448.86709550306159</v>
      </c>
      <c r="DU199" s="59">
        <f t="shared" si="209"/>
        <v>421.94486500709155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-2.8421709430404007E-13</v>
      </c>
      <c r="EK199" s="17">
        <f>EJ199*VLOOKUP('Données projet'!$B$15,Paramètres!$A$1:$I$89,3,0)*VLOOKUP('Données projet'!$B$15,Paramètres!$A$1:$I$89,5,0)</f>
        <v>-2.0838797354372215E-13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327.81662150328646</v>
      </c>
      <c r="EP199" s="59">
        <f t="shared" si="210"/>
        <v>320.24200483294322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-2.8421709430404007E-13</v>
      </c>
      <c r="FF199" s="17">
        <f>FE199*VLOOKUP('Données projet'!$B$16,Paramètres!$A$1:$I$89,3,0)*VLOOKUP('Données projet'!$B$16,Paramètres!$A$1:$I$89,5,0)</f>
        <v>-2.2168933355715128E-13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346.38839381795231</v>
      </c>
      <c r="FK199" s="59">
        <f t="shared" si="211"/>
        <v>337.8934585835961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-2.8421709430404007E-13</v>
      </c>
      <c r="GA199" s="17">
        <f>FZ199*VLOOKUP('Données projet'!$B$17,Paramètres!$A$1:$I$89,3,0)*VLOOKUP('Données projet'!$B$17,Paramètres!$A$1:$I$89,5,0)</f>
        <v>-2.4829205358400943E-13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383.46266660377637</v>
      </c>
      <c r="GF199" s="59">
        <f t="shared" si="212"/>
        <v>373.1287543230714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0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-2.2737367544323206E-13</v>
      </c>
      <c r="GV199" s="17">
        <f>GU199*VLOOKUP('Données projet'!$B$18,Paramètres!$A$1:$I$89,3,0)*VLOOKUP('Données projet'!$B$18,Paramètres!$A$1:$I$89,5,0)</f>
        <v>-2.3055690689943731E-13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564.80210708868663</v>
      </c>
      <c r="HA199" s="59">
        <f t="shared" si="213"/>
        <v>367.42881145517066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0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362.81292020448933</v>
      </c>
      <c r="T200" s="59">
        <f t="shared" si="204"/>
        <v>292.26503163353146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22.634295259908367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1.858082434584645E-16</v>
      </c>
      <c r="AC200" s="22">
        <f t="shared" si="163"/>
        <v>22.634295259908367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-1.915395841933787E-13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476.64466005965136</v>
      </c>
      <c r="AO200" s="59">
        <f t="shared" si="205"/>
        <v>312.67921212138998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-2.0572770154103635E-13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508.74087353289082</v>
      </c>
      <c r="BJ200" s="59">
        <f t="shared" si="206"/>
        <v>332.61387922152159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5.0249582272954292E-14</v>
      </c>
      <c r="CA200" s="13">
        <f t="shared" si="170"/>
        <v>8.1784820119191593E-13</v>
      </c>
      <c r="CB200" s="20">
        <f t="shared" si="171"/>
        <v>1.5119369728679821E-12</v>
      </c>
      <c r="CC200" s="59">
        <f t="shared" si="195"/>
        <v>293.33333333333485</v>
      </c>
      <c r="CD200" s="59">
        <f ca="1">AVERAGE(OFFSET($CC$3,0,0,'Données projet'!$E$12+1,1))-AVERAGE(OFFSET($H$3,0,0,'Données projet'!$E$12+1,1))</f>
        <v>413.19017646954478</v>
      </c>
      <c r="CE200" s="59">
        <f t="shared" si="207"/>
        <v>501.86214945100159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-3.694822225952521E-13</v>
      </c>
      <c r="CU200" s="17">
        <f>CT200*VLOOKUP('Données projet'!$B$13,Paramètres!$A$1:$I$89,3,0)*VLOOKUP('Données projet'!$B$13,Paramètres!$A$1:$I$89,5,0)</f>
        <v>-4.0347458707401528E-13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384.27390696549998</v>
      </c>
      <c r="CZ200" s="59">
        <f t="shared" si="208"/>
        <v>168.81577156642464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-1.7053025658242404E-13</v>
      </c>
      <c r="DP200" s="17">
        <f>DO200*VLOOKUP('Données projet'!$B$14,Paramètres!$A$1:$I$89,3,0)*VLOOKUP('Données projet'!$B$14,Paramètres!$A$1:$I$89,5,0)</f>
        <v>-1.7823822417994965E-13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448.86709550306159</v>
      </c>
      <c r="DU200" s="59">
        <f t="shared" si="209"/>
        <v>421.94486500709155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-2.8421709430404007E-13</v>
      </c>
      <c r="EK200" s="17">
        <f>EJ200*VLOOKUP('Données projet'!$B$15,Paramètres!$A$1:$I$89,3,0)*VLOOKUP('Données projet'!$B$15,Paramètres!$A$1:$I$89,5,0)</f>
        <v>-2.0838797354372215E-13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327.81662150328646</v>
      </c>
      <c r="EP200" s="59">
        <f t="shared" si="210"/>
        <v>320.24200483294322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-2.8421709430404007E-13</v>
      </c>
      <c r="FF200" s="17">
        <f>FE200*VLOOKUP('Données projet'!$B$16,Paramètres!$A$1:$I$89,3,0)*VLOOKUP('Données projet'!$B$16,Paramètres!$A$1:$I$89,5,0)</f>
        <v>-2.2168933355715128E-13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346.38839381795231</v>
      </c>
      <c r="FK200" s="59">
        <f t="shared" si="211"/>
        <v>337.8934585835961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-2.8421709430404007E-13</v>
      </c>
      <c r="GA200" s="17">
        <f>FZ200*VLOOKUP('Données projet'!$B$17,Paramètres!$A$1:$I$89,3,0)*VLOOKUP('Données projet'!$B$17,Paramètres!$A$1:$I$89,5,0)</f>
        <v>-2.4829205358400943E-13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383.46266660377637</v>
      </c>
      <c r="GF200" s="59">
        <f t="shared" si="212"/>
        <v>373.1287543230714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0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-2.2737367544323206E-13</v>
      </c>
      <c r="GV200" s="17">
        <f>GU200*VLOOKUP('Données projet'!$B$18,Paramètres!$A$1:$I$89,3,0)*VLOOKUP('Données projet'!$B$18,Paramètres!$A$1:$I$89,5,0)</f>
        <v>-2.3055690689943731E-13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564.80210708868663</v>
      </c>
      <c r="HA200" s="59">
        <f t="shared" si="213"/>
        <v>367.42881145517066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0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362.81292020448933</v>
      </c>
      <c r="T201" s="59">
        <f t="shared" si="204"/>
        <v>292.26503163353146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22.190450535418485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1.313862689498412E-16</v>
      </c>
      <c r="AC201" s="22">
        <f t="shared" si="163"/>
        <v>22.190450535418485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-1.915395841933787E-13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476.64466005965136</v>
      </c>
      <c r="AO201" s="59">
        <f t="shared" si="205"/>
        <v>312.67921212138998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-2.0572770154103635E-13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508.74087353289082</v>
      </c>
      <c r="BJ201" s="59">
        <f t="shared" si="206"/>
        <v>332.61387922152159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5.0249582272954292E-14</v>
      </c>
      <c r="CA201" s="13">
        <f t="shared" si="170"/>
        <v>8.1784820119191593E-13</v>
      </c>
      <c r="CB201" s="20">
        <f t="shared" si="171"/>
        <v>1.5119369728679821E-12</v>
      </c>
      <c r="CC201" s="59">
        <f t="shared" si="195"/>
        <v>293.33333333333485</v>
      </c>
      <c r="CD201" s="59">
        <f ca="1">AVERAGE(OFFSET($CC$3,0,0,'Données projet'!$E$12+1,1))-AVERAGE(OFFSET($H$3,0,0,'Données projet'!$E$12+1,1))</f>
        <v>413.19017646954478</v>
      </c>
      <c r="CE201" s="59">
        <f t="shared" si="207"/>
        <v>501.86214945100159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-3.694822225952521E-13</v>
      </c>
      <c r="CU201" s="17">
        <f>CT201*VLOOKUP('Données projet'!$B$13,Paramètres!$A$1:$I$89,3,0)*VLOOKUP('Données projet'!$B$13,Paramètres!$A$1:$I$89,5,0)</f>
        <v>-4.0347458707401528E-13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384.27390696549998</v>
      </c>
      <c r="CZ201" s="59">
        <f t="shared" si="208"/>
        <v>168.81577156642464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-1.7053025658242404E-13</v>
      </c>
      <c r="DP201" s="17">
        <f>DO201*VLOOKUP('Données projet'!$B$14,Paramètres!$A$1:$I$89,3,0)*VLOOKUP('Données projet'!$B$14,Paramètres!$A$1:$I$89,5,0)</f>
        <v>-1.7823822417994965E-13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448.86709550306159</v>
      </c>
      <c r="DU201" s="59">
        <f t="shared" si="209"/>
        <v>421.94486500709155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-2.8421709430404007E-13</v>
      </c>
      <c r="EK201" s="17">
        <f>EJ201*VLOOKUP('Données projet'!$B$15,Paramètres!$A$1:$I$89,3,0)*VLOOKUP('Données projet'!$B$15,Paramètres!$A$1:$I$89,5,0)</f>
        <v>-2.0838797354372215E-13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327.81662150328646</v>
      </c>
      <c r="EP201" s="59">
        <f t="shared" si="210"/>
        <v>320.24200483294322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-2.8421709430404007E-13</v>
      </c>
      <c r="FF201" s="17">
        <f>FE201*VLOOKUP('Données projet'!$B$16,Paramètres!$A$1:$I$89,3,0)*VLOOKUP('Données projet'!$B$16,Paramètres!$A$1:$I$89,5,0)</f>
        <v>-2.2168933355715128E-13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346.38839381795231</v>
      </c>
      <c r="FK201" s="59">
        <f t="shared" si="211"/>
        <v>337.8934585835961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-2.8421709430404007E-13</v>
      </c>
      <c r="GA201" s="17">
        <f>FZ201*VLOOKUP('Données projet'!$B$17,Paramètres!$A$1:$I$89,3,0)*VLOOKUP('Données projet'!$B$17,Paramètres!$A$1:$I$89,5,0)</f>
        <v>-2.4829205358400943E-13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383.46266660377637</v>
      </c>
      <c r="GF201" s="59">
        <f t="shared" si="212"/>
        <v>373.1287543230714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0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-2.2737367544323206E-13</v>
      </c>
      <c r="GV201" s="17">
        <f>GU201*VLOOKUP('Données projet'!$B$18,Paramètres!$A$1:$I$89,3,0)*VLOOKUP('Données projet'!$B$18,Paramètres!$A$1:$I$89,5,0)</f>
        <v>-2.3055690689943731E-13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564.80210708868663</v>
      </c>
      <c r="HA201" s="59">
        <f t="shared" si="213"/>
        <v>367.42881145517066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0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362.81292020448933</v>
      </c>
      <c r="T202" s="59">
        <f t="shared" si="204"/>
        <v>292.26503163353146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21.755309335257301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9.2904121729232249E-17</v>
      </c>
      <c r="AC202" s="22">
        <f t="shared" si="163"/>
        <v>21.755309335257301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-1.915395841933787E-13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476.64466005965136</v>
      </c>
      <c r="AO202" s="59">
        <f t="shared" si="205"/>
        <v>312.67921212138998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-2.0572770154103635E-13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508.74087353289082</v>
      </c>
      <c r="BJ202" s="59">
        <f t="shared" si="206"/>
        <v>332.61387922152159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5.0249582272954292E-14</v>
      </c>
      <c r="CA202" s="13">
        <f t="shared" si="170"/>
        <v>8.1784820119191593E-13</v>
      </c>
      <c r="CB202" s="20">
        <f t="shared" si="171"/>
        <v>1.5119369728679821E-12</v>
      </c>
      <c r="CC202" s="59">
        <f t="shared" si="195"/>
        <v>293.33333333333485</v>
      </c>
      <c r="CD202" s="59">
        <f ca="1">AVERAGE(OFFSET($CC$3,0,0,'Données projet'!$E$12+1,1))-AVERAGE(OFFSET($H$3,0,0,'Données projet'!$E$12+1,1))</f>
        <v>413.19017646954478</v>
      </c>
      <c r="CE202" s="59">
        <f t="shared" si="207"/>
        <v>501.86214945100159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-3.694822225952521E-13</v>
      </c>
      <c r="CU202" s="17">
        <f>CT202*VLOOKUP('Données projet'!$B$13,Paramètres!$A$1:$I$89,3,0)*VLOOKUP('Données projet'!$B$13,Paramètres!$A$1:$I$89,5,0)</f>
        <v>-4.0347458707401528E-13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384.27390696549998</v>
      </c>
      <c r="CZ202" s="59">
        <f t="shared" si="208"/>
        <v>168.81577156642464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-1.7053025658242404E-13</v>
      </c>
      <c r="DP202" s="17">
        <f>DO202*VLOOKUP('Données projet'!$B$14,Paramètres!$A$1:$I$89,3,0)*VLOOKUP('Données projet'!$B$14,Paramètres!$A$1:$I$89,5,0)</f>
        <v>-1.7823822417994965E-13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448.86709550306159</v>
      </c>
      <c r="DU202" s="59">
        <f t="shared" si="209"/>
        <v>421.94486500709155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-2.8421709430404007E-13</v>
      </c>
      <c r="EK202" s="17">
        <f>EJ202*VLOOKUP('Données projet'!$B$15,Paramètres!$A$1:$I$89,3,0)*VLOOKUP('Données projet'!$B$15,Paramètres!$A$1:$I$89,5,0)</f>
        <v>-2.0838797354372215E-13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327.81662150328646</v>
      </c>
      <c r="EP202" s="59">
        <f t="shared" si="210"/>
        <v>320.24200483294322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-2.8421709430404007E-13</v>
      </c>
      <c r="FF202" s="17">
        <f>FE202*VLOOKUP('Données projet'!$B$16,Paramètres!$A$1:$I$89,3,0)*VLOOKUP('Données projet'!$B$16,Paramètres!$A$1:$I$89,5,0)</f>
        <v>-2.2168933355715128E-13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346.38839381795231</v>
      </c>
      <c r="FK202" s="59">
        <f t="shared" si="211"/>
        <v>337.8934585835961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-2.8421709430404007E-13</v>
      </c>
      <c r="GA202" s="17">
        <f>FZ202*VLOOKUP('Données projet'!$B$17,Paramètres!$A$1:$I$89,3,0)*VLOOKUP('Données projet'!$B$17,Paramètres!$A$1:$I$89,5,0)</f>
        <v>-2.4829205358400943E-13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383.46266660377637</v>
      </c>
      <c r="GF202" s="59">
        <f t="shared" si="212"/>
        <v>373.1287543230714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0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-2.2737367544323206E-13</v>
      </c>
      <c r="GV202" s="17">
        <f>GU202*VLOOKUP('Données projet'!$B$18,Paramètres!$A$1:$I$89,3,0)*VLOOKUP('Données projet'!$B$18,Paramètres!$A$1:$I$89,5,0)</f>
        <v>-2.3055690689943731E-13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564.80210708868663</v>
      </c>
      <c r="HA202" s="59">
        <f t="shared" si="213"/>
        <v>367.42881145517066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0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362.81292020448933</v>
      </c>
      <c r="T203" s="59">
        <f t="shared" si="204"/>
        <v>292.26503163353146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21.328700988621353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6.5693134474920602E-17</v>
      </c>
      <c r="AC203" s="22">
        <f t="shared" si="163"/>
        <v>21.328700988621353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-1.915395841933787E-13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476.64466005965136</v>
      </c>
      <c r="AO203" s="59">
        <f t="shared" si="205"/>
        <v>312.67921212138998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-2.0572770154103635E-13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508.74087353289082</v>
      </c>
      <c r="BJ203" s="59">
        <f t="shared" si="206"/>
        <v>332.61387922152159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5.0249582272954292E-14</v>
      </c>
      <c r="CA203" s="13">
        <f t="shared" si="170"/>
        <v>8.1784820119191593E-13</v>
      </c>
      <c r="CB203" s="20">
        <f t="shared" si="171"/>
        <v>1.5119369728679821E-12</v>
      </c>
      <c r="CC203" s="59">
        <f t="shared" si="195"/>
        <v>293.33333333333485</v>
      </c>
      <c r="CD203" s="59">
        <f ca="1">AVERAGE(OFFSET($CC$3,0,0,'Données projet'!$E$12+1,1))-AVERAGE(OFFSET($H$3,0,0,'Données projet'!$E$12+1,1))</f>
        <v>413.19017646954478</v>
      </c>
      <c r="CE203" s="59">
        <f t="shared" si="207"/>
        <v>501.86214945100159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-3.694822225952521E-13</v>
      </c>
      <c r="CU203" s="17">
        <f>CT203*VLOOKUP('Données projet'!$B$13,Paramètres!$A$1:$I$89,3,0)*VLOOKUP('Données projet'!$B$13,Paramètres!$A$1:$I$89,5,0)</f>
        <v>-4.0347458707401528E-13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384.27390696549998</v>
      </c>
      <c r="CZ203" s="59">
        <f t="shared" si="208"/>
        <v>168.81577156642464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-1.7053025658242404E-13</v>
      </c>
      <c r="DP203" s="17">
        <f>DO203*VLOOKUP('Données projet'!$B$14,Paramètres!$A$1:$I$89,3,0)*VLOOKUP('Données projet'!$B$14,Paramètres!$A$1:$I$89,5,0)</f>
        <v>-1.7823822417994965E-13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448.86709550306159</v>
      </c>
      <c r="DU203" s="59">
        <f t="shared" si="209"/>
        <v>421.94486500709155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-2.8421709430404007E-13</v>
      </c>
      <c r="EK203" s="17">
        <f>EJ203*VLOOKUP('Données projet'!$B$15,Paramètres!$A$1:$I$89,3,0)*VLOOKUP('Données projet'!$B$15,Paramètres!$A$1:$I$89,5,0)</f>
        <v>-2.0838797354372215E-13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327.81662150328646</v>
      </c>
      <c r="EP203" s="59">
        <f t="shared" si="210"/>
        <v>320.24200483294322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-2.8421709430404007E-13</v>
      </c>
      <c r="FF203" s="17">
        <f>FE203*VLOOKUP('Données projet'!$B$16,Paramètres!$A$1:$I$89,3,0)*VLOOKUP('Données projet'!$B$16,Paramètres!$A$1:$I$89,5,0)</f>
        <v>-2.2168933355715128E-13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346.38839381795231</v>
      </c>
      <c r="FK203" s="59">
        <f t="shared" si="211"/>
        <v>337.8934585835961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-2.8421709430404007E-13</v>
      </c>
      <c r="GA203" s="17">
        <f>FZ203*VLOOKUP('Données projet'!$B$17,Paramètres!$A$1:$I$89,3,0)*VLOOKUP('Données projet'!$B$17,Paramètres!$A$1:$I$89,5,0)</f>
        <v>-2.4829205358400943E-13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383.46266660377637</v>
      </c>
      <c r="GF203" s="59">
        <f t="shared" si="212"/>
        <v>373.1287543230714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0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-2.2737367544323206E-13</v>
      </c>
      <c r="GV203" s="17">
        <f>GU203*VLOOKUP('Données projet'!$B$18,Paramètres!$A$1:$I$89,3,0)*VLOOKUP('Données projet'!$B$18,Paramètres!$A$1:$I$89,5,0)</f>
        <v>-2.3055690689943731E-13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564.80210708868663</v>
      </c>
      <c r="HA203" s="59">
        <f t="shared" si="213"/>
        <v>367.42881145517066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0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1.244502252163008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1.2392705892426346</v>
      </c>
      <c r="BV205" s="82">
        <f>EXP(LN('Données projet'!B114)/'Données projet'!A114)</f>
        <v>1.3807545136538468</v>
      </c>
      <c r="CQ205" s="82">
        <f>EXP(LN('Données projet'!B140)/'Données projet'!A140)</f>
        <v>1.1422113165588705</v>
      </c>
      <c r="DL205" s="82">
        <f>EXP(LN('Données projet'!B166)/'Données projet'!A166)</f>
        <v>1.4269435884576509</v>
      </c>
      <c r="EG205" s="82">
        <f>EXP(LN('Données projet'!B192)/'Données projet'!A192)</f>
        <v>1.2709816152101407</v>
      </c>
      <c r="FB205" s="82">
        <f>EXP(LN('Données projet'!B218)/'Données projet'!A218)</f>
        <v>1.2709816152101407</v>
      </c>
      <c r="FW205" s="82">
        <f>EXP(LN('Données projet'!B244)/'Données projet'!A244)</f>
        <v>1.2709816152101407</v>
      </c>
      <c r="GR205" s="82">
        <f>EXP(LN('Données projet'!B270)/'Données projet'!A270)</f>
        <v>1.2392705892426346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85" zoomScaleNormal="85" zoomScaleSheetLayoutView="90" workbookViewId="0">
      <selection activeCell="P83" sqref="P8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laricio</v>
      </c>
      <c r="B6" s="146">
        <f>'Données projet'!D9</f>
        <v>2.8259999999999996</v>
      </c>
      <c r="C6" s="147">
        <f ca="1">IF(OR('Données projet'!B9="",'Données projet'!C9="",'Données projet'!C9=0%),0,Calculateur!S3)</f>
        <v>362.81292020448933</v>
      </c>
      <c r="D6" s="147">
        <f>IF(OR('Données projet'!B9="",'Données projet'!C9="",'Données projet'!C9=0%),0,Calculateur!T3)</f>
        <v>292.26503163353146</v>
      </c>
      <c r="E6" s="147">
        <f ca="1">MIN(C6,D6)</f>
        <v>292.26503163353146</v>
      </c>
      <c r="F6" s="147">
        <f ca="1">E6*B6</f>
        <v>825.94097939635981</v>
      </c>
      <c r="G6" s="147">
        <f ca="1">F6*(100%-'Données projet'!$C$24)*(100%-'Données projet'!$C$25)*(100%-'Données projet'!$C$26)*(100%-'Données projet'!$C$27)</f>
        <v>535.20975464884123</v>
      </c>
      <c r="H6" s="148">
        <f>IF(OR('Données projet'!B9="",'Données projet'!C9="",'Données projet'!C9=0%),0,AVERAGE(Calculateur!$AC$3:$AC$33)*B6)</f>
        <v>5.1483840455116541</v>
      </c>
      <c r="I6" s="149">
        <f>H6*(100%-'Données projet'!$C$24)*(100%-'Données projet'!$C$25)*(100%-'Données projet'!$C$26)*(100%-'Données projet'!$C$27)</f>
        <v>3.3361528614915521</v>
      </c>
      <c r="J6" s="150">
        <f>IF(OR('Données projet'!B9="",'Données projet'!C9="",'Données projet'!C9=0%),0,SUM(Calculateur!$V$3:$V$33)*VLOOKUP('Données projet'!$B$9,Paramètres!$A$1:$I$89,9,0)*B6)</f>
        <v>81.417059999999992</v>
      </c>
      <c r="K6" s="151">
        <f>J6*(100%-'Données projet'!$C$24)*(100%-'Données projet'!$C$25)*(100%-'Données projet'!$C$26)*(100%-'Données projet'!$C$27)</f>
        <v>52.758254879999996</v>
      </c>
      <c r="L6" s="152">
        <f ca="1">G6+I6+K6</f>
        <v>591.30416239033275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1.256</v>
      </c>
      <c r="C7" s="147">
        <f ca="1">IF(OR('Données projet'!B10="",'Données projet'!C10="",'Données projet'!C10=0%),0,Calculateur!AN3)</f>
        <v>476.64466005965136</v>
      </c>
      <c r="D7" s="147">
        <f>IF(OR('Données projet'!B10="",'Données projet'!C10="",'Données projet'!C10=0%),0,Calculateur!AO3)</f>
        <v>312.67921212138998</v>
      </c>
      <c r="E7" s="147">
        <f t="shared" ref="E7:E15" ca="1" si="0">MIN(C7,D7)</f>
        <v>312.67921212138998</v>
      </c>
      <c r="F7" s="147">
        <f t="shared" ref="F7:F15" ca="1" si="1">E7*B7</f>
        <v>392.7250904244658</v>
      </c>
      <c r="G7" s="147">
        <f ca="1">F7*(100%-'Données projet'!$C$24)*(100%-'Données projet'!$C$25)*(100%-'Données projet'!$C$26)*(100%-'Données projet'!$C$27)</f>
        <v>254.48585859505388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19.468</v>
      </c>
      <c r="K7" s="151">
        <f>J7*(100%-'Données projet'!$C$24)*(100%-'Données projet'!$C$25)*(100%-'Données projet'!$C$26)*(100%-'Données projet'!$C$27)</f>
        <v>12.615264000000002</v>
      </c>
      <c r="L7" s="152">
        <f t="shared" ref="L7:L15" ca="1" si="2">G7+I7+K7</f>
        <v>267.10112259505388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2.512</v>
      </c>
      <c r="C8" s="147">
        <f ca="1">IF(OR('Données projet'!B11="",'Données projet'!C11="",'Données projet'!C11=0%),0,Calculateur!BI3)</f>
        <v>508.74087353289082</v>
      </c>
      <c r="D8" s="147">
        <f>IF(OR('Données projet'!B11="",'Données projet'!C11="",'Données projet'!C11=0%),0,Calculateur!BJ3)</f>
        <v>332.61387922152159</v>
      </c>
      <c r="E8" s="147">
        <f t="shared" ca="1" si="0"/>
        <v>332.61387922152159</v>
      </c>
      <c r="F8" s="147">
        <f t="shared" ca="1" si="1"/>
        <v>835.52606460446225</v>
      </c>
      <c r="G8" s="147">
        <f ca="1">F8*(100%-'Données projet'!$C$24)*(100%-'Données projet'!$C$25)*(100%-'Données projet'!$C$26)*(100%-'Données projet'!$C$27)</f>
        <v>541.42088986369151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38.936</v>
      </c>
      <c r="K8" s="151">
        <f>J8*(100%-'Données projet'!$C$24)*(100%-'Données projet'!$C$25)*(100%-'Données projet'!$C$26)*(100%-'Données projet'!$C$27)</f>
        <v>25.230528000000003</v>
      </c>
      <c r="L8" s="152">
        <f t="shared" ca="1" si="2"/>
        <v>566.65141786369156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Séquoia toujours vert</v>
      </c>
      <c r="B9" s="154">
        <f>'Données projet'!D12</f>
        <v>1.099</v>
      </c>
      <c r="C9" s="147">
        <f ca="1">IF(OR('Données projet'!B12="",'Données projet'!C12="",'Données projet'!C12=0%),0,Calculateur!CD3)</f>
        <v>413.19017646954478</v>
      </c>
      <c r="D9" s="147">
        <f>IF(OR('Données projet'!B12="",'Données projet'!C12="",'Données projet'!C12=0%),0,Calculateur!CE3)</f>
        <v>501.86214945100159</v>
      </c>
      <c r="E9" s="147">
        <f t="shared" ca="1" si="0"/>
        <v>413.19017646954478</v>
      </c>
      <c r="F9" s="147">
        <f t="shared" ca="1" si="1"/>
        <v>454.09600394002973</v>
      </c>
      <c r="G9" s="147">
        <f ca="1">F9*(100%-'Données projet'!$C$24)*(100%-'Données projet'!$C$25)*(100%-'Données projet'!$C$26)*(100%-'Données projet'!$C$27)</f>
        <v>294.25421055313933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32.512816000000001</v>
      </c>
      <c r="K9" s="151">
        <f>J9*(100%-'Données projet'!$C$24)*(100%-'Données projet'!$C$25)*(100%-'Données projet'!$C$26)*(100%-'Données projet'!$C$27)</f>
        <v>21.068304768000004</v>
      </c>
      <c r="L9" s="152">
        <f t="shared" ca="1" si="2"/>
        <v>315.32251532113935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Chêne-liège</v>
      </c>
      <c r="B10" s="154">
        <f>'Données projet'!D13</f>
        <v>0.628</v>
      </c>
      <c r="C10" s="147">
        <f ca="1">IF(OR('Données projet'!B13="",'Données projet'!C13="",'Données projet'!C13=0%),0,Calculateur!CY3)</f>
        <v>384.27390696549998</v>
      </c>
      <c r="D10" s="147">
        <f>IF(OR('Données projet'!B13="",'Données projet'!C13="",'Données projet'!C13=0%),0,Calculateur!CZ3)</f>
        <v>168.81577156642464</v>
      </c>
      <c r="E10" s="147">
        <f t="shared" ca="1" si="0"/>
        <v>168.81577156642464</v>
      </c>
      <c r="F10" s="147">
        <f t="shared" ca="1" si="1"/>
        <v>106.01630454371468</v>
      </c>
      <c r="G10" s="147">
        <f ca="1">F10*(100%-'Données projet'!$C$24)*(100%-'Données projet'!$C$25)*(100%-'Données projet'!$C$26)*(100%-'Données projet'!$C$27)</f>
        <v>68.698565344327122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68.698565344327122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 chevelu</v>
      </c>
      <c r="B11" s="154">
        <f>'Données projet'!D14</f>
        <v>1.099</v>
      </c>
      <c r="C11" s="147">
        <f ca="1">IF(OR('Données projet'!B14="",'Données projet'!C14="",'Données projet'!C14=0%),0,Calculateur!DT3)</f>
        <v>448.86709550306159</v>
      </c>
      <c r="D11" s="147">
        <f>IF(OR('Données projet'!B14="",'Données projet'!C14="",'Données projet'!C14=0%),0,Calculateur!DU3)</f>
        <v>421.94486500709155</v>
      </c>
      <c r="E11" s="147">
        <f t="shared" ca="1" si="0"/>
        <v>421.94486500709155</v>
      </c>
      <c r="F11" s="147">
        <f t="shared" ca="1" si="1"/>
        <v>463.71740664279361</v>
      </c>
      <c r="G11" s="147">
        <f ca="1">F11*(100%-'Données projet'!$C$24)*(100%-'Données projet'!$C$25)*(100%-'Données projet'!$C$26)*(100%-'Données projet'!$C$27)</f>
        <v>300.4888795045303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33.519500000000001</v>
      </c>
      <c r="K11" s="151">
        <f>J11*(100%-'Données projet'!$C$24)*(100%-'Données projet'!$C$25)*(100%-'Données projet'!$C$26)*(100%-'Données projet'!$C$27)</f>
        <v>21.720636000000002</v>
      </c>
      <c r="L11" s="152">
        <f t="shared" ca="1" si="2"/>
        <v>322.20951550453032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Châtaignier</v>
      </c>
      <c r="B12" s="154">
        <f>'Données projet'!D15</f>
        <v>1.099</v>
      </c>
      <c r="C12" s="147">
        <f ca="1">IF(OR('Données projet'!B15="",'Données projet'!C15="",'Données projet'!C15=0%),0,Calculateur!EO3)</f>
        <v>327.81662150328646</v>
      </c>
      <c r="D12" s="147">
        <f>IF(OR('Données projet'!B15="",'Données projet'!C15="",'Données projet'!C15=0%),0,Calculateur!EP3)</f>
        <v>320.24200483294322</v>
      </c>
      <c r="E12" s="147">
        <f t="shared" ca="1" si="0"/>
        <v>320.24200483294322</v>
      </c>
      <c r="F12" s="147">
        <f t="shared" ca="1" si="1"/>
        <v>351.94596331140457</v>
      </c>
      <c r="G12" s="147">
        <f ca="1">F12*(100%-'Données projet'!$C$24)*(100%-'Données projet'!$C$25)*(100%-'Données projet'!$C$26)*(100%-'Données projet'!$C$27)</f>
        <v>228.06098422579018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37.640749999999997</v>
      </c>
      <c r="K12" s="151">
        <f>J12*(100%-'Données projet'!$C$24)*(100%-'Données projet'!$C$25)*(100%-'Données projet'!$C$26)*(100%-'Données projet'!$C$27)</f>
        <v>24.391206</v>
      </c>
      <c r="L12" s="152">
        <f t="shared" ca="1" si="2"/>
        <v>252.45219022579019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Merisier</v>
      </c>
      <c r="B13" s="154">
        <f>'Données projet'!D16</f>
        <v>1.099</v>
      </c>
      <c r="C13" s="147">
        <f ca="1">IF(OR('Données projet'!B16="",'Données projet'!C16="",'Données projet'!C16=0%),0,Calculateur!FJ3)</f>
        <v>346.38839381795231</v>
      </c>
      <c r="D13" s="147">
        <f>IF(OR('Données projet'!B16="",'Données projet'!C16="",'Données projet'!C16=0%),0,Calculateur!FK3)</f>
        <v>337.8934585835961</v>
      </c>
      <c r="E13" s="147">
        <f t="shared" ca="1" si="0"/>
        <v>337.8934585835961</v>
      </c>
      <c r="F13" s="147">
        <f t="shared" ca="1" si="1"/>
        <v>371.34491098337213</v>
      </c>
      <c r="G13" s="147">
        <f ca="1">F13*(100%-'Données projet'!$C$24)*(100%-'Données projet'!$C$25)*(100%-'Données projet'!$C$26)*(100%-'Données projet'!$C$27)</f>
        <v>240.63150231722517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37.640749999999997</v>
      </c>
      <c r="K13" s="151">
        <f>J13*(100%-'Données projet'!$C$24)*(100%-'Données projet'!$C$25)*(100%-'Données projet'!$C$26)*(100%-'Données projet'!$C$27)</f>
        <v>24.391206</v>
      </c>
      <c r="L13" s="152">
        <f t="shared" ca="1" si="2"/>
        <v>265.02270831722518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Erable champêtre</v>
      </c>
      <c r="B14" s="154">
        <f>'Données projet'!D17</f>
        <v>1.099</v>
      </c>
      <c r="C14" s="147">
        <f ca="1">IF(OR('Données projet'!B17="",'Données projet'!C17="",'Données projet'!C17=0%),0,Calculateur!GE3)</f>
        <v>383.46266660377637</v>
      </c>
      <c r="D14" s="147">
        <f>IF(OR('Données projet'!B17="",'Données projet'!C17="",'Données projet'!C17=0%),0,Calculateur!GF3)</f>
        <v>373.1287543230714</v>
      </c>
      <c r="E14" s="147">
        <f t="shared" ca="1" si="0"/>
        <v>373.1287543230714</v>
      </c>
      <c r="F14" s="147">
        <f t="shared" ca="1" si="1"/>
        <v>410.06850100105544</v>
      </c>
      <c r="G14" s="147">
        <f ca="1">F14*(100%-'Données projet'!$C$24)*(100%-'Données projet'!$C$25)*(100%-'Données projet'!$C$26)*(100%-'Données projet'!$C$27)</f>
        <v>265.72438864868394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37.640749999999997</v>
      </c>
      <c r="K14" s="151">
        <f>J14*(100%-'Données projet'!$C$24)*(100%-'Données projet'!$C$25)*(100%-'Données projet'!$C$26)*(100%-'Données projet'!$C$27)</f>
        <v>24.391206</v>
      </c>
      <c r="L14" s="152">
        <f t="shared" ca="1" si="2"/>
        <v>290.11559464868395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Chêne pubescent</v>
      </c>
      <c r="B15" s="157">
        <f>'Données projet'!D18</f>
        <v>2.9830000000000001</v>
      </c>
      <c r="C15" s="158">
        <f ca="1">IF(OR('Données projet'!B18="",'Données projet'!C18="",'Données projet'!C18=0%),0,Calculateur!GZ3)</f>
        <v>564.80210708868663</v>
      </c>
      <c r="D15" s="158">
        <f>IF(OR('Données projet'!B18="",'Données projet'!C18="",'Données projet'!C18=0%),0,Calculateur!HA3)</f>
        <v>367.42881145517066</v>
      </c>
      <c r="E15" s="158">
        <f t="shared" ca="1" si="0"/>
        <v>367.42881145517066</v>
      </c>
      <c r="F15" s="159">
        <f t="shared" ca="1" si="1"/>
        <v>1096.0401445707741</v>
      </c>
      <c r="G15" s="159">
        <f ca="1">F15*(100%-'Données projet'!$C$24)*(100%-'Données projet'!$C$25)*(100%-'Données projet'!$C$26)*(100%-'Données projet'!$C$27)</f>
        <v>710.23401368186171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46.236499999999999</v>
      </c>
      <c r="K15" s="163">
        <f>J15*(100%-'Données projet'!$C$24)*(100%-'Données projet'!$C$25)*(100%-'Données projet'!$C$26)*(100%-'Données projet'!$C$27)</f>
        <v>29.961252000000002</v>
      </c>
      <c r="L15" s="164">
        <f t="shared" ca="1" si="2"/>
        <v>740.19526568186166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5307.4213694184327</v>
      </c>
      <c r="G16" s="166">
        <f t="shared" ca="1" si="3"/>
        <v>3439.209047383144</v>
      </c>
      <c r="H16" s="167">
        <f t="shared" si="3"/>
        <v>5.1483840455116541</v>
      </c>
      <c r="I16" s="167">
        <f t="shared" si="3"/>
        <v>3.3361528614915521</v>
      </c>
      <c r="J16" s="168">
        <f t="shared" si="3"/>
        <v>365.01212599999997</v>
      </c>
      <c r="K16" s="168">
        <f t="shared" si="3"/>
        <v>236.52785764800004</v>
      </c>
      <c r="L16" s="169">
        <f t="shared" ca="1" si="3"/>
        <v>3679.0730578926359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Séquoia toujours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Chêne-liège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 chevelu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Merisier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Erable champêtre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Chêne pubescent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7" orientation="portrait" r:id="rId1"/>
  <rowBreaks count="2" manualBreakCount="2">
    <brk id="74" max="16383" man="1"/>
    <brk id="14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BL552"/>
  <sheetViews>
    <sheetView topLeftCell="A2" zoomScale="70" zoomScaleNormal="70" workbookViewId="0">
      <selection activeCell="S41" sqref="S4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2.8259999999999996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1.256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2.512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Séquoia toujours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1.099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Chêne-liège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0.628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chevelu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1.099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Châtaignier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1.099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/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Merisier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1.099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/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>Erable champêtre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1.099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/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>Chêne pubescent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2.9830000000000001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/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/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/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22</v>
      </c>
      <c r="B23" s="181">
        <f>'Données projet'!D36</f>
        <v>16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17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34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41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41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53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53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58</v>
      </c>
      <c r="B30" s="181">
        <f>'Données projet'!D43</f>
        <v>78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66</v>
      </c>
      <c r="B31" s="181">
        <f>'Données projet'!D44</f>
        <v>65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74</v>
      </c>
      <c r="B32" s="181">
        <f>'Données projet'!D45</f>
        <v>37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82</v>
      </c>
      <c r="B33" s="181">
        <f>'Données projet'!D46</f>
        <v>555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56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56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56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56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56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56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55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51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47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44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41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333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/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6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56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56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56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56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56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56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56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55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51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47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130</v>
      </c>
      <c r="B96" s="181">
        <f>'Données projet'!D99</f>
        <v>44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140</v>
      </c>
      <c r="B97" s="181">
        <f>'Données projet'!D100</f>
        <v>41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150</v>
      </c>
      <c r="B98" s="181">
        <f>'Données projet'!D101</f>
        <v>333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str">
        <f>IF(O98+1&lt;=MIN('Données projet'!$E$9:$E$18),O98+1,"STOP")</f>
        <v>STOP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Séquoia toujours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/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/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20.6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48.2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61.1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64.5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69.8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72.900000000000006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67.400000000000006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61.4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700.50000000000011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Chêne-liège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/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/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40</v>
      </c>
      <c r="B148" s="175">
        <f>'Données projet'!D141</f>
        <v>27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50</v>
      </c>
      <c r="B149" s="175">
        <f>'Données projet'!D142</f>
        <v>28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60</v>
      </c>
      <c r="B150" s="175">
        <f>'Données projet'!D143</f>
        <v>28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70</v>
      </c>
      <c r="B151" s="175">
        <f>'Données projet'!D144</f>
        <v>28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80</v>
      </c>
      <c r="B152" s="175">
        <f>'Données projet'!D145</f>
        <v>28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90</v>
      </c>
      <c r="B153" s="175">
        <f>'Données projet'!D146</f>
        <v>28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100</v>
      </c>
      <c r="B154" s="175">
        <f>'Données projet'!D147</f>
        <v>28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110</v>
      </c>
      <c r="B155" s="175">
        <f>'Données projet'!D148</f>
        <v>27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120</v>
      </c>
      <c r="B156" s="175">
        <f>'Données projet'!D149</f>
        <v>25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130</v>
      </c>
      <c r="B157" s="175">
        <f>'Données projet'!D150</f>
        <v>21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140</v>
      </c>
      <c r="B158" s="175">
        <f>'Données projet'!D151</f>
        <v>17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150</v>
      </c>
      <c r="B159" s="175">
        <f>'Données projet'!D152</f>
        <v>223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Chêne chevelu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/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/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15</v>
      </c>
      <c r="B179" s="181">
        <f>'Données projet'!D167</f>
        <v>30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20</v>
      </c>
      <c r="B180" s="181">
        <f>'Données projet'!D168</f>
        <v>29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25</v>
      </c>
      <c r="B181" s="181">
        <f>'Données projet'!D169</f>
        <v>31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30</v>
      </c>
      <c r="B182" s="181">
        <f>'Données projet'!D170</f>
        <v>32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35</v>
      </c>
      <c r="B183" s="181">
        <f>'Données projet'!D171</f>
        <v>32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40</v>
      </c>
      <c r="B184" s="181">
        <f>'Données projet'!D172</f>
        <v>31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45</v>
      </c>
      <c r="B185" s="181">
        <f>'Données projet'!D173</f>
        <v>30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50</v>
      </c>
      <c r="B186" s="181">
        <f>'Données projet'!D174</f>
        <v>28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55</v>
      </c>
      <c r="B187" s="181">
        <f>'Données projet'!D175</f>
        <v>26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60</v>
      </c>
      <c r="B188" s="181">
        <f>'Données projet'!D176</f>
        <v>24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65</v>
      </c>
      <c r="B189" s="181">
        <f>'Données projet'!D177</f>
        <v>22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70</v>
      </c>
      <c r="B190" s="181">
        <f>'Données projet'!D178</f>
        <v>21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75</v>
      </c>
      <c r="B191" s="181">
        <f>'Données projet'!D179</f>
        <v>19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80</v>
      </c>
      <c r="B192" s="181">
        <f>'Données projet'!D180</f>
        <v>17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85</v>
      </c>
      <c r="B193" s="181">
        <f>'Données projet'!D181</f>
        <v>16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90</v>
      </c>
      <c r="B194" s="181">
        <f>'Données projet'!D182</f>
        <v>14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95</v>
      </c>
      <c r="B195" s="181">
        <f>'Données projet'!D183</f>
        <v>13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100</v>
      </c>
      <c r="B196" s="181">
        <f>'Données projet'!D184</f>
        <v>273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Châtaignier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/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/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15</v>
      </c>
      <c r="B210" s="181">
        <f>'Données projet'!D193</f>
        <v>32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20</v>
      </c>
      <c r="B211" s="181">
        <f>'Données projet'!D194</f>
        <v>35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25</v>
      </c>
      <c r="B212" s="181">
        <f>'Données projet'!D195</f>
        <v>35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30</v>
      </c>
      <c r="B213" s="181">
        <f>'Données projet'!D196</f>
        <v>35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35</v>
      </c>
      <c r="B214" s="181">
        <f>'Données projet'!D197</f>
        <v>35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40</v>
      </c>
      <c r="B215" s="181">
        <f>'Données projet'!D198</f>
        <v>35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45</v>
      </c>
      <c r="B216" s="181">
        <f>'Données projet'!D199</f>
        <v>24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50</v>
      </c>
      <c r="B217" s="181">
        <f>'Données projet'!D200</f>
        <v>19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55</v>
      </c>
      <c r="B218" s="181">
        <f>'Données projet'!D201</f>
        <v>16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60</v>
      </c>
      <c r="B219" s="181">
        <f>'Données projet'!D202</f>
        <v>14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65</v>
      </c>
      <c r="B220" s="181">
        <f>'Données projet'!D203</f>
        <v>13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70</v>
      </c>
      <c r="B221" s="181">
        <f>'Données projet'!D204</f>
        <v>13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75</v>
      </c>
      <c r="B222" s="181">
        <f>'Données projet'!D205</f>
        <v>12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80</v>
      </c>
      <c r="B223" s="181">
        <f>'Données projet'!D206</f>
        <v>329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Merisier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/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/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10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15</v>
      </c>
      <c r="B241" s="181">
        <f>'Données projet'!D219</f>
        <v>32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20</v>
      </c>
      <c r="B242" s="181">
        <f>'Données projet'!D220</f>
        <v>35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25</v>
      </c>
      <c r="B243" s="181">
        <f>'Données projet'!D221</f>
        <v>35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30</v>
      </c>
      <c r="B244" s="181">
        <f>'Données projet'!D222</f>
        <v>35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35</v>
      </c>
      <c r="B245" s="181">
        <f>'Données projet'!D223</f>
        <v>35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40</v>
      </c>
      <c r="B246" s="181">
        <f>'Données projet'!D224</f>
        <v>35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45</v>
      </c>
      <c r="B247" s="181">
        <f>'Données projet'!D225</f>
        <v>24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50</v>
      </c>
      <c r="B248" s="181">
        <f>'Données projet'!D226</f>
        <v>19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55</v>
      </c>
      <c r="B249" s="181">
        <f>'Données projet'!D227</f>
        <v>16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60</v>
      </c>
      <c r="B250" s="181">
        <f>'Données projet'!D228</f>
        <v>14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65</v>
      </c>
      <c r="B251" s="181">
        <f>'Données projet'!D229</f>
        <v>13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70</v>
      </c>
      <c r="B252" s="181">
        <f>'Données projet'!D230</f>
        <v>13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75</v>
      </c>
      <c r="B253" s="181">
        <f>'Données projet'!D231</f>
        <v>12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80</v>
      </c>
      <c r="B254" s="181">
        <f>'Données projet'!D232</f>
        <v>329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Erable champêtre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/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/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/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10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15</v>
      </c>
      <c r="B272" s="181">
        <f>'Données projet'!D245</f>
        <v>32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20</v>
      </c>
      <c r="B273" s="181">
        <f>'Données projet'!D246</f>
        <v>35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25</v>
      </c>
      <c r="B274" s="181">
        <f>'Données projet'!D247</f>
        <v>35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30</v>
      </c>
      <c r="B275" s="181">
        <f>'Données projet'!D248</f>
        <v>35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35</v>
      </c>
      <c r="B276" s="181">
        <f>'Données projet'!D249</f>
        <v>35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40</v>
      </c>
      <c r="B277" s="181">
        <f>'Données projet'!D250</f>
        <v>35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45</v>
      </c>
      <c r="B278" s="181">
        <f>'Données projet'!D251</f>
        <v>24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50</v>
      </c>
      <c r="B279" s="181">
        <f>'Données projet'!D252</f>
        <v>19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55</v>
      </c>
      <c r="B280" s="181">
        <f>'Données projet'!D253</f>
        <v>16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60</v>
      </c>
      <c r="B281" s="181">
        <f>'Données projet'!D254</f>
        <v>14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65</v>
      </c>
      <c r="B282" s="181">
        <f>'Données projet'!D255</f>
        <v>13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70</v>
      </c>
      <c r="B283" s="181">
        <f>'Données projet'!D256</f>
        <v>13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75</v>
      </c>
      <c r="B284" s="181">
        <f>'Données projet'!D257</f>
        <v>12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80</v>
      </c>
      <c r="B285" s="181">
        <f>'Données projet'!D258</f>
        <v>329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Chêne pubescent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/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/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20</v>
      </c>
      <c r="B302" s="181">
        <f>'Données projet'!D270</f>
        <v>6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30</v>
      </c>
      <c r="B303" s="181">
        <f>'Données projet'!D271</f>
        <v>56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40</v>
      </c>
      <c r="B304" s="181">
        <f>'Données projet'!D272</f>
        <v>56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50</v>
      </c>
      <c r="B305" s="181">
        <f>'Données projet'!D273</f>
        <v>56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60</v>
      </c>
      <c r="B306" s="181">
        <f>'Données projet'!D274</f>
        <v>56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70</v>
      </c>
      <c r="B307" s="181">
        <f>'Données projet'!D275</f>
        <v>56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80</v>
      </c>
      <c r="B308" s="181">
        <f>'Données projet'!D276</f>
        <v>56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90</v>
      </c>
      <c r="B309" s="181">
        <f>'Données projet'!D277</f>
        <v>56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100</v>
      </c>
      <c r="B310" s="181">
        <f>'Données projet'!D278</f>
        <v>55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110</v>
      </c>
      <c r="B311" s="181">
        <f>'Données projet'!D279</f>
        <v>51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120</v>
      </c>
      <c r="B312" s="181">
        <f>'Données projet'!D280</f>
        <v>47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130</v>
      </c>
      <c r="B313" s="181">
        <f>'Données projet'!D281</f>
        <v>44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140</v>
      </c>
      <c r="B314" s="181">
        <f>'Données projet'!D282</f>
        <v>41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150</v>
      </c>
      <c r="B315" s="181">
        <f>'Données projet'!D283</f>
        <v>333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'Données projet'!Zone_d_impression</vt:lpstr>
      <vt:lpstr>REE!Zone_d_impression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2025-01-16T07:40:00Z</cp:lastPrinted>
  <dcterms:created xsi:type="dcterms:W3CDTF">2021-02-01T08:22:39Z</dcterms:created>
  <dcterms:modified xsi:type="dcterms:W3CDTF">2025-02-11T14:28:38Z</dcterms:modified>
</cp:coreProperties>
</file>