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lex.pousse\Documents\04 - Carbone\Projets LBC\Campagne\"/>
    </mc:Choice>
  </mc:AlternateContent>
  <bookViews>
    <workbookView xWindow="0" yWindow="0" windowWidth="20496" windowHeight="7752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DE3" i="2"/>
  <c r="DB3" i="2"/>
  <c r="DA3" i="2"/>
  <c r="CU3" i="2"/>
  <c r="CW3" i="2" s="1"/>
  <c r="CX3" i="2" s="1"/>
  <c r="CO1" i="2"/>
  <c r="DI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D19" i="1"/>
  <c r="B14" i="4"/>
  <c r="P67" i="6" l="1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ET4" i="2"/>
  <c r="DC4" i="2"/>
  <c r="BM4" i="2"/>
  <c r="DD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Q4" i="2"/>
  <c r="BK4" i="2"/>
  <c r="BL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FR4" i="2"/>
  <c r="FQ4" i="2"/>
  <c r="GL4" i="2"/>
  <c r="EA4" i="2"/>
  <c r="HI4" i="2"/>
  <c r="EX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AS5" i="2"/>
  <c r="DX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BO5" i="2"/>
  <c r="BB5" i="2"/>
  <c r="BK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AU5" i="2"/>
  <c r="AV5" i="2"/>
  <c r="AW5" i="2"/>
  <c r="BR5" i="2"/>
  <c r="BP5" i="2"/>
  <c r="BQ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AS6" i="2"/>
  <c r="W6" i="2"/>
  <c r="DD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GG6" i="2"/>
  <c r="ER6" i="2"/>
  <c r="DV6" i="2"/>
  <c r="DM6" i="2"/>
  <c r="DA6" i="2"/>
  <c r="CR6" i="2"/>
  <c r="CQ6" i="2"/>
  <c r="EG6" i="2"/>
  <c r="EU6" i="2"/>
  <c r="DW6" i="2"/>
  <c r="DB6" i="2"/>
  <c r="BL6" i="2"/>
  <c r="BO6" i="2"/>
  <c r="BB6" i="2"/>
  <c r="BA6" i="2"/>
  <c r="BK6" i="2"/>
  <c r="AT6" i="2"/>
  <c r="HJ4" i="2"/>
  <c r="AA5" i="2"/>
  <c r="BS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AW6" i="2"/>
  <c r="AV6" i="2"/>
  <c r="AU6" i="2"/>
  <c r="BR6" i="2"/>
  <c r="BP6" i="2"/>
  <c r="BQ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AS7" i="2"/>
  <c r="W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DV7" i="2"/>
  <c r="DA7" i="2"/>
  <c r="CR7" i="2"/>
  <c r="CQ7" i="2"/>
  <c r="ER7" i="2"/>
  <c r="BL7" i="2"/>
  <c r="DM7" i="2"/>
  <c r="BO7" i="2"/>
  <c r="BB7" i="2"/>
  <c r="BA7" i="2"/>
  <c r="BK7" i="2"/>
  <c r="AT7" i="2"/>
  <c r="BS5" i="2"/>
  <c r="GO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V7" i="2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AU7" i="2"/>
  <c r="AV7" i="2"/>
  <c r="AW7" i="2"/>
  <c r="BR7" i="2"/>
  <c r="BQ7" i="2"/>
  <c r="BP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DD8" i="2"/>
  <c r="DC8" i="2"/>
  <c r="BM8" i="2"/>
  <c r="AR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R8" i="2"/>
  <c r="CQ8" i="2"/>
  <c r="BK8" i="2"/>
  <c r="BL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AW8" i="2"/>
  <c r="AV8" i="2"/>
  <c r="AU8" i="2"/>
  <c r="BR8" i="2"/>
  <c r="BP8" i="2"/>
  <c r="BQ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AS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BO9" i="2"/>
  <c r="BB9" i="2"/>
  <c r="BK9" i="2"/>
  <c r="BL9" i="2"/>
  <c r="AT9" i="2"/>
  <c r="BA9" i="2"/>
  <c r="CR9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AU9" i="2"/>
  <c r="AV9" i="2"/>
  <c r="AW9" i="2"/>
  <c r="BR9" i="2"/>
  <c r="BP9" i="2"/>
  <c r="BQ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AS10" i="2"/>
  <c r="DC10" i="2"/>
  <c r="BM10" i="2"/>
  <c r="W10" i="2"/>
  <c r="X10" i="2"/>
  <c r="DY10" i="2"/>
  <c r="DD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FX10" i="2"/>
  <c r="ER10" i="2"/>
  <c r="DV10" i="2"/>
  <c r="DM10" i="2"/>
  <c r="DA10" i="2"/>
  <c r="CQ10" i="2"/>
  <c r="GG10" i="2"/>
  <c r="DW10" i="2"/>
  <c r="EG10" i="2"/>
  <c r="DB10" i="2"/>
  <c r="EU10" i="2"/>
  <c r="BL10" i="2"/>
  <c r="BO10" i="2"/>
  <c r="BB10" i="2"/>
  <c r="BA10" i="2"/>
  <c r="BK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AW10" i="2"/>
  <c r="AV10" i="2"/>
  <c r="AU10" i="2"/>
  <c r="BR10" i="2"/>
  <c r="BQ10" i="2"/>
  <c r="BP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DX11" i="2"/>
  <c r="W11" i="2"/>
  <c r="DD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FP11" i="2"/>
  <c r="FB11" i="2"/>
  <c r="ER11" i="2"/>
  <c r="DM11" i="2"/>
  <c r="DV11" i="2"/>
  <c r="DA11" i="2"/>
  <c r="BL11" i="2"/>
  <c r="CQ11" i="2"/>
  <c r="BO11" i="2"/>
  <c r="BB11" i="2"/>
  <c r="BA11" i="2"/>
  <c r="BK11" i="2"/>
  <c r="AT11" i="2"/>
  <c r="CR11" i="2"/>
  <c r="ED9" i="2"/>
  <c r="FT9" i="2"/>
  <c r="EY9" i="2"/>
  <c r="DI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AV11" i="2"/>
  <c r="AW11" i="2"/>
  <c r="BR11" i="2"/>
  <c r="BQ11" i="2"/>
  <c r="BP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FN12" i="2"/>
  <c r="DC12" i="2"/>
  <c r="BM12" i="2"/>
  <c r="ET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BK12" i="2"/>
  <c r="BL12" i="2"/>
  <c r="BO12" i="2"/>
  <c r="BB12" i="2"/>
  <c r="BA12" i="2"/>
  <c r="AT12" i="2"/>
  <c r="CR12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BQ12" i="2"/>
  <c r="AV12" i="2"/>
  <c r="BR12" i="2"/>
  <c r="BP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GO11" i="2"/>
  <c r="HE13" i="2"/>
  <c r="GJ13" i="2"/>
  <c r="GI13" i="2"/>
  <c r="FO13" i="2"/>
  <c r="FN13" i="2"/>
  <c r="HD13" i="2"/>
  <c r="DY13" i="2"/>
  <c r="ET13" i="2"/>
  <c r="ES13" i="2"/>
  <c r="DD13" i="2"/>
  <c r="AS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BO13" i="2"/>
  <c r="BB13" i="2"/>
  <c r="DL13" i="2"/>
  <c r="BK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AU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AS14" i="2"/>
  <c r="W14" i="2"/>
  <c r="DC14" i="2"/>
  <c r="BM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ER14" i="2"/>
  <c r="DV14" i="2"/>
  <c r="DM14" i="2"/>
  <c r="DA14" i="2"/>
  <c r="CQ14" i="2"/>
  <c r="FX14" i="2"/>
  <c r="DW14" i="2"/>
  <c r="EG14" i="2"/>
  <c r="DB14" i="2"/>
  <c r="EU14" i="2"/>
  <c r="BL14" i="2"/>
  <c r="BO14" i="2"/>
  <c r="BB14" i="2"/>
  <c r="BA14" i="2"/>
  <c r="BK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AU14" i="2"/>
  <c r="AV14" i="2"/>
  <c r="BP14" i="2"/>
  <c r="BR14" i="2"/>
  <c r="BQ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ER15" i="2"/>
  <c r="DM15" i="2"/>
  <c r="CQ15" i="2"/>
  <c r="DV15" i="2"/>
  <c r="BL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AU15" i="2"/>
  <c r="AV15" i="2"/>
  <c r="AW15" i="2"/>
  <c r="BR15" i="2"/>
  <c r="BP15" i="2"/>
  <c r="BQ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DC16" i="2"/>
  <c r="BM16" i="2"/>
  <c r="AR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Q16" i="2"/>
  <c r="BK16" i="2"/>
  <c r="BL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BR16" i="2"/>
  <c r="AU16" i="2"/>
  <c r="AW16" i="2"/>
  <c r="AV16" i="2"/>
  <c r="BP16" i="2"/>
  <c r="BQ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BM17" i="2"/>
  <c r="HE17" i="2"/>
  <c r="GJ17" i="2"/>
  <c r="HD17" i="2"/>
  <c r="FO17" i="2"/>
  <c r="FN17" i="2"/>
  <c r="GI17" i="2"/>
  <c r="DY17" i="2"/>
  <c r="DD17" i="2"/>
  <c r="ET17" i="2"/>
  <c r="AS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BO17" i="2"/>
  <c r="BB17" i="2"/>
  <c r="BK17" i="2"/>
  <c r="DE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AU17" i="2"/>
  <c r="AV17" i="2"/>
  <c r="AW17" i="2"/>
  <c r="BQ17" i="2"/>
  <c r="BP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HD18" i="2"/>
  <c r="HE18" i="2"/>
  <c r="GI18" i="2"/>
  <c r="GJ18" i="2"/>
  <c r="ET18" i="2"/>
  <c r="FN18" i="2"/>
  <c r="DY18" i="2"/>
  <c r="DD18" i="2"/>
  <c r="BN18" i="2"/>
  <c r="FO18" i="2"/>
  <c r="AS18" i="2"/>
  <c r="ES18" i="2"/>
  <c r="DX18" i="2"/>
  <c r="DC18" i="2"/>
  <c r="W18" i="2"/>
  <c r="X18" i="2"/>
  <c r="BM18" i="2"/>
  <c r="AR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GK18" i="2"/>
  <c r="FB18" i="2"/>
  <c r="ER18" i="2"/>
  <c r="DV18" i="2"/>
  <c r="DM18" i="2"/>
  <c r="DA18" i="2"/>
  <c r="CQ18" i="2"/>
  <c r="EU18" i="2"/>
  <c r="DW18" i="2"/>
  <c r="EG18" i="2"/>
  <c r="DB18" i="2"/>
  <c r="BL18" i="2"/>
  <c r="BO18" i="2"/>
  <c r="BB18" i="2"/>
  <c r="BA18" i="2"/>
  <c r="BK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EW18" i="2"/>
  <c r="FS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BM19" i="2"/>
  <c r="W19" i="2"/>
  <c r="AS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FB19" i="2"/>
  <c r="DV19" i="2"/>
  <c r="DA19" i="2"/>
  <c r="ER19" i="2"/>
  <c r="DM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BR19" i="2"/>
  <c r="AU19" i="2"/>
  <c r="AV19" i="2"/>
  <c r="AW19" i="2"/>
  <c r="BQ19" i="2"/>
  <c r="BP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BM20" i="2"/>
  <c r="GI20" i="2"/>
  <c r="ET20" i="2"/>
  <c r="DC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BK20" i="2"/>
  <c r="BL20" i="2"/>
  <c r="BO20" i="2"/>
  <c r="BB20" i="2"/>
  <c r="BA20" i="2"/>
  <c r="AT20" i="2"/>
  <c r="CR20" i="2"/>
  <c r="ED18" i="2"/>
  <c r="EY18" i="2"/>
  <c r="FT18" i="2"/>
  <c r="DI18" i="2"/>
  <c r="GO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FS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BR20" i="2"/>
  <c r="AU20" i="2"/>
  <c r="BQ20" i="2"/>
  <c r="BP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AS21" i="2"/>
  <c r="DX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BO21" i="2"/>
  <c r="BB21" i="2"/>
  <c r="BK21" i="2"/>
  <c r="BL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BR21" i="2"/>
  <c r="AU21" i="2"/>
  <c r="AV21" i="2"/>
  <c r="AW21" i="2"/>
  <c r="BQ21" i="2"/>
  <c r="BP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FT20" i="2"/>
  <c r="HD22" i="2"/>
  <c r="HE22" i="2"/>
  <c r="GI22" i="2"/>
  <c r="GJ22" i="2"/>
  <c r="ET22" i="2"/>
  <c r="FO22" i="2"/>
  <c r="FN22" i="2"/>
  <c r="DY22" i="2"/>
  <c r="ES22" i="2"/>
  <c r="BN22" i="2"/>
  <c r="AS22" i="2"/>
  <c r="W22" i="2"/>
  <c r="DX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GG22" i="2"/>
  <c r="FB22" i="2"/>
  <c r="ER22" i="2"/>
  <c r="DV22" i="2"/>
  <c r="DM22" i="2"/>
  <c r="DA22" i="2"/>
  <c r="CR22" i="2"/>
  <c r="CQ22" i="2"/>
  <c r="EG22" i="2"/>
  <c r="EU22" i="2"/>
  <c r="DW22" i="2"/>
  <c r="DB22" i="2"/>
  <c r="BO22" i="2"/>
  <c r="BB22" i="2"/>
  <c r="BA22" i="2"/>
  <c r="BK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W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AU22" i="2"/>
  <c r="AW22" i="2"/>
  <c r="AV22" i="2"/>
  <c r="BR22" i="2"/>
  <c r="BQ22" i="2"/>
  <c r="BP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AS23" i="2"/>
  <c r="W23" i="2"/>
  <c r="DX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FB23" i="2"/>
  <c r="DV23" i="2"/>
  <c r="DA23" i="2"/>
  <c r="CQ23" i="2"/>
  <c r="ER23" i="2"/>
  <c r="BL23" i="2"/>
  <c r="BO23" i="2"/>
  <c r="BA23" i="2"/>
  <c r="DM23" i="2"/>
  <c r="BK23" i="2"/>
  <c r="CR23" i="2"/>
  <c r="AT23" i="2"/>
  <c r="BB23" i="2"/>
  <c r="ED21" i="2"/>
  <c r="FT21" i="2"/>
  <c r="EY21" i="2"/>
  <c r="GO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BM24" i="2"/>
  <c r="DD24" i="2"/>
  <c r="DC24" i="2"/>
  <c r="AR24" i="2"/>
  <c r="AS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Q24" i="2"/>
  <c r="BK24" i="2"/>
  <c r="BL24" i="2"/>
  <c r="CR24" i="2"/>
  <c r="BB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AU24" i="2"/>
  <c r="AW24" i="2"/>
  <c r="AV24" i="2"/>
  <c r="BQ24" i="2"/>
  <c r="BR24" i="2"/>
  <c r="BP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AS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BO25" i="2"/>
  <c r="BK25" i="2"/>
  <c r="BL25" i="2"/>
  <c r="BB25" i="2"/>
  <c r="AT25" i="2"/>
  <c r="BA25" i="2"/>
  <c r="DI23" i="2"/>
  <c r="ED23" i="2"/>
  <c r="GO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AV25" i="2"/>
  <c r="AU25" i="2"/>
  <c r="AW25" i="2"/>
  <c r="BQ25" i="2"/>
  <c r="BR25" i="2"/>
  <c r="BP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AS26" i="2"/>
  <c r="DY26" i="2"/>
  <c r="DD26" i="2"/>
  <c r="DC26" i="2"/>
  <c r="W26" i="2"/>
  <c r="X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BB26" i="2"/>
  <c r="BO26" i="2"/>
  <c r="BA26" i="2"/>
  <c r="BK26" i="2"/>
  <c r="BL26" i="2"/>
  <c r="AT26" i="2"/>
  <c r="FT24" i="2"/>
  <c r="EY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AU26" i="2"/>
  <c r="AW26" i="2"/>
  <c r="AV26" i="2"/>
  <c r="BP26" i="2"/>
  <c r="BR26" i="2"/>
  <c r="BQ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BM27" i="2"/>
  <c r="DY27" i="2"/>
  <c r="DD27" i="2"/>
  <c r="W27" i="2"/>
  <c r="DX27" i="2"/>
  <c r="AS27" i="2"/>
  <c r="X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R27" i="2"/>
  <c r="FP27" i="2"/>
  <c r="FB27" i="2"/>
  <c r="ER27" i="2"/>
  <c r="DM27" i="2"/>
  <c r="DV27" i="2"/>
  <c r="DA27" i="2"/>
  <c r="CQ27" i="2"/>
  <c r="BL27" i="2"/>
  <c r="BB27" i="2"/>
  <c r="BO27" i="2"/>
  <c r="BA27" i="2"/>
  <c r="BK27" i="2"/>
  <c r="AT27" i="2"/>
  <c r="DI25" i="2"/>
  <c r="EY25" i="2"/>
  <c r="HJ25" i="2"/>
  <c r="ED25" i="2"/>
  <c r="GO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AU27" i="2"/>
  <c r="BR27" i="2"/>
  <c r="BP27" i="2"/>
  <c r="BQ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BM28" i="2"/>
  <c r="FN28" i="2"/>
  <c r="DC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BL28" i="2"/>
  <c r="BB28" i="2"/>
  <c r="BO28" i="2"/>
  <c r="CR28" i="2"/>
  <c r="AT28" i="2"/>
  <c r="BA28" i="2"/>
  <c r="DI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HG28" i="2"/>
  <c r="FS28" i="2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AS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BO29" i="2"/>
  <c r="BK29" i="2"/>
  <c r="DL29" i="2"/>
  <c r="BL29" i="2"/>
  <c r="BB29" i="2"/>
  <c r="BA29" i="2"/>
  <c r="AT29" i="2"/>
  <c r="EY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AS30" i="2"/>
  <c r="W30" i="2"/>
  <c r="DC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BB30" i="2"/>
  <c r="BO30" i="2"/>
  <c r="BK30" i="2"/>
  <c r="BL30" i="2"/>
  <c r="BA30" i="2"/>
  <c r="AT30" i="2"/>
  <c r="HJ28" i="2"/>
  <c r="ED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GL30" i="2"/>
  <c r="GM30" i="2"/>
  <c r="AU30" i="2"/>
  <c r="AW30" i="2"/>
  <c r="AV30" i="2"/>
  <c r="BR30" i="2"/>
  <c r="BQ30" i="2"/>
  <c r="BP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FB31" i="2"/>
  <c r="ER31" i="2"/>
  <c r="DM31" i="2"/>
  <c r="DV31" i="2"/>
  <c r="DA31" i="2"/>
  <c r="BL31" i="2"/>
  <c r="CQ31" i="2"/>
  <c r="BB31" i="2"/>
  <c r="BO31" i="2"/>
  <c r="BK31" i="2"/>
  <c r="BA31" i="2"/>
  <c r="AT31" i="2"/>
  <c r="GO29" i="2"/>
  <c r="FT29" i="2"/>
  <c r="HJ29" i="2"/>
  <c r="EY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GL31" i="2"/>
  <c r="GM31" i="2"/>
  <c r="EA31" i="2"/>
  <c r="EB31" i="2"/>
  <c r="BR31" i="2"/>
  <c r="AU31" i="2"/>
  <c r="AV31" i="2"/>
  <c r="AW31" i="2"/>
  <c r="BQ31" i="2"/>
  <c r="BP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HJ30" i="2"/>
  <c r="GO30" i="2"/>
  <c r="HD32" i="2"/>
  <c r="GJ32" i="2"/>
  <c r="HE32" i="2"/>
  <c r="FO32" i="2"/>
  <c r="GI32" i="2"/>
  <c r="DY32" i="2"/>
  <c r="ES32" i="2"/>
  <c r="DX32" i="2"/>
  <c r="FN32" i="2"/>
  <c r="ET32" i="2"/>
  <c r="BM32" i="2"/>
  <c r="DC32" i="2"/>
  <c r="AR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Q32" i="2"/>
  <c r="BK32" i="2"/>
  <c r="BL32" i="2"/>
  <c r="BB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GL32" i="2"/>
  <c r="GM32" i="2"/>
  <c r="EV32" i="2"/>
  <c r="EA32" i="2"/>
  <c r="EB32" i="2"/>
  <c r="AU32" i="2"/>
  <c r="AW32" i="2"/>
  <c r="AV32" i="2"/>
  <c r="BR32" i="2"/>
  <c r="BQ32" i="2"/>
  <c r="BP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AS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BO33" i="2"/>
  <c r="BK33" i="2"/>
  <c r="BL33" i="2"/>
  <c r="DE33" i="2"/>
  <c r="CR33" i="2"/>
  <c r="BB33" i="2"/>
  <c r="BA33" i="2"/>
  <c r="AT33" i="2"/>
  <c r="DI31" i="2"/>
  <c r="GO31" i="2"/>
  <c r="HJ31" i="2"/>
  <c r="EY31" i="2"/>
  <c r="ED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W33" i="2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AS34" i="2"/>
  <c r="DC34" i="2"/>
  <c r="W34" i="2"/>
  <c r="X34" i="2"/>
  <c r="ES34" i="2"/>
  <c r="DX34" i="2"/>
  <c r="FO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BB34" i="2"/>
  <c r="BO34" i="2"/>
  <c r="BK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BM35" i="2"/>
  <c r="W35" i="2"/>
  <c r="FN35" i="2"/>
  <c r="DY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FB35" i="2"/>
  <c r="DV35" i="2"/>
  <c r="DA35" i="2"/>
  <c r="ER35" i="2"/>
  <c r="DM35" i="2"/>
  <c r="BL35" i="2"/>
  <c r="BB35" i="2"/>
  <c r="CQ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EB35" i="2"/>
  <c r="EA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BM36" i="2"/>
  <c r="ET36" i="2"/>
  <c r="DC36" i="2"/>
  <c r="DD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BK36" i="2"/>
  <c r="BL36" i="2"/>
  <c r="BB36" i="2"/>
  <c r="BO36" i="2"/>
  <c r="BA36" i="2"/>
  <c r="AT36" i="2"/>
  <c r="EY34" i="2"/>
  <c r="ED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AU36" i="2"/>
  <c r="AW36" i="2"/>
  <c r="AV36" i="2"/>
  <c r="BR36" i="2"/>
  <c r="BQ36" i="2"/>
  <c r="BP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AS37" i="2"/>
  <c r="DX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BO37" i="2"/>
  <c r="BK37" i="2"/>
  <c r="BL37" i="2"/>
  <c r="BB37" i="2"/>
  <c r="BA37" i="2"/>
  <c r="AT37" i="2"/>
  <c r="ED35" i="2"/>
  <c r="HJ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AW37" i="2"/>
  <c r="AU37" i="2"/>
  <c r="BR37" i="2"/>
  <c r="BQ37" i="2"/>
  <c r="BP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HD38" i="2"/>
  <c r="HE38" i="2"/>
  <c r="GI38" i="2"/>
  <c r="GJ38" i="2"/>
  <c r="ET38" i="2"/>
  <c r="FO38" i="2"/>
  <c r="FN38" i="2"/>
  <c r="DY38" i="2"/>
  <c r="ES38" i="2"/>
  <c r="BN38" i="2"/>
  <c r="AS38" i="2"/>
  <c r="W38" i="2"/>
  <c r="DD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GG38" i="2"/>
  <c r="FB38" i="2"/>
  <c r="ER38" i="2"/>
  <c r="DV38" i="2"/>
  <c r="DM38" i="2"/>
  <c r="DA38" i="2"/>
  <c r="HB38" i="2"/>
  <c r="EG38" i="2"/>
  <c r="EU38" i="2"/>
  <c r="DW38" i="2"/>
  <c r="CQ38" i="2"/>
  <c r="BB38" i="2"/>
  <c r="BO38" i="2"/>
  <c r="DB38" i="2"/>
  <c r="BK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HG38" i="2"/>
  <c r="HI38" i="2"/>
  <c r="EA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BR38" i="2"/>
  <c r="AV38" i="2"/>
  <c r="AU38" i="2"/>
  <c r="AW38" i="2"/>
  <c r="BP38" i="2"/>
  <c r="BQ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AS39" i="2"/>
  <c r="W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FB39" i="2"/>
  <c r="DV39" i="2"/>
  <c r="DA39" i="2"/>
  <c r="ER39" i="2"/>
  <c r="CR39" i="2"/>
  <c r="DM39" i="2"/>
  <c r="BL39" i="2"/>
  <c r="BB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AV39" i="2"/>
  <c r="AU39" i="2"/>
  <c r="BP39" i="2"/>
  <c r="BQ39" i="2"/>
  <c r="BR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BM40" i="2"/>
  <c r="DD40" i="2"/>
  <c r="DC40" i="2"/>
  <c r="AR40" i="2"/>
  <c r="AS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BK40" i="2"/>
  <c r="BL40" i="2"/>
  <c r="BB40" i="2"/>
  <c r="BO40" i="2"/>
  <c r="AT40" i="2"/>
  <c r="BA40" i="2"/>
  <c r="EY38" i="2"/>
  <c r="DI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AV40" i="2"/>
  <c r="AU40" i="2"/>
  <c r="AW40" i="2"/>
  <c r="BR40" i="2"/>
  <c r="BP40" i="2"/>
  <c r="BQ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AS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BO41" i="2"/>
  <c r="BK41" i="2"/>
  <c r="BL41" i="2"/>
  <c r="BB41" i="2"/>
  <c r="BA41" i="2"/>
  <c r="AT41" i="2"/>
  <c r="FT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AV41" i="2"/>
  <c r="AU41" i="2"/>
  <c r="BR41" i="2"/>
  <c r="BP41" i="2"/>
  <c r="BQ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AS42" i="2"/>
  <c r="DC42" i="2"/>
  <c r="W42" i="2"/>
  <c r="X42" i="2"/>
  <c r="DD42" i="2"/>
  <c r="BM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BB42" i="2"/>
  <c r="BO42" i="2"/>
  <c r="BK42" i="2"/>
  <c r="BL42" i="2"/>
  <c r="BA42" i="2"/>
  <c r="AT42" i="2"/>
  <c r="ED40" i="2"/>
  <c r="FT40" i="2"/>
  <c r="HJ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AV42" i="2"/>
  <c r="AU42" i="2"/>
  <c r="AW42" i="2"/>
  <c r="BR42" i="2"/>
  <c r="BP42" i="2"/>
  <c r="BQ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BM43" i="2"/>
  <c r="DX43" i="2"/>
  <c r="W43" i="2"/>
  <c r="DD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FP43" i="2"/>
  <c r="FB43" i="2"/>
  <c r="ER43" i="2"/>
  <c r="DM43" i="2"/>
  <c r="DV43" i="2"/>
  <c r="DA43" i="2"/>
  <c r="CQ43" i="2"/>
  <c r="BL43" i="2"/>
  <c r="BB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BP43" i="2"/>
  <c r="AV43" i="2"/>
  <c r="AU43" i="2"/>
  <c r="BQ43" i="2"/>
  <c r="BR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ED42" i="2"/>
  <c r="HD44" i="2"/>
  <c r="HG44" i="2" s="1"/>
  <c r="HE44" i="2"/>
  <c r="FO44" i="2"/>
  <c r="GI44" i="2"/>
  <c r="DY44" i="2"/>
  <c r="ES44" i="2"/>
  <c r="DX44" i="2"/>
  <c r="DD44" i="2"/>
  <c r="BM44" i="2"/>
  <c r="FN44" i="2"/>
  <c r="DC44" i="2"/>
  <c r="ET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L44" i="2"/>
  <c r="BB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AV44" i="2"/>
  <c r="AW44" i="2"/>
  <c r="BQ44" i="2"/>
  <c r="BR44" i="2"/>
  <c r="BP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AS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BO45" i="2"/>
  <c r="BK45" i="2"/>
  <c r="BL45" i="2"/>
  <c r="DL45" i="2"/>
  <c r="BB45" i="2"/>
  <c r="BA45" i="2"/>
  <c r="AT45" i="2"/>
  <c r="EY43" i="2"/>
  <c r="ED43" i="2"/>
  <c r="DI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BQ45" i="2"/>
  <c r="AV45" i="2"/>
  <c r="AW45" i="2"/>
  <c r="AU45" i="2"/>
  <c r="BR45" i="2"/>
  <c r="BP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AS46" i="2"/>
  <c r="W46" i="2"/>
  <c r="DC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BB46" i="2"/>
  <c r="BO46" i="2"/>
  <c r="BK46" i="2"/>
  <c r="BL46" i="2"/>
  <c r="BA46" i="2"/>
  <c r="AT46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AV46" i="2"/>
  <c r="AU46" i="2"/>
  <c r="AW46" i="2"/>
  <c r="BR46" i="2"/>
  <c r="BQ46" i="2"/>
  <c r="BP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FB47" i="2"/>
  <c r="ER47" i="2"/>
  <c r="DM47" i="2"/>
  <c r="CR47" i="2"/>
  <c r="DV47" i="2"/>
  <c r="BL47" i="2"/>
  <c r="DA47" i="2"/>
  <c r="CQ47" i="2"/>
  <c r="BB47" i="2"/>
  <c r="BO47" i="2"/>
  <c r="BK47" i="2"/>
  <c r="BA47" i="2"/>
  <c r="AT47" i="2"/>
  <c r="FT45" i="2"/>
  <c r="EY45" i="2"/>
  <c r="GO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BR47" i="2"/>
  <c r="AV47" i="2"/>
  <c r="AW47" i="2"/>
  <c r="AU47" i="2"/>
  <c r="BP47" i="2"/>
  <c r="BQ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BM48" i="2"/>
  <c r="DC48" i="2"/>
  <c r="AR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Q48" i="2"/>
  <c r="BK48" i="2"/>
  <c r="BL48" i="2"/>
  <c r="BB48" i="2"/>
  <c r="BO48" i="2"/>
  <c r="CR48" i="2"/>
  <c r="AT48" i="2"/>
  <c r="BA48" i="2"/>
  <c r="DI46" i="2"/>
  <c r="FT46" i="2"/>
  <c r="ED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BR48" i="2"/>
  <c r="BP48" i="2"/>
  <c r="AV48" i="2"/>
  <c r="AU48" i="2"/>
  <c r="AW48" i="2"/>
  <c r="BQ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AS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BO49" i="2"/>
  <c r="BK49" i="2"/>
  <c r="BL49" i="2"/>
  <c r="BB49" i="2"/>
  <c r="BA49" i="2"/>
  <c r="AT49" i="2"/>
  <c r="GO47" i="2"/>
  <c r="EY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GL49" i="2"/>
  <c r="EW49" i="2"/>
  <c r="EV49" i="2"/>
  <c r="EA49" i="2"/>
  <c r="EB49" i="2"/>
  <c r="BR49" i="2"/>
  <c r="AV49" i="2"/>
  <c r="AW49" i="2"/>
  <c r="AU49" i="2"/>
  <c r="BQ49" i="2"/>
  <c r="BP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AS50" i="2"/>
  <c r="ES50" i="2"/>
  <c r="DX50" i="2"/>
  <c r="DC50" i="2"/>
  <c r="W50" i="2"/>
  <c r="DY50" i="2"/>
  <c r="X50" i="2"/>
  <c r="BM50" i="2"/>
  <c r="AR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R50" i="2"/>
  <c r="FB50" i="2"/>
  <c r="ER50" i="2"/>
  <c r="DV50" i="2"/>
  <c r="DM50" i="2"/>
  <c r="DA50" i="2"/>
  <c r="EU50" i="2"/>
  <c r="DW50" i="2"/>
  <c r="EG50" i="2"/>
  <c r="DB50" i="2"/>
  <c r="CQ50" i="2"/>
  <c r="BB50" i="2"/>
  <c r="BO50" i="2"/>
  <c r="BK50" i="2"/>
  <c r="BL50" i="2"/>
  <c r="BA50" i="2"/>
  <c r="AT50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AV50" i="2"/>
  <c r="AU50" i="2"/>
  <c r="AW50" i="2"/>
  <c r="BR50" i="2"/>
  <c r="BP50" i="2"/>
  <c r="BQ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BM51" i="2"/>
  <c r="W51" i="2"/>
  <c r="AS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R51" i="2"/>
  <c r="FB51" i="2"/>
  <c r="DV51" i="2"/>
  <c r="DA51" i="2"/>
  <c r="ER51" i="2"/>
  <c r="DM51" i="2"/>
  <c r="BL51" i="2"/>
  <c r="BB51" i="2"/>
  <c r="CQ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BR51" i="2"/>
  <c r="AV51" i="2"/>
  <c r="AU51" i="2"/>
  <c r="BQ51" i="2"/>
  <c r="BP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BM52" i="2"/>
  <c r="ET52" i="2"/>
  <c r="DC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BK52" i="2"/>
  <c r="CR52" i="2"/>
  <c r="BL52" i="2"/>
  <c r="BB52" i="2"/>
  <c r="BO52" i="2"/>
  <c r="BA52" i="2"/>
  <c r="AT52" i="2"/>
  <c r="EY50" i="2"/>
  <c r="FT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AV52" i="2"/>
  <c r="AW52" i="2"/>
  <c r="BQ52" i="2"/>
  <c r="BP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AS53" i="2"/>
  <c r="DX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BO53" i="2"/>
  <c r="BK53" i="2"/>
  <c r="BL53" i="2"/>
  <c r="BB53" i="2"/>
  <c r="BA53" i="2"/>
  <c r="AT53" i="2"/>
  <c r="CR53" i="2"/>
  <c r="HJ51" i="2"/>
  <c r="DI51" i="2"/>
  <c r="EY51" i="2"/>
  <c r="ED51" i="2"/>
  <c r="GO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BQ53" i="2"/>
  <c r="AV53" i="2"/>
  <c r="AU53" i="2"/>
  <c r="BR53" i="2"/>
  <c r="BP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AS54" i="2"/>
  <c r="W54" i="2"/>
  <c r="DX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GG54" i="2"/>
  <c r="FB54" i="2"/>
  <c r="ER54" i="2"/>
  <c r="DV54" i="2"/>
  <c r="DM54" i="2"/>
  <c r="DA54" i="2"/>
  <c r="EG54" i="2"/>
  <c r="EU54" i="2"/>
  <c r="CR54" i="2"/>
  <c r="DW54" i="2"/>
  <c r="CQ54" i="2"/>
  <c r="BB54" i="2"/>
  <c r="BO54" i="2"/>
  <c r="BK54" i="2"/>
  <c r="DB54" i="2"/>
  <c r="BL54" i="2"/>
  <c r="BA54" i="2"/>
  <c r="AT54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BR54" i="2"/>
  <c r="AV54" i="2"/>
  <c r="AU54" i="2"/>
  <c r="AW54" i="2"/>
  <c r="BQ54" i="2"/>
  <c r="BP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AS55" i="2"/>
  <c r="W55" i="2"/>
  <c r="DX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FB55" i="2"/>
  <c r="DV55" i="2"/>
  <c r="DA55" i="2"/>
  <c r="ER55" i="2"/>
  <c r="BL55" i="2"/>
  <c r="DM55" i="2"/>
  <c r="BB55" i="2"/>
  <c r="BO55" i="2"/>
  <c r="CQ55" i="2"/>
  <c r="BK55" i="2"/>
  <c r="BA55" i="2"/>
  <c r="AT55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AV55" i="2"/>
  <c r="AW55" i="2"/>
  <c r="AU55" i="2"/>
  <c r="BQ55" i="2"/>
  <c r="BP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HJ54" i="2"/>
  <c r="HD56" i="2"/>
  <c r="FO56" i="2"/>
  <c r="GJ56" i="2"/>
  <c r="GI56" i="2"/>
  <c r="DY56" i="2"/>
  <c r="HE56" i="2"/>
  <c r="ES56" i="2"/>
  <c r="DX56" i="2"/>
  <c r="FN56" i="2"/>
  <c r="ET56" i="2"/>
  <c r="BM56" i="2"/>
  <c r="DD56" i="2"/>
  <c r="DC56" i="2"/>
  <c r="AR56" i="2"/>
  <c r="AS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BK56" i="2"/>
  <c r="BL56" i="2"/>
  <c r="BB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AV56" i="2"/>
  <c r="AU56" i="2"/>
  <c r="AW56" i="2"/>
  <c r="BR56" i="2"/>
  <c r="BP56" i="2"/>
  <c r="BQ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AS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BO57" i="2"/>
  <c r="BK57" i="2"/>
  <c r="BL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BR57" i="2"/>
  <c r="AV57" i="2"/>
  <c r="AW57" i="2"/>
  <c r="AU57" i="2"/>
  <c r="BP57" i="2"/>
  <c r="BQ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AS58" i="2"/>
  <c r="DD58" i="2"/>
  <c r="DC58" i="2"/>
  <c r="W58" i="2"/>
  <c r="X58" i="2"/>
  <c r="DY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BB58" i="2"/>
  <c r="BO58" i="2"/>
  <c r="BK58" i="2"/>
  <c r="BL58" i="2"/>
  <c r="BA58" i="2"/>
  <c r="AT58" i="2"/>
  <c r="CR58" i="2"/>
  <c r="GO56" i="2"/>
  <c r="FT56" i="2"/>
  <c r="ED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BP58" i="2"/>
  <c r="AV58" i="2"/>
  <c r="AU58" i="2"/>
  <c r="AW58" i="2"/>
  <c r="BR58" i="2"/>
  <c r="BQ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BM59" i="2"/>
  <c r="DD59" i="2"/>
  <c r="W59" i="2"/>
  <c r="DY59" i="2"/>
  <c r="AS59" i="2"/>
  <c r="X59" i="2"/>
  <c r="DX59" i="2"/>
  <c r="AR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FP59" i="2"/>
  <c r="FB59" i="2"/>
  <c r="ER59" i="2"/>
  <c r="DM59" i="2"/>
  <c r="DV59" i="2"/>
  <c r="DA59" i="2"/>
  <c r="CR59" i="2"/>
  <c r="CQ59" i="2"/>
  <c r="BL59" i="2"/>
  <c r="BB59" i="2"/>
  <c r="BO59" i="2"/>
  <c r="BK59" i="2"/>
  <c r="BA59" i="2"/>
  <c r="AT59" i="2"/>
  <c r="HJ57" i="2"/>
  <c r="EY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AV59" i="2"/>
  <c r="AW59" i="2"/>
  <c r="AU59" i="2"/>
  <c r="BR59" i="2"/>
  <c r="BP59" i="2"/>
  <c r="BQ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ED58" i="2"/>
  <c r="EY58" i="2"/>
  <c r="HD60" i="2"/>
  <c r="HE60" i="2"/>
  <c r="FO60" i="2"/>
  <c r="GI60" i="2"/>
  <c r="DY60" i="2"/>
  <c r="ES60" i="2"/>
  <c r="GJ60" i="2"/>
  <c r="DX60" i="2"/>
  <c r="DD60" i="2"/>
  <c r="BM60" i="2"/>
  <c r="FN60" i="2"/>
  <c r="DC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L60" i="2"/>
  <c r="BB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AV60" i="2"/>
  <c r="AU60" i="2"/>
  <c r="AW60" i="2"/>
  <c r="BP60" i="2"/>
  <c r="BR60" i="2"/>
  <c r="BQ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AS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BO61" i="2"/>
  <c r="BK61" i="2"/>
  <c r="BL61" i="2"/>
  <c r="BB61" i="2"/>
  <c r="BA61" i="2"/>
  <c r="AT61" i="2"/>
  <c r="EY59" i="2"/>
  <c r="HJ59" i="2"/>
  <c r="FT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AV61" i="2"/>
  <c r="AW61" i="2"/>
  <c r="AU61" i="2"/>
  <c r="BR61" i="2"/>
  <c r="BP61" i="2"/>
  <c r="BQ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AS62" i="2"/>
  <c r="W62" i="2"/>
  <c r="DC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FB62" i="2"/>
  <c r="ER62" i="2"/>
  <c r="DV62" i="2"/>
  <c r="DM62" i="2"/>
  <c r="DA62" i="2"/>
  <c r="FX62" i="2"/>
  <c r="DW62" i="2"/>
  <c r="EG62" i="2"/>
  <c r="DB62" i="2"/>
  <c r="EU62" i="2"/>
  <c r="CQ62" i="2"/>
  <c r="BB62" i="2"/>
  <c r="BO62" i="2"/>
  <c r="CR62" i="2"/>
  <c r="BK62" i="2"/>
  <c r="BL62" i="2"/>
  <c r="BA62" i="2"/>
  <c r="AT62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AV62" i="2"/>
  <c r="AU62" i="2"/>
  <c r="AW62" i="2"/>
  <c r="BR62" i="2"/>
  <c r="BP62" i="2"/>
  <c r="BQ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AS63" i="2"/>
  <c r="W63" i="2"/>
  <c r="DD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GR63" i="2"/>
  <c r="FB63" i="2"/>
  <c r="ER63" i="2"/>
  <c r="DM63" i="2"/>
  <c r="DV63" i="2"/>
  <c r="BL63" i="2"/>
  <c r="CQ63" i="2"/>
  <c r="BB63" i="2"/>
  <c r="DA63" i="2"/>
  <c r="BO63" i="2"/>
  <c r="BK63" i="2"/>
  <c r="CR63" i="2"/>
  <c r="BA63" i="2"/>
  <c r="AT63" i="2"/>
  <c r="DI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BR63" i="2"/>
  <c r="AV63" i="2"/>
  <c r="AW63" i="2"/>
  <c r="AU63" i="2"/>
  <c r="BP63" i="2"/>
  <c r="BQ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ED62" i="2"/>
  <c r="HD64" i="2"/>
  <c r="HE64" i="2"/>
  <c r="FO64" i="2"/>
  <c r="GJ64" i="2"/>
  <c r="GI64" i="2"/>
  <c r="DY64" i="2"/>
  <c r="ES64" i="2"/>
  <c r="DX64" i="2"/>
  <c r="FN64" i="2"/>
  <c r="ET64" i="2"/>
  <c r="BM64" i="2"/>
  <c r="DC64" i="2"/>
  <c r="AR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R64" i="2"/>
  <c r="CQ64" i="2"/>
  <c r="BK64" i="2"/>
  <c r="BL64" i="2"/>
  <c r="BB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BR64" i="2"/>
  <c r="AV64" i="2"/>
  <c r="AU64" i="2"/>
  <c r="AW64" i="2"/>
  <c r="BP64" i="2"/>
  <c r="BQ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AS65" i="2"/>
  <c r="DY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BO65" i="2"/>
  <c r="DE65" i="2"/>
  <c r="BK65" i="2"/>
  <c r="BL65" i="2"/>
  <c r="BB65" i="2"/>
  <c r="BA65" i="2"/>
  <c r="AT65" i="2"/>
  <c r="FT63" i="2"/>
  <c r="EY63" i="2"/>
  <c r="ED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AV65" i="2"/>
  <c r="AW65" i="2"/>
  <c r="AU65" i="2"/>
  <c r="BP65" i="2"/>
  <c r="BR65" i="2"/>
  <c r="BQ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AS66" i="2"/>
  <c r="DY66" i="2"/>
  <c r="DC66" i="2"/>
  <c r="W66" i="2"/>
  <c r="FO66" i="2"/>
  <c r="X66" i="2"/>
  <c r="ES66" i="2"/>
  <c r="DX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FB66" i="2"/>
  <c r="ER66" i="2"/>
  <c r="DV66" i="2"/>
  <c r="DM66" i="2"/>
  <c r="DA66" i="2"/>
  <c r="CR66" i="2"/>
  <c r="EU66" i="2"/>
  <c r="DW66" i="2"/>
  <c r="EG66" i="2"/>
  <c r="DB66" i="2"/>
  <c r="CQ66" i="2"/>
  <c r="BB66" i="2"/>
  <c r="BO66" i="2"/>
  <c r="BK66" i="2"/>
  <c r="BL66" i="2"/>
  <c r="BA66" i="2"/>
  <c r="AT66" i="2"/>
  <c r="GO64" i="2"/>
  <c r="FT64" i="2"/>
  <c r="DI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AV66" i="2"/>
  <c r="AU66" i="2"/>
  <c r="AW66" i="2"/>
  <c r="BP66" i="2"/>
  <c r="BR66" i="2"/>
  <c r="BQ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BM67" i="2"/>
  <c r="W67" i="2"/>
  <c r="FN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FB67" i="2"/>
  <c r="DV67" i="2"/>
  <c r="DA67" i="2"/>
  <c r="ER67" i="2"/>
  <c r="CR67" i="2"/>
  <c r="DM67" i="2"/>
  <c r="BL67" i="2"/>
  <c r="BB67" i="2"/>
  <c r="CQ67" i="2"/>
  <c r="BO67" i="2"/>
  <c r="BK67" i="2"/>
  <c r="BA67" i="2"/>
  <c r="AT67" i="2"/>
  <c r="HJ65" i="2"/>
  <c r="ED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BR67" i="2"/>
  <c r="AV67" i="2"/>
  <c r="AW67" i="2"/>
  <c r="AU67" i="2"/>
  <c r="BP67" i="2"/>
  <c r="BQ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HD68" i="2"/>
  <c r="HE68" i="2"/>
  <c r="FO68" i="2"/>
  <c r="GJ68" i="2"/>
  <c r="ES68" i="2"/>
  <c r="DX68" i="2"/>
  <c r="GI68" i="2"/>
  <c r="BM68" i="2"/>
  <c r="ET68" i="2"/>
  <c r="DC68" i="2"/>
  <c r="DD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BK68" i="2"/>
  <c r="BL68" i="2"/>
  <c r="BB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BP68" i="2"/>
  <c r="BQ68" i="2"/>
  <c r="BR68" i="2"/>
  <c r="AV68" i="2"/>
  <c r="AW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AS69" i="2"/>
  <c r="DX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BO69" i="2"/>
  <c r="BK69" i="2"/>
  <c r="BL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BP69" i="2"/>
  <c r="AV69" i="2"/>
  <c r="AW69" i="2"/>
  <c r="AU69" i="2"/>
  <c r="BQ69" i="2"/>
  <c r="BR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AS70" i="2"/>
  <c r="W70" i="2"/>
  <c r="DD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BB70" i="2"/>
  <c r="BO70" i="2"/>
  <c r="BK70" i="2"/>
  <c r="BL70" i="2"/>
  <c r="BA70" i="2"/>
  <c r="AT70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AV70" i="2"/>
  <c r="AW70" i="2"/>
  <c r="BR70" i="2"/>
  <c r="BQ70" i="2"/>
  <c r="BP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R71" i="2"/>
  <c r="FB71" i="2"/>
  <c r="DV71" i="2"/>
  <c r="DA71" i="2"/>
  <c r="ER71" i="2"/>
  <c r="BL71" i="2"/>
  <c r="BB71" i="2"/>
  <c r="DM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AV71" i="2"/>
  <c r="AW71" i="2"/>
  <c r="AU71" i="2"/>
  <c r="BR71" i="2"/>
  <c r="BQ71" i="2"/>
  <c r="BP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BM72" i="2"/>
  <c r="DD72" i="2"/>
  <c r="DC72" i="2"/>
  <c r="AR72" i="2"/>
  <c r="AS72" i="2"/>
  <c r="DY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BK72" i="2"/>
  <c r="BL72" i="2"/>
  <c r="BB72" i="2"/>
  <c r="CR72" i="2"/>
  <c r="BO72" i="2"/>
  <c r="AT72" i="2"/>
  <c r="BA72" i="2"/>
  <c r="HJ70" i="2"/>
  <c r="GO70" i="2"/>
  <c r="EY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AV72" i="2"/>
  <c r="AU72" i="2"/>
  <c r="AW72" i="2"/>
  <c r="BQ72" i="2"/>
  <c r="BR72" i="2"/>
  <c r="BP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AS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BO73" i="2"/>
  <c r="BK73" i="2"/>
  <c r="BL73" i="2"/>
  <c r="BB73" i="2"/>
  <c r="BA73" i="2"/>
  <c r="AT73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BQ73" i="2"/>
  <c r="AV73" i="2"/>
  <c r="AW73" i="2"/>
  <c r="AU73" i="2"/>
  <c r="BR73" i="2"/>
  <c r="BP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AS74" i="2"/>
  <c r="DC74" i="2"/>
  <c r="W74" i="2"/>
  <c r="X74" i="2"/>
  <c r="DD74" i="2"/>
  <c r="BM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BB74" i="2"/>
  <c r="BO74" i="2"/>
  <c r="BK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R74" i="2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AV74" i="2"/>
  <c r="AU74" i="2"/>
  <c r="AW74" i="2"/>
  <c r="BR74" i="2"/>
  <c r="BP74" i="2"/>
  <c r="BQ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HD75" i="2"/>
  <c r="HE75" i="2"/>
  <c r="GI75" i="2"/>
  <c r="FO75" i="2"/>
  <c r="ES75" i="2"/>
  <c r="GJ75" i="2"/>
  <c r="ET75" i="2"/>
  <c r="DY75" i="2"/>
  <c r="FN75" i="2"/>
  <c r="DC75" i="2"/>
  <c r="BN75" i="2"/>
  <c r="BM75" i="2"/>
  <c r="DX75" i="2"/>
  <c r="W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R75" i="2"/>
  <c r="FP75" i="2"/>
  <c r="FB75" i="2"/>
  <c r="ER75" i="2"/>
  <c r="DM75" i="2"/>
  <c r="DV75" i="2"/>
  <c r="DA75" i="2"/>
  <c r="CQ75" i="2"/>
  <c r="BL75" i="2"/>
  <c r="BB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EB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AV75" i="2"/>
  <c r="AW75" i="2"/>
  <c r="AU75" i="2"/>
  <c r="BR75" i="2"/>
  <c r="BP75" i="2"/>
  <c r="BQ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HJ74" i="2"/>
  <c r="EY74" i="2"/>
  <c r="HD76" i="2"/>
  <c r="HE76" i="2"/>
  <c r="FO76" i="2"/>
  <c r="GI76" i="2"/>
  <c r="ES76" i="2"/>
  <c r="DX76" i="2"/>
  <c r="DD76" i="2"/>
  <c r="BM76" i="2"/>
  <c r="GJ76" i="2"/>
  <c r="FN76" i="2"/>
  <c r="DY76" i="2"/>
  <c r="DC76" i="2"/>
  <c r="ET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BK76" i="2"/>
  <c r="BL76" i="2"/>
  <c r="BB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BP76" i="2"/>
  <c r="AV76" i="2"/>
  <c r="AU76" i="2"/>
  <c r="AW76" i="2"/>
  <c r="BR76" i="2"/>
  <c r="BQ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AS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BO77" i="2"/>
  <c r="DL77" i="2"/>
  <c r="BK77" i="2"/>
  <c r="BL77" i="2"/>
  <c r="BB77" i="2"/>
  <c r="BA77" i="2"/>
  <c r="AT77" i="2"/>
  <c r="DI75" i="2"/>
  <c r="EY75" i="2"/>
  <c r="HJ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AV77" i="2"/>
  <c r="AW77" i="2"/>
  <c r="AU77" i="2"/>
  <c r="BR77" i="2"/>
  <c r="BQ77" i="2"/>
  <c r="BP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AS78" i="2"/>
  <c r="W78" i="2"/>
  <c r="DY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BB78" i="2"/>
  <c r="BO78" i="2"/>
  <c r="BK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BQ78" i="2"/>
  <c r="BP78" i="2"/>
  <c r="AV78" i="2"/>
  <c r="AW78" i="2"/>
  <c r="BR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AS79" i="2"/>
  <c r="W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R79" i="2"/>
  <c r="FB79" i="2"/>
  <c r="ER79" i="2"/>
  <c r="DM79" i="2"/>
  <c r="DV79" i="2"/>
  <c r="BL79" i="2"/>
  <c r="CQ79" i="2"/>
  <c r="BB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AV79" i="2"/>
  <c r="AW79" i="2"/>
  <c r="AU79" i="2"/>
  <c r="BR79" i="2"/>
  <c r="BP79" i="2"/>
  <c r="BQ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BM80" i="2"/>
  <c r="DC80" i="2"/>
  <c r="AR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Q80" i="2"/>
  <c r="CR80" i="2"/>
  <c r="BK80" i="2"/>
  <c r="BL80" i="2"/>
  <c r="BB80" i="2"/>
  <c r="BO80" i="2"/>
  <c r="BA80" i="2"/>
  <c r="AT80" i="2"/>
  <c r="DI78" i="2"/>
  <c r="ED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AV80" i="2"/>
  <c r="AW80" i="2"/>
  <c r="BR80" i="2"/>
  <c r="BP80" i="2"/>
  <c r="BQ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HE81" i="2"/>
  <c r="HD81" i="2"/>
  <c r="GJ81" i="2"/>
  <c r="FO81" i="2"/>
  <c r="FN81" i="2"/>
  <c r="GI81" i="2"/>
  <c r="DD81" i="2"/>
  <c r="ET81" i="2"/>
  <c r="AS81" i="2"/>
  <c r="DY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BO81" i="2"/>
  <c r="BK81" i="2"/>
  <c r="DE81" i="2"/>
  <c r="BL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AV81" i="2"/>
  <c r="AU81" i="2"/>
  <c r="BR81" i="2"/>
  <c r="BQ81" i="2"/>
  <c r="BP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AS82" i="2"/>
  <c r="ES82" i="2"/>
  <c r="DX82" i="2"/>
  <c r="DC82" i="2"/>
  <c r="W82" i="2"/>
  <c r="X82" i="2"/>
  <c r="DY82" i="2"/>
  <c r="BM82" i="2"/>
  <c r="AR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BB82" i="2"/>
  <c r="BO82" i="2"/>
  <c r="BK82" i="2"/>
  <c r="BL82" i="2"/>
  <c r="BA82" i="2"/>
  <c r="AT82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AV82" i="2"/>
  <c r="AU82" i="2"/>
  <c r="AW82" i="2"/>
  <c r="BR82" i="2"/>
  <c r="BP82" i="2"/>
  <c r="BQ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BM83" i="2"/>
  <c r="W83" i="2"/>
  <c r="AS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R83" i="2"/>
  <c r="FB83" i="2"/>
  <c r="DV83" i="2"/>
  <c r="DA83" i="2"/>
  <c r="ER83" i="2"/>
  <c r="DM83" i="2"/>
  <c r="BL83" i="2"/>
  <c r="BB83" i="2"/>
  <c r="CQ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BP83" i="2"/>
  <c r="AV83" i="2"/>
  <c r="AW83" i="2"/>
  <c r="AU83" i="2"/>
  <c r="BQ83" i="2"/>
  <c r="BR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GO82" i="2"/>
  <c r="EY82" i="2"/>
  <c r="HD84" i="2"/>
  <c r="FO84" i="2"/>
  <c r="GJ84" i="2"/>
  <c r="ES84" i="2"/>
  <c r="HE84" i="2"/>
  <c r="DX84" i="2"/>
  <c r="BM84" i="2"/>
  <c r="GI84" i="2"/>
  <c r="ET84" i="2"/>
  <c r="DC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R84" i="2"/>
  <c r="BK84" i="2"/>
  <c r="BL84" i="2"/>
  <c r="BB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BP84" i="2"/>
  <c r="AV84" i="2"/>
  <c r="AU84" i="2"/>
  <c r="AW84" i="2"/>
  <c r="BR84" i="2"/>
  <c r="BQ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AS85" i="2"/>
  <c r="DX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BO85" i="2"/>
  <c r="BK85" i="2"/>
  <c r="BL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AV85" i="2"/>
  <c r="AW85" i="2"/>
  <c r="AU85" i="2"/>
  <c r="BR85" i="2"/>
  <c r="BP85" i="2"/>
  <c r="BQ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AS86" i="2"/>
  <c r="W86" i="2"/>
  <c r="DC86" i="2"/>
  <c r="DX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R86" i="2"/>
  <c r="GG86" i="2"/>
  <c r="FB86" i="2"/>
  <c r="ER86" i="2"/>
  <c r="DV86" i="2"/>
  <c r="DM86" i="2"/>
  <c r="DA86" i="2"/>
  <c r="EG86" i="2"/>
  <c r="EU86" i="2"/>
  <c r="DW86" i="2"/>
  <c r="CQ86" i="2"/>
  <c r="BB86" i="2"/>
  <c r="DB86" i="2"/>
  <c r="BO86" i="2"/>
  <c r="BK86" i="2"/>
  <c r="BL86" i="2"/>
  <c r="BA86" i="2"/>
  <c r="AT86" i="2"/>
  <c r="ED84" i="2"/>
  <c r="DI84" i="2"/>
  <c r="HJ84" i="2"/>
  <c r="GO84" i="2"/>
  <c r="FT84" i="2"/>
  <c r="EY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AV86" i="2"/>
  <c r="AU86" i="2"/>
  <c r="AW86" i="2"/>
  <c r="BP86" i="2"/>
  <c r="BR86" i="2"/>
  <c r="BQ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R87" i="2"/>
  <c r="FB87" i="2"/>
  <c r="DV87" i="2"/>
  <c r="DA87" i="2"/>
  <c r="ER87" i="2"/>
  <c r="BL87" i="2"/>
  <c r="BB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A87" i="2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BR87" i="2"/>
  <c r="AV87" i="2"/>
  <c r="AW87" i="2"/>
  <c r="AU87" i="2"/>
  <c r="BP87" i="2"/>
  <c r="BQ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HD88" i="2"/>
  <c r="FO88" i="2"/>
  <c r="GJ88" i="2"/>
  <c r="GI88" i="2"/>
  <c r="ES88" i="2"/>
  <c r="DX88" i="2"/>
  <c r="HE88" i="2"/>
  <c r="FN88" i="2"/>
  <c r="ET88" i="2"/>
  <c r="BM88" i="2"/>
  <c r="DD88" i="2"/>
  <c r="DC88" i="2"/>
  <c r="DY88" i="2"/>
  <c r="AR88" i="2"/>
  <c r="BN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BK88" i="2"/>
  <c r="CR88" i="2"/>
  <c r="BL88" i="2"/>
  <c r="BB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BP88" i="2"/>
  <c r="BQ88" i="2"/>
  <c r="AV88" i="2"/>
  <c r="AU88" i="2"/>
  <c r="AW88" i="2"/>
  <c r="BR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HJ87" i="2"/>
  <c r="HE89" i="2"/>
  <c r="GJ89" i="2"/>
  <c r="FO89" i="2"/>
  <c r="FN89" i="2"/>
  <c r="GI89" i="2"/>
  <c r="DD89" i="2"/>
  <c r="HD89" i="2"/>
  <c r="ES89" i="2"/>
  <c r="DX89" i="2"/>
  <c r="AS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BO89" i="2"/>
  <c r="BK89" i="2"/>
  <c r="BL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BR89" i="2"/>
  <c r="AV89" i="2"/>
  <c r="AW89" i="2"/>
  <c r="AU89" i="2"/>
  <c r="BP89" i="2"/>
  <c r="BQ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AS90" i="2"/>
  <c r="DD90" i="2"/>
  <c r="DC90" i="2"/>
  <c r="W90" i="2"/>
  <c r="X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BB90" i="2"/>
  <c r="BO90" i="2"/>
  <c r="BK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AV90" i="2"/>
  <c r="AU90" i="2"/>
  <c r="AW90" i="2"/>
  <c r="BQ90" i="2"/>
  <c r="BP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HD91" i="2"/>
  <c r="HE91" i="2"/>
  <c r="GI91" i="2"/>
  <c r="FO91" i="2"/>
  <c r="ES91" i="2"/>
  <c r="GJ91" i="2"/>
  <c r="ET91" i="2"/>
  <c r="DY91" i="2"/>
  <c r="FN91" i="2"/>
  <c r="DC91" i="2"/>
  <c r="BN91" i="2"/>
  <c r="BM91" i="2"/>
  <c r="DD91" i="2"/>
  <c r="W91" i="2"/>
  <c r="AS91" i="2"/>
  <c r="DX91" i="2"/>
  <c r="X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R91" i="2"/>
  <c r="FP91" i="2"/>
  <c r="FB91" i="2"/>
  <c r="ER91" i="2"/>
  <c r="DM91" i="2"/>
  <c r="DV91" i="2"/>
  <c r="DA91" i="2"/>
  <c r="CQ91" i="2"/>
  <c r="BL91" i="2"/>
  <c r="BB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BR91" i="2"/>
  <c r="AV91" i="2"/>
  <c r="AW91" i="2"/>
  <c r="AU91" i="2"/>
  <c r="BP91" i="2"/>
  <c r="BQ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BM92" i="2"/>
  <c r="FN92" i="2"/>
  <c r="DY92" i="2"/>
  <c r="DC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BL92" i="2"/>
  <c r="BB92" i="2"/>
  <c r="BO92" i="2"/>
  <c r="BA92" i="2"/>
  <c r="AT92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BR92" i="2"/>
  <c r="AV92" i="2"/>
  <c r="AU92" i="2"/>
  <c r="AW92" i="2"/>
  <c r="BQ92" i="2"/>
  <c r="BP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AS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BO93" i="2"/>
  <c r="BK93" i="2"/>
  <c r="DL93" i="2"/>
  <c r="BL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BQ93" i="2"/>
  <c r="BP93" i="2"/>
  <c r="AV93" i="2"/>
  <c r="AU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AS94" i="2"/>
  <c r="W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BB94" i="2"/>
  <c r="BO94" i="2"/>
  <c r="BK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BP94" i="2"/>
  <c r="AV94" i="2"/>
  <c r="AU94" i="2"/>
  <c r="AW94" i="2"/>
  <c r="BR94" i="2"/>
  <c r="BQ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AS95" i="2"/>
  <c r="W95" i="2"/>
  <c r="FO95" i="2"/>
  <c r="DD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R95" i="2"/>
  <c r="FB95" i="2"/>
  <c r="ER95" i="2"/>
  <c r="DM95" i="2"/>
  <c r="DV95" i="2"/>
  <c r="DA95" i="2"/>
  <c r="BL95" i="2"/>
  <c r="CQ95" i="2"/>
  <c r="BB95" i="2"/>
  <c r="BO95" i="2"/>
  <c r="BK95" i="2"/>
  <c r="BA95" i="2"/>
  <c r="AT95" i="2"/>
  <c r="ED93" i="2"/>
  <c r="HJ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BR95" i="2"/>
  <c r="BP95" i="2"/>
  <c r="AV95" i="2"/>
  <c r="AW95" i="2"/>
  <c r="AU95" i="2"/>
  <c r="BQ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BM96" i="2"/>
  <c r="DC96" i="2"/>
  <c r="AR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Q96" i="2"/>
  <c r="BK96" i="2"/>
  <c r="BL96" i="2"/>
  <c r="CR96" i="2"/>
  <c r="BB96" i="2"/>
  <c r="BO96" i="2"/>
  <c r="BA96" i="2"/>
  <c r="AT96" i="2"/>
  <c r="EY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AV96" i="2"/>
  <c r="AU96" i="2"/>
  <c r="AW96" i="2"/>
  <c r="BP96" i="2"/>
  <c r="BR96" i="2"/>
  <c r="BQ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DI95" i="2"/>
  <c r="FT95" i="2"/>
  <c r="ED95" i="2"/>
  <c r="GO95" i="2"/>
  <c r="HE97" i="2"/>
  <c r="HD97" i="2"/>
  <c r="GJ97" i="2"/>
  <c r="FO97" i="2"/>
  <c r="FN97" i="2"/>
  <c r="GI97" i="2"/>
  <c r="DD97" i="2"/>
  <c r="ET97" i="2"/>
  <c r="AS97" i="2"/>
  <c r="DY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BO97" i="2"/>
  <c r="BK97" i="2"/>
  <c r="BL97" i="2"/>
  <c r="DE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BR97" i="2"/>
  <c r="AV97" i="2"/>
  <c r="AU97" i="2"/>
  <c r="BP97" i="2"/>
  <c r="BQ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FT96" i="2"/>
  <c r="DI96" i="2"/>
  <c r="HJ96" i="2"/>
  <c r="HD98" i="2"/>
  <c r="HE98" i="2"/>
  <c r="GI98" i="2"/>
  <c r="GJ98" i="2"/>
  <c r="ET98" i="2"/>
  <c r="FN98" i="2"/>
  <c r="DD98" i="2"/>
  <c r="BN98" i="2"/>
  <c r="AS98" i="2"/>
  <c r="DY98" i="2"/>
  <c r="DC98" i="2"/>
  <c r="W98" i="2"/>
  <c r="X98" i="2"/>
  <c r="ES98" i="2"/>
  <c r="DX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BB98" i="2"/>
  <c r="BO98" i="2"/>
  <c r="BK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BP98" i="2"/>
  <c r="BQ98" i="2"/>
  <c r="AV98" i="2"/>
  <c r="AU98" i="2"/>
  <c r="AW98" i="2"/>
  <c r="BR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BM99" i="2"/>
  <c r="W99" i="2"/>
  <c r="FN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R99" i="2"/>
  <c r="FB99" i="2"/>
  <c r="DV99" i="2"/>
  <c r="DA99" i="2"/>
  <c r="ER99" i="2"/>
  <c r="DM99" i="2"/>
  <c r="BL99" i="2"/>
  <c r="BB99" i="2"/>
  <c r="CQ99" i="2"/>
  <c r="BO99" i="2"/>
  <c r="BK99" i="2"/>
  <c r="BA99" i="2"/>
  <c r="AT99" i="2"/>
  <c r="ED97" i="2"/>
  <c r="DI97" i="2"/>
  <c r="FT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BQ99" i="2"/>
  <c r="AV99" i="2"/>
  <c r="AW99" i="2"/>
  <c r="AU99" i="2"/>
  <c r="BR99" i="2"/>
  <c r="BP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HD100" i="2"/>
  <c r="HE100" i="2"/>
  <c r="FO100" i="2"/>
  <c r="GJ100" i="2"/>
  <c r="ES100" i="2"/>
  <c r="DX100" i="2"/>
  <c r="GI100" i="2"/>
  <c r="BM100" i="2"/>
  <c r="ET100" i="2"/>
  <c r="DC100" i="2"/>
  <c r="DD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R100" i="2"/>
  <c r="BK100" i="2"/>
  <c r="BL100" i="2"/>
  <c r="BB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BP100" i="2"/>
  <c r="BR100" i="2"/>
  <c r="AV100" i="2"/>
  <c r="AW100" i="2"/>
  <c r="BQ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AS101" i="2"/>
  <c r="DX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BO101" i="2"/>
  <c r="BK101" i="2"/>
  <c r="BL101" i="2"/>
  <c r="BB101" i="2"/>
  <c r="BA101" i="2"/>
  <c r="AT101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AV101" i="2"/>
  <c r="AU101" i="2"/>
  <c r="BQ101" i="2"/>
  <c r="BP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AS102" i="2"/>
  <c r="W102" i="2"/>
  <c r="DC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R102" i="2"/>
  <c r="GG102" i="2"/>
  <c r="FB102" i="2"/>
  <c r="ER102" i="2"/>
  <c r="DV102" i="2"/>
  <c r="DM102" i="2"/>
  <c r="DA102" i="2"/>
  <c r="EG102" i="2"/>
  <c r="EU102" i="2"/>
  <c r="DW102" i="2"/>
  <c r="CQ102" i="2"/>
  <c r="BB102" i="2"/>
  <c r="BO102" i="2"/>
  <c r="DB102" i="2"/>
  <c r="BK102" i="2"/>
  <c r="BL102" i="2"/>
  <c r="BA102" i="2"/>
  <c r="AT102" i="2"/>
  <c r="EY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AV102" i="2"/>
  <c r="AW102" i="2"/>
  <c r="BQ102" i="2"/>
  <c r="BP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R103" i="2"/>
  <c r="FB103" i="2"/>
  <c r="DV103" i="2"/>
  <c r="DA103" i="2"/>
  <c r="ER103" i="2"/>
  <c r="DM103" i="2"/>
  <c r="BL103" i="2"/>
  <c r="BB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BQ103" i="2"/>
  <c r="BP103" i="2"/>
  <c r="AV103" i="2"/>
  <c r="AU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ED102" i="2"/>
  <c r="HJ102" i="2"/>
  <c r="HD104" i="2"/>
  <c r="FO104" i="2"/>
  <c r="HE104" i="2"/>
  <c r="GJ104" i="2"/>
  <c r="GI104" i="2"/>
  <c r="ES104" i="2"/>
  <c r="DX104" i="2"/>
  <c r="FN104" i="2"/>
  <c r="ET104" i="2"/>
  <c r="BM104" i="2"/>
  <c r="DC104" i="2"/>
  <c r="AR104" i="2"/>
  <c r="DY104" i="2"/>
  <c r="DD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BK104" i="2"/>
  <c r="BL104" i="2"/>
  <c r="BB104" i="2"/>
  <c r="CR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BP104" i="2"/>
  <c r="AV104" i="2"/>
  <c r="AW104" i="2"/>
  <c r="BQ104" i="2"/>
  <c r="BR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ED103" i="2"/>
  <c r="GO103" i="2"/>
  <c r="EY103" i="2"/>
  <c r="HE105" i="2"/>
  <c r="GJ105" i="2"/>
  <c r="HD105" i="2"/>
  <c r="FO105" i="2"/>
  <c r="FN105" i="2"/>
  <c r="ES105" i="2"/>
  <c r="DX105" i="2"/>
  <c r="AS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BO105" i="2"/>
  <c r="BK105" i="2"/>
  <c r="BL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BP105" i="2"/>
  <c r="AV105" i="2"/>
  <c r="AW105" i="2"/>
  <c r="AU105" i="2"/>
  <c r="BR105" i="2"/>
  <c r="BQ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AS106" i="2"/>
  <c r="DC106" i="2"/>
  <c r="W106" i="2"/>
  <c r="X106" i="2"/>
  <c r="BM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BB106" i="2"/>
  <c r="BO106" i="2"/>
  <c r="BK106" i="2"/>
  <c r="BL106" i="2"/>
  <c r="BA106" i="2"/>
  <c r="AT106" i="2"/>
  <c r="EY104" i="2"/>
  <c r="GO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BR106" i="2"/>
  <c r="AV106" i="2"/>
  <c r="AW106" i="2"/>
  <c r="BQ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BM107" i="2"/>
  <c r="DX107" i="2"/>
  <c r="W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R107" i="2"/>
  <c r="FP107" i="2"/>
  <c r="FB107" i="2"/>
  <c r="ER107" i="2"/>
  <c r="DM107" i="2"/>
  <c r="DV107" i="2"/>
  <c r="DA107" i="2"/>
  <c r="BL107" i="2"/>
  <c r="CQ107" i="2"/>
  <c r="BB107" i="2"/>
  <c r="BO107" i="2"/>
  <c r="BK107" i="2"/>
  <c r="BA107" i="2"/>
  <c r="AT107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AV107" i="2"/>
  <c r="AW107" i="2"/>
  <c r="AU107" i="2"/>
  <c r="BR107" i="2"/>
  <c r="BP107" i="2"/>
  <c r="BQ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HJ106" i="2"/>
  <c r="FT106" i="2"/>
  <c r="ED106" i="2"/>
  <c r="DI106" i="2"/>
  <c r="GO106" i="2"/>
  <c r="HD108" i="2"/>
  <c r="HE108" i="2"/>
  <c r="FO108" i="2"/>
  <c r="GI108" i="2"/>
  <c r="ES108" i="2"/>
  <c r="DX108" i="2"/>
  <c r="BM108" i="2"/>
  <c r="FN108" i="2"/>
  <c r="DY108" i="2"/>
  <c r="DC108" i="2"/>
  <c r="ET108" i="2"/>
  <c r="DD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L108" i="2"/>
  <c r="CQ108" i="2"/>
  <c r="BB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BR108" i="2"/>
  <c r="BQ108" i="2"/>
  <c r="AV108" i="2"/>
  <c r="AU108" i="2"/>
  <c r="AW108" i="2"/>
  <c r="BP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AS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BO109" i="2"/>
  <c r="BK109" i="2"/>
  <c r="BL109" i="2"/>
  <c r="DL109" i="2"/>
  <c r="CQ109" i="2"/>
  <c r="BB109" i="2"/>
  <c r="BA109" i="2"/>
  <c r="AT109" i="2"/>
  <c r="FT107" i="2"/>
  <c r="HJ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BQ109" i="2"/>
  <c r="AV109" i="2"/>
  <c r="AW109" i="2"/>
  <c r="AU109" i="2"/>
  <c r="BR109" i="2"/>
  <c r="BP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AS110" i="2"/>
  <c r="W110" i="2"/>
  <c r="DY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BB110" i="2"/>
  <c r="BO110" i="2"/>
  <c r="BK110" i="2"/>
  <c r="BL110" i="2"/>
  <c r="BA110" i="2"/>
  <c r="AT110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AV110" i="2"/>
  <c r="AW110" i="2"/>
  <c r="BR110" i="2"/>
  <c r="BQ110" i="2"/>
  <c r="BP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AS111" i="2"/>
  <c r="W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R111" i="2"/>
  <c r="FB111" i="2"/>
  <c r="ER111" i="2"/>
  <c r="DM111" i="2"/>
  <c r="DV111" i="2"/>
  <c r="BL111" i="2"/>
  <c r="DA111" i="2"/>
  <c r="CQ111" i="2"/>
  <c r="BB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AV111" i="2"/>
  <c r="AU111" i="2"/>
  <c r="BR111" i="2"/>
  <c r="BQ111" i="2"/>
  <c r="BP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BM112" i="2"/>
  <c r="DC112" i="2"/>
  <c r="AR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R112" i="2"/>
  <c r="BK112" i="2"/>
  <c r="BL112" i="2"/>
  <c r="CQ112" i="2"/>
  <c r="BB112" i="2"/>
  <c r="BO112" i="2"/>
  <c r="BA112" i="2"/>
  <c r="AT112" i="2"/>
  <c r="GO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X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AV112" i="2"/>
  <c r="AU112" i="2"/>
  <c r="AW112" i="2"/>
  <c r="BQ112" i="2"/>
  <c r="BR112" i="2"/>
  <c r="BP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AS113" i="2"/>
  <c r="DY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BO113" i="2"/>
  <c r="BK113" i="2"/>
  <c r="BL113" i="2"/>
  <c r="CQ113" i="2"/>
  <c r="BB113" i="2"/>
  <c r="BA113" i="2"/>
  <c r="AT113" i="2"/>
  <c r="FT111" i="2"/>
  <c r="EY111" i="2"/>
  <c r="HJ111" i="2"/>
  <c r="ED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EB113" i="2"/>
  <c r="FS113" i="2"/>
  <c r="EX113" i="2"/>
  <c r="EW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AV113" i="2"/>
  <c r="AU113" i="2"/>
  <c r="BQ113" i="2"/>
  <c r="BR113" i="2"/>
  <c r="BP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AS114" i="2"/>
  <c r="ES114" i="2"/>
  <c r="DX114" i="2"/>
  <c r="DC114" i="2"/>
  <c r="W114" i="2"/>
  <c r="X114" i="2"/>
  <c r="DY114" i="2"/>
  <c r="BM114" i="2"/>
  <c r="AR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R114" i="2"/>
  <c r="FB114" i="2"/>
  <c r="ER114" i="2"/>
  <c r="DV114" i="2"/>
  <c r="DM114" i="2"/>
  <c r="DA114" i="2"/>
  <c r="EU114" i="2"/>
  <c r="DW114" i="2"/>
  <c r="EG114" i="2"/>
  <c r="DB114" i="2"/>
  <c r="CQ114" i="2"/>
  <c r="BB114" i="2"/>
  <c r="BO114" i="2"/>
  <c r="BK114" i="2"/>
  <c r="BL114" i="2"/>
  <c r="BA114" i="2"/>
  <c r="AT114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BQ114" i="2"/>
  <c r="AV114" i="2"/>
  <c r="AW114" i="2"/>
  <c r="BR114" i="2"/>
  <c r="BP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BM115" i="2"/>
  <c r="W115" i="2"/>
  <c r="AS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R115" i="2"/>
  <c r="DV115" i="2"/>
  <c r="FB115" i="2"/>
  <c r="DA115" i="2"/>
  <c r="ER115" i="2"/>
  <c r="DM115" i="2"/>
  <c r="BL115" i="2"/>
  <c r="CQ115" i="2"/>
  <c r="BB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AV115" i="2"/>
  <c r="AU115" i="2"/>
  <c r="BQ115" i="2"/>
  <c r="BR115" i="2"/>
  <c r="BP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HD116" i="2"/>
  <c r="FO116" i="2"/>
  <c r="HE116" i="2"/>
  <c r="GJ116" i="2"/>
  <c r="ES116" i="2"/>
  <c r="DX116" i="2"/>
  <c r="BM116" i="2"/>
  <c r="ET116" i="2"/>
  <c r="DC116" i="2"/>
  <c r="DD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R116" i="2"/>
  <c r="BK116" i="2"/>
  <c r="BL116" i="2"/>
  <c r="CQ116" i="2"/>
  <c r="BB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BR116" i="2"/>
  <c r="AV116" i="2"/>
  <c r="AU116" i="2"/>
  <c r="AW116" i="2"/>
  <c r="BQ116" i="2"/>
  <c r="BP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AS117" i="2"/>
  <c r="DX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BO117" i="2"/>
  <c r="BK117" i="2"/>
  <c r="BL117" i="2"/>
  <c r="CQ117" i="2"/>
  <c r="BB117" i="2"/>
  <c r="BA117" i="2"/>
  <c r="AT117" i="2"/>
  <c r="ED115" i="2"/>
  <c r="DI115" i="2"/>
  <c r="EY115" i="2"/>
  <c r="HJ115" i="2"/>
  <c r="GO115" i="2"/>
  <c r="FT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AV117" i="2"/>
  <c r="AW117" i="2"/>
  <c r="AU117" i="2"/>
  <c r="BQ117" i="2"/>
  <c r="BR117" i="2"/>
  <c r="BP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AS118" i="2"/>
  <c r="W118" i="2"/>
  <c r="DC118" i="2"/>
  <c r="DX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R118" i="2"/>
  <c r="GG118" i="2"/>
  <c r="FB118" i="2"/>
  <c r="ER118" i="2"/>
  <c r="DV118" i="2"/>
  <c r="DM118" i="2"/>
  <c r="DA118" i="2"/>
  <c r="EG118" i="2"/>
  <c r="EU118" i="2"/>
  <c r="DW118" i="2"/>
  <c r="CQ118" i="2"/>
  <c r="BB118" i="2"/>
  <c r="BO118" i="2"/>
  <c r="BK118" i="2"/>
  <c r="DB118" i="2"/>
  <c r="BL118" i="2"/>
  <c r="BA118" i="2"/>
  <c r="AT118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BQ118" i="2"/>
  <c r="AV118" i="2"/>
  <c r="AU118" i="2"/>
  <c r="AW118" i="2"/>
  <c r="BP118" i="2"/>
  <c r="BR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AS119" i="2"/>
  <c r="W119" i="2"/>
  <c r="DX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R119" i="2"/>
  <c r="DV119" i="2"/>
  <c r="FB119" i="2"/>
  <c r="DA119" i="2"/>
  <c r="ER119" i="2"/>
  <c r="BL119" i="2"/>
  <c r="DM119" i="2"/>
  <c r="CQ119" i="2"/>
  <c r="BB119" i="2"/>
  <c r="BO119" i="2"/>
  <c r="BK119" i="2"/>
  <c r="BA119" i="2"/>
  <c r="AT119" i="2"/>
  <c r="ED117" i="2"/>
  <c r="FT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AV119" i="2"/>
  <c r="AW119" i="2"/>
  <c r="AU119" i="2"/>
  <c r="BR119" i="2"/>
  <c r="BP119" i="2"/>
  <c r="BQ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BM120" i="2"/>
  <c r="DC120" i="2"/>
  <c r="DY120" i="2"/>
  <c r="AR120" i="2"/>
  <c r="BN120" i="2"/>
  <c r="DD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BK120" i="2"/>
  <c r="CR120" i="2"/>
  <c r="BL120" i="2"/>
  <c r="CQ120" i="2"/>
  <c r="BB120" i="2"/>
  <c r="BO120" i="2"/>
  <c r="BA120" i="2"/>
  <c r="AT120" i="2"/>
  <c r="HJ118" i="2"/>
  <c r="DI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X120" i="2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AV120" i="2"/>
  <c r="AW120" i="2"/>
  <c r="BP120" i="2"/>
  <c r="BQ120" i="2"/>
  <c r="BR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ED119" i="2"/>
  <c r="HE121" i="2"/>
  <c r="GJ121" i="2"/>
  <c r="FO121" i="2"/>
  <c r="HD121" i="2"/>
  <c r="FN121" i="2"/>
  <c r="GI121" i="2"/>
  <c r="ES121" i="2"/>
  <c r="DX121" i="2"/>
  <c r="AS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BO121" i="2"/>
  <c r="BK121" i="2"/>
  <c r="BL121" i="2"/>
  <c r="CQ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AV121" i="2"/>
  <c r="AU121" i="2"/>
  <c r="BR121" i="2"/>
  <c r="BP121" i="2"/>
  <c r="BQ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AS122" i="2"/>
  <c r="DC122" i="2"/>
  <c r="W122" i="2"/>
  <c r="X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BB122" i="2"/>
  <c r="BO122" i="2"/>
  <c r="BK122" i="2"/>
  <c r="BL122" i="2"/>
  <c r="BA122" i="2"/>
  <c r="AT122" i="2"/>
  <c r="EY120" i="2"/>
  <c r="HJ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BR122" i="2"/>
  <c r="AV122" i="2"/>
  <c r="AW122" i="2"/>
  <c r="BP122" i="2"/>
  <c r="BQ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BM123" i="2"/>
  <c r="W123" i="2"/>
  <c r="DX123" i="2"/>
  <c r="X123" i="2"/>
  <c r="AR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R123" i="2"/>
  <c r="FP123" i="2"/>
  <c r="ER123" i="2"/>
  <c r="DM123" i="2"/>
  <c r="DV123" i="2"/>
  <c r="FB123" i="2"/>
  <c r="DA123" i="2"/>
  <c r="BL123" i="2"/>
  <c r="CQ123" i="2"/>
  <c r="BB123" i="2"/>
  <c r="BO123" i="2"/>
  <c r="BK123" i="2"/>
  <c r="BA123" i="2"/>
  <c r="AT123" i="2"/>
  <c r="FT121" i="2"/>
  <c r="HJ121" i="2"/>
  <c r="ED121" i="2"/>
  <c r="GO121" i="2"/>
  <c r="DI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BR123" i="2"/>
  <c r="AV123" i="2"/>
  <c r="AW123" i="2"/>
  <c r="AU123" i="2"/>
  <c r="BQ123" i="2"/>
  <c r="BP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BM124" i="2"/>
  <c r="FN124" i="2"/>
  <c r="DY124" i="2"/>
  <c r="DC124" i="2"/>
  <c r="DD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L124" i="2"/>
  <c r="CQ124" i="2"/>
  <c r="BB124" i="2"/>
  <c r="BO124" i="2"/>
  <c r="BA124" i="2"/>
  <c r="AT124" i="2"/>
  <c r="DI122" i="2"/>
  <c r="HJ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AV124" i="2"/>
  <c r="AU124" i="2"/>
  <c r="AW124" i="2"/>
  <c r="BP124" i="2"/>
  <c r="BQ124" i="2"/>
  <c r="BR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AS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BO125" i="2"/>
  <c r="BK125" i="2"/>
  <c r="BL125" i="2"/>
  <c r="CQ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AV125" i="2"/>
  <c r="AW125" i="2"/>
  <c r="AU125" i="2"/>
  <c r="BR125" i="2"/>
  <c r="BP125" i="2"/>
  <c r="BQ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AS126" i="2"/>
  <c r="W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BB126" i="2"/>
  <c r="BO126" i="2"/>
  <c r="BK126" i="2"/>
  <c r="BL126" i="2"/>
  <c r="BA126" i="2"/>
  <c r="AT126" i="2"/>
  <c r="EY124" i="2"/>
  <c r="FT124" i="2"/>
  <c r="ED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BR126" i="2"/>
  <c r="AV126" i="2"/>
  <c r="AU126" i="2"/>
  <c r="AW126" i="2"/>
  <c r="BP126" i="2"/>
  <c r="BQ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R127" i="2"/>
  <c r="GR127" i="2"/>
  <c r="FB127" i="2"/>
  <c r="ER127" i="2"/>
  <c r="DM127" i="2"/>
  <c r="DV127" i="2"/>
  <c r="BL127" i="2"/>
  <c r="CQ127" i="2"/>
  <c r="BB127" i="2"/>
  <c r="DA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BR127" i="2"/>
  <c r="AV127" i="2"/>
  <c r="AW127" i="2"/>
  <c r="AU127" i="2"/>
  <c r="BQ127" i="2"/>
  <c r="BP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BM128" i="2"/>
  <c r="DC128" i="2"/>
  <c r="AR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BK128" i="2"/>
  <c r="BL128" i="2"/>
  <c r="CR128" i="2"/>
  <c r="CQ128" i="2"/>
  <c r="BB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AV128" i="2"/>
  <c r="AU128" i="2"/>
  <c r="AW128" i="2"/>
  <c r="BQ128" i="2"/>
  <c r="BP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EY127" i="2"/>
  <c r="ED127" i="2"/>
  <c r="FT127" i="2"/>
  <c r="HE129" i="2"/>
  <c r="HD129" i="2"/>
  <c r="GJ129" i="2"/>
  <c r="FO129" i="2"/>
  <c r="FN129" i="2"/>
  <c r="GI129" i="2"/>
  <c r="ET129" i="2"/>
  <c r="AS129" i="2"/>
  <c r="DY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BO129" i="2"/>
  <c r="DE129" i="2"/>
  <c r="BK129" i="2"/>
  <c r="BL129" i="2"/>
  <c r="CQ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AV129" i="2"/>
  <c r="AW129" i="2"/>
  <c r="AU129" i="2"/>
  <c r="BQ129" i="2"/>
  <c r="BP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DI128" i="2"/>
  <c r="ED128" i="2"/>
  <c r="EY128" i="2"/>
  <c r="HD130" i="2"/>
  <c r="HE130" i="2"/>
  <c r="GI130" i="2"/>
  <c r="GJ130" i="2"/>
  <c r="ET130" i="2"/>
  <c r="FN130" i="2"/>
  <c r="DD130" i="2"/>
  <c r="BN130" i="2"/>
  <c r="AS130" i="2"/>
  <c r="DY130" i="2"/>
  <c r="DC130" i="2"/>
  <c r="W130" i="2"/>
  <c r="FO130" i="2"/>
  <c r="X130" i="2"/>
  <c r="ES130" i="2"/>
  <c r="DX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R130" i="2"/>
  <c r="FB130" i="2"/>
  <c r="ER130" i="2"/>
  <c r="DV130" i="2"/>
  <c r="DM130" i="2"/>
  <c r="DA130" i="2"/>
  <c r="EU130" i="2"/>
  <c r="DW130" i="2"/>
  <c r="EG130" i="2"/>
  <c r="DB130" i="2"/>
  <c r="CQ130" i="2"/>
  <c r="BO130" i="2"/>
  <c r="BK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BQ130" i="2"/>
  <c r="AV130" i="2"/>
  <c r="AU130" i="2"/>
  <c r="AW130" i="2"/>
  <c r="BR130" i="2"/>
  <c r="BP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BM131" i="2"/>
  <c r="W131" i="2"/>
  <c r="FN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R131" i="2"/>
  <c r="DV131" i="2"/>
  <c r="FB131" i="2"/>
  <c r="DA131" i="2"/>
  <c r="ER131" i="2"/>
  <c r="DM131" i="2"/>
  <c r="BL131" i="2"/>
  <c r="CQ131" i="2"/>
  <c r="BB131" i="2"/>
  <c r="BO131" i="2"/>
  <c r="BK131" i="2"/>
  <c r="BA131" i="2"/>
  <c r="AT131" i="2"/>
  <c r="HJ129" i="2"/>
  <c r="GO129" i="2"/>
  <c r="FT129" i="2"/>
  <c r="EY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AV131" i="2"/>
  <c r="AW131" i="2"/>
  <c r="AU131" i="2"/>
  <c r="BR131" i="2"/>
  <c r="BP131" i="2"/>
  <c r="BQ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BM132" i="2"/>
  <c r="ET132" i="2"/>
  <c r="DC132" i="2"/>
  <c r="DD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R132" i="2"/>
  <c r="BK132" i="2"/>
  <c r="BL132" i="2"/>
  <c r="CQ132" i="2"/>
  <c r="BB132" i="2"/>
  <c r="BO132" i="2"/>
  <c r="AT132" i="2"/>
  <c r="BA132" i="2"/>
  <c r="EY130" i="2"/>
  <c r="DI130" i="2"/>
  <c r="ED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BR132" i="2"/>
  <c r="AV132" i="2"/>
  <c r="AU132" i="2"/>
  <c r="AW132" i="2"/>
  <c r="BP132" i="2"/>
  <c r="BQ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AS133" i="2"/>
  <c r="DX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BO133" i="2"/>
  <c r="BK133" i="2"/>
  <c r="BL133" i="2"/>
  <c r="CQ133" i="2"/>
  <c r="BB133" i="2"/>
  <c r="BA133" i="2"/>
  <c r="AT133" i="2"/>
  <c r="ED131" i="2"/>
  <c r="DI131" i="2"/>
  <c r="GO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BR133" i="2"/>
  <c r="AV133" i="2"/>
  <c r="AW133" i="2"/>
  <c r="AU133" i="2"/>
  <c r="BP133" i="2"/>
  <c r="BQ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AS134" i="2"/>
  <c r="W134" i="2"/>
  <c r="DC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BO134" i="2"/>
  <c r="BK134" i="2"/>
  <c r="BL134" i="2"/>
  <c r="BB134" i="2"/>
  <c r="BA134" i="2"/>
  <c r="AT134" i="2"/>
  <c r="DI132" i="2"/>
  <c r="FT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BR134" i="2"/>
  <c r="AV134" i="2"/>
  <c r="AU134" i="2"/>
  <c r="AW134" i="2"/>
  <c r="BQ134" i="2"/>
  <c r="BP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AS135" i="2"/>
  <c r="W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R135" i="2"/>
  <c r="DV135" i="2"/>
  <c r="FB135" i="2"/>
  <c r="DA135" i="2"/>
  <c r="ER135" i="2"/>
  <c r="BL135" i="2"/>
  <c r="CQ135" i="2"/>
  <c r="BB135" i="2"/>
  <c r="DM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BR135" i="2"/>
  <c r="AV135" i="2"/>
  <c r="AW135" i="2"/>
  <c r="AU135" i="2"/>
  <c r="BQ135" i="2"/>
  <c r="BP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BM136" i="2"/>
  <c r="DC136" i="2"/>
  <c r="AR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BK136" i="2"/>
  <c r="BL136" i="2"/>
  <c r="CQ136" i="2"/>
  <c r="BB136" i="2"/>
  <c r="CR136" i="2"/>
  <c r="BO136" i="2"/>
  <c r="BA136" i="2"/>
  <c r="AT136" i="2"/>
  <c r="HJ134" i="2"/>
  <c r="DI134" i="2"/>
  <c r="EY134" i="2"/>
  <c r="ED134" i="2"/>
  <c r="FT134" i="2"/>
  <c r="GO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AV136" i="2"/>
  <c r="AW136" i="2"/>
  <c r="BR136" i="2"/>
  <c r="BP136" i="2"/>
  <c r="BQ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GO135" i="2"/>
  <c r="HJ135" i="2"/>
  <c r="HE137" i="2"/>
  <c r="HD137" i="2"/>
  <c r="GJ137" i="2"/>
  <c r="FO137" i="2"/>
  <c r="FN137" i="2"/>
  <c r="GI137" i="2"/>
  <c r="ES137" i="2"/>
  <c r="DX137" i="2"/>
  <c r="AS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BO137" i="2"/>
  <c r="BK137" i="2"/>
  <c r="BL137" i="2"/>
  <c r="CQ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BQ137" i="2"/>
  <c r="AV137" i="2"/>
  <c r="AW137" i="2"/>
  <c r="AU137" i="2"/>
  <c r="BR137" i="2"/>
  <c r="BP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DC138" i="2"/>
  <c r="W138" i="2"/>
  <c r="X138" i="2"/>
  <c r="BM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BO138" i="2"/>
  <c r="BK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AV138" i="2"/>
  <c r="AU138" i="2"/>
  <c r="AW138" i="2"/>
  <c r="BR138" i="2"/>
  <c r="BQ138" i="2"/>
  <c r="BP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BM139" i="2"/>
  <c r="AS139" i="2"/>
  <c r="DX139" i="2"/>
  <c r="W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R139" i="2"/>
  <c r="FP139" i="2"/>
  <c r="ER139" i="2"/>
  <c r="DM139" i="2"/>
  <c r="DV139" i="2"/>
  <c r="FB139" i="2"/>
  <c r="DA139" i="2"/>
  <c r="BL139" i="2"/>
  <c r="CQ139" i="2"/>
  <c r="BB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AV139" i="2"/>
  <c r="AW139" i="2"/>
  <c r="AU139" i="2"/>
  <c r="BR139" i="2"/>
  <c r="BP139" i="2"/>
  <c r="BQ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BM140" i="2"/>
  <c r="GJ140" i="2"/>
  <c r="FN140" i="2"/>
  <c r="DY140" i="2"/>
  <c r="DC140" i="2"/>
  <c r="ET140" i="2"/>
  <c r="DD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BK140" i="2"/>
  <c r="BL140" i="2"/>
  <c r="CQ140" i="2"/>
  <c r="BB140" i="2"/>
  <c r="BO140" i="2"/>
  <c r="AT140" i="2"/>
  <c r="BA140" i="2"/>
  <c r="ED138" i="2"/>
  <c r="GO138" i="2"/>
  <c r="FT138" i="2"/>
  <c r="DI138" i="2"/>
  <c r="HJ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G140" i="2"/>
  <c r="EB140" i="2"/>
  <c r="EX140" i="2"/>
  <c r="FS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BR140" i="2"/>
  <c r="AV140" i="2"/>
  <c r="AU140" i="2"/>
  <c r="AW140" i="2"/>
  <c r="BP140" i="2"/>
  <c r="BQ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HJ139" i="2"/>
  <c r="DI139" i="2"/>
  <c r="HE141" i="2"/>
  <c r="GJ141" i="2"/>
  <c r="FO141" i="2"/>
  <c r="FN141" i="2"/>
  <c r="GI141" i="2"/>
  <c r="ET141" i="2"/>
  <c r="ES141" i="2"/>
  <c r="HD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BO141" i="2"/>
  <c r="DL141" i="2"/>
  <c r="BK141" i="2"/>
  <c r="BL141" i="2"/>
  <c r="CQ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BR141" i="2"/>
  <c r="AV141" i="2"/>
  <c r="AW141" i="2"/>
  <c r="AU141" i="2"/>
  <c r="BP141" i="2"/>
  <c r="BQ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W142" i="2"/>
  <c r="DC142" i="2"/>
  <c r="DY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BO142" i="2"/>
  <c r="BK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AV142" i="2"/>
  <c r="AU142" i="2"/>
  <c r="AW142" i="2"/>
  <c r="BR142" i="2"/>
  <c r="BQ142" i="2"/>
  <c r="BP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BM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R143" i="2"/>
  <c r="FB143" i="2"/>
  <c r="ER143" i="2"/>
  <c r="DM143" i="2"/>
  <c r="DV143" i="2"/>
  <c r="BL143" i="2"/>
  <c r="CQ143" i="2"/>
  <c r="BB143" i="2"/>
  <c r="BO143" i="2"/>
  <c r="DA143" i="2"/>
  <c r="BK143" i="2"/>
  <c r="BA143" i="2"/>
  <c r="AT143" i="2"/>
  <c r="ED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BR143" i="2"/>
  <c r="BQ143" i="2"/>
  <c r="AV143" i="2"/>
  <c r="AW143" i="2"/>
  <c r="AU143" i="2"/>
  <c r="BP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BM144" i="2"/>
  <c r="DC144" i="2"/>
  <c r="AR144" i="2"/>
  <c r="AS144" i="2"/>
  <c r="DD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R144" i="2"/>
  <c r="BK144" i="2"/>
  <c r="BL144" i="2"/>
  <c r="CQ144" i="2"/>
  <c r="BB144" i="2"/>
  <c r="BO144" i="2"/>
  <c r="BA144" i="2"/>
  <c r="AT144" i="2"/>
  <c r="FT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A144" i="2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AV144" i="2"/>
  <c r="AU144" i="2"/>
  <c r="AW144" i="2"/>
  <c r="BP144" i="2"/>
  <c r="BQ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FT143" i="2"/>
  <c r="HE145" i="2"/>
  <c r="HD145" i="2"/>
  <c r="GJ145" i="2"/>
  <c r="FO145" i="2"/>
  <c r="FN145" i="2"/>
  <c r="GI145" i="2"/>
  <c r="ET145" i="2"/>
  <c r="DY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BO145" i="2"/>
  <c r="BK145" i="2"/>
  <c r="DE145" i="2"/>
  <c r="BL145" i="2"/>
  <c r="CQ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AV145" i="2"/>
  <c r="AW145" i="2"/>
  <c r="AU145" i="2"/>
  <c r="BQ145" i="2"/>
  <c r="BP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ES146" i="2"/>
  <c r="DX146" i="2"/>
  <c r="DC146" i="2"/>
  <c r="W146" i="2"/>
  <c r="X146" i="2"/>
  <c r="DY146" i="2"/>
  <c r="BM146" i="2"/>
  <c r="AR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BO146" i="2"/>
  <c r="BK146" i="2"/>
  <c r="BL146" i="2"/>
  <c r="BA146" i="2"/>
  <c r="AT146" i="2"/>
  <c r="BB146" i="2"/>
  <c r="GO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EA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BR146" i="2"/>
  <c r="AV146" i="2"/>
  <c r="AU146" i="2"/>
  <c r="AW146" i="2"/>
  <c r="BP146" i="2"/>
  <c r="BQ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BM147" i="2"/>
  <c r="AS147" i="2"/>
  <c r="W147" i="2"/>
  <c r="GJ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R147" i="2"/>
  <c r="DV147" i="2"/>
  <c r="FB147" i="2"/>
  <c r="DA147" i="2"/>
  <c r="ER147" i="2"/>
  <c r="DM147" i="2"/>
  <c r="BL147" i="2"/>
  <c r="CQ147" i="2"/>
  <c r="BB147" i="2"/>
  <c r="BO147" i="2"/>
  <c r="BK147" i="2"/>
  <c r="BA147" i="2"/>
  <c r="AT147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BP147" i="2"/>
  <c r="AV147" i="2"/>
  <c r="AW147" i="2"/>
  <c r="AU147" i="2"/>
  <c r="BR147" i="2"/>
  <c r="BQ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DI146" i="2"/>
  <c r="GO146" i="2"/>
  <c r="ED146" i="2"/>
  <c r="HD148" i="2"/>
  <c r="FO148" i="2"/>
  <c r="GI148" i="2"/>
  <c r="GJ148" i="2"/>
  <c r="ES148" i="2"/>
  <c r="DX148" i="2"/>
  <c r="HE148" i="2"/>
  <c r="BM148" i="2"/>
  <c r="ET148" i="2"/>
  <c r="DC148" i="2"/>
  <c r="DD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R148" i="2"/>
  <c r="BK148" i="2"/>
  <c r="BL148" i="2"/>
  <c r="CQ148" i="2"/>
  <c r="BB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AV148" i="2"/>
  <c r="AU148" i="2"/>
  <c r="AW148" i="2"/>
  <c r="BR148" i="2"/>
  <c r="BQ148" i="2"/>
  <c r="BP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DX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BO149" i="2"/>
  <c r="BK149" i="2"/>
  <c r="BL149" i="2"/>
  <c r="CQ149" i="2"/>
  <c r="BB149" i="2"/>
  <c r="BA149" i="2"/>
  <c r="AT149" i="2"/>
  <c r="FT147" i="2"/>
  <c r="HJ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BQ149" i="2"/>
  <c r="BR149" i="2"/>
  <c r="AV149" i="2"/>
  <c r="AW149" i="2"/>
  <c r="AU149" i="2"/>
  <c r="BP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W150" i="2"/>
  <c r="DX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R150" i="2"/>
  <c r="GG150" i="2"/>
  <c r="FB150" i="2"/>
  <c r="ER150" i="2"/>
  <c r="DV150" i="2"/>
  <c r="DM150" i="2"/>
  <c r="DA150" i="2"/>
  <c r="EG150" i="2"/>
  <c r="EU150" i="2"/>
  <c r="DW150" i="2"/>
  <c r="CQ150" i="2"/>
  <c r="DB150" i="2"/>
  <c r="BO150" i="2"/>
  <c r="BK150" i="2"/>
  <c r="BL150" i="2"/>
  <c r="BB150" i="2"/>
  <c r="BA150" i="2"/>
  <c r="AT150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BQ150" i="2"/>
  <c r="BR150" i="2"/>
  <c r="AV150" i="2"/>
  <c r="AU150" i="2"/>
  <c r="AW150" i="2"/>
  <c r="BP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W151" i="2"/>
  <c r="DX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R151" i="2"/>
  <c r="DV151" i="2"/>
  <c r="FB151" i="2"/>
  <c r="DA151" i="2"/>
  <c r="ER151" i="2"/>
  <c r="BL151" i="2"/>
  <c r="CQ151" i="2"/>
  <c r="BB151" i="2"/>
  <c r="BO151" i="2"/>
  <c r="DM151" i="2"/>
  <c r="BK151" i="2"/>
  <c r="BA151" i="2"/>
  <c r="AT151" i="2"/>
  <c r="FT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AV151" i="2"/>
  <c r="AU151" i="2"/>
  <c r="BP151" i="2"/>
  <c r="T24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ED150" i="2"/>
  <c r="DI150" i="2"/>
  <c r="HD152" i="2"/>
  <c r="GJ152" i="2"/>
  <c r="GI152" i="2"/>
  <c r="FO152" i="2"/>
  <c r="ES152" i="2"/>
  <c r="DX152" i="2"/>
  <c r="FN152" i="2"/>
  <c r="ET152" i="2"/>
  <c r="BM152" i="2"/>
  <c r="HE152" i="2"/>
  <c r="DC152" i="2"/>
  <c r="DY152" i="2"/>
  <c r="AR152" i="2"/>
  <c r="DD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BK152" i="2"/>
  <c r="CR152" i="2"/>
  <c r="BL152" i="2"/>
  <c r="CQ152" i="2"/>
  <c r="BB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BP152" i="2"/>
  <c r="AV152" i="2"/>
  <c r="AU152" i="2"/>
  <c r="AW152" i="2"/>
  <c r="BQ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BO153" i="2"/>
  <c r="BK153" i="2"/>
  <c r="BL153" i="2"/>
  <c r="CQ153" i="2"/>
  <c r="BB153" i="2"/>
  <c r="BA153" i="2"/>
  <c r="AT153" i="2"/>
  <c r="GO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BP153" i="2"/>
  <c r="BR153" i="2"/>
  <c r="AV153" i="2"/>
  <c r="AW153" i="2"/>
  <c r="AU153" i="2"/>
  <c r="BQ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EG154" i="2"/>
  <c r="DM154" i="2"/>
  <c r="DE154" i="2"/>
  <c r="ET154" i="2"/>
  <c r="CQ154" i="2"/>
  <c r="BL154" i="2"/>
  <c r="AS154" i="2"/>
  <c r="DW154" i="2"/>
  <c r="CR154" i="2"/>
  <c r="BM154" i="2"/>
  <c r="BA154" i="2"/>
  <c r="AT154" i="2"/>
  <c r="DX154" i="2"/>
  <c r="DA154" i="2"/>
  <c r="DY154" i="2"/>
  <c r="DC154" i="2"/>
  <c r="BK154" i="2"/>
  <c r="BN154" i="2"/>
  <c r="U154" i="2"/>
  <c r="BO154" i="2"/>
  <c r="AP154" i="2"/>
  <c r="V154" i="2"/>
  <c r="L154" i="2"/>
  <c r="DB154" i="2"/>
  <c r="AQ154" i="2"/>
  <c r="AF154" i="2"/>
  <c r="W154" i="2"/>
  <c r="BB154" i="2"/>
  <c r="AR154" i="2"/>
  <c r="AG154" i="2"/>
  <c r="X154" i="2"/>
  <c r="Y154" i="2"/>
  <c r="H192" i="2"/>
  <c r="D193" i="2"/>
  <c r="G193" i="2" s="1"/>
  <c r="ED152" i="2"/>
  <c r="FT152" i="2"/>
  <c r="EY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BR154" i="2"/>
  <c r="AV154" i="2"/>
  <c r="AU154" i="2"/>
  <c r="AW154" i="2"/>
  <c r="BQ154" i="2"/>
  <c r="BP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DY155" i="2"/>
  <c r="CR155" i="2"/>
  <c r="DZ155" i="2"/>
  <c r="DB155" i="2"/>
  <c r="BO155" i="2"/>
  <c r="DC155" i="2"/>
  <c r="DD155" i="2"/>
  <c r="DL155" i="2"/>
  <c r="BK155" i="2"/>
  <c r="BB155" i="2"/>
  <c r="AR155" i="2"/>
  <c r="DX155" i="2"/>
  <c r="AQ155" i="2"/>
  <c r="AG155" i="2"/>
  <c r="U155" i="2"/>
  <c r="V155" i="2"/>
  <c r="AT155" i="2"/>
  <c r="X155" i="2"/>
  <c r="Y155" i="2"/>
  <c r="BL155" i="2"/>
  <c r="CQ155" i="2"/>
  <c r="BM155" i="2"/>
  <c r="L155" i="2"/>
  <c r="AS155" i="2"/>
  <c r="DA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HJ153" i="2"/>
  <c r="GO153" i="2"/>
  <c r="EY153" i="2"/>
  <c r="ED153" i="2"/>
  <c r="AC153" i="2"/>
  <c r="AX151" i="2"/>
  <c r="HH155" i="2" l="1"/>
  <c r="HG155" i="2"/>
  <c r="DI154" i="2"/>
  <c r="ED154" i="2"/>
  <c r="EY154" i="2"/>
  <c r="EW155" i="2"/>
  <c r="EX155" i="2"/>
  <c r="EA155" i="2"/>
  <c r="AC154" i="2"/>
  <c r="EC155" i="2"/>
  <c r="HI155" i="2"/>
  <c r="AW155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BQ155" i="2"/>
  <c r="AV155" i="2"/>
  <c r="AU155" i="2"/>
  <c r="BR155" i="2"/>
  <c r="BP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ES156" i="2"/>
  <c r="DW156" i="2"/>
  <c r="CQ156" i="2"/>
  <c r="DC156" i="2"/>
  <c r="DM156" i="2"/>
  <c r="DE156" i="2"/>
  <c r="AQ156" i="2"/>
  <c r="EG156" i="2"/>
  <c r="DY156" i="2"/>
  <c r="BK156" i="2"/>
  <c r="AR156" i="2"/>
  <c r="DZ156" i="2"/>
  <c r="DA156" i="2"/>
  <c r="BN156" i="2"/>
  <c r="AG156" i="2"/>
  <c r="CR156" i="2"/>
  <c r="BL156" i="2"/>
  <c r="BA156" i="2"/>
  <c r="X156" i="2"/>
  <c r="BB156" i="2"/>
  <c r="DB156" i="2"/>
  <c r="DD156" i="2"/>
  <c r="BO156" i="2"/>
  <c r="AP156" i="2"/>
  <c r="AS156" i="2"/>
  <c r="AT156" i="2"/>
  <c r="U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EY155" i="2"/>
  <c r="ED155" i="2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GM156" i="2"/>
  <c r="GL156" i="2"/>
  <c r="EA156" i="2"/>
  <c r="BQ156" i="2"/>
  <c r="AV156" i="2"/>
  <c r="AU156" i="2"/>
  <c r="AW156" i="2"/>
  <c r="BR156" i="2"/>
  <c r="BP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FB157" i="2"/>
  <c r="DX157" i="2"/>
  <c r="CR157" i="2"/>
  <c r="BM157" i="2"/>
  <c r="BB157" i="2"/>
  <c r="AT157" i="2"/>
  <c r="DA157" i="2"/>
  <c r="BN157" i="2"/>
  <c r="EQ157" i="2"/>
  <c r="DB157" i="2"/>
  <c r="DL157" i="2"/>
  <c r="DV157" i="2"/>
  <c r="DD157" i="2"/>
  <c r="AP157" i="2"/>
  <c r="DZ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AR157" i="2"/>
  <c r="AA156" i="2"/>
  <c r="H195" i="2"/>
  <c r="AX154" i="2"/>
  <c r="D196" i="2"/>
  <c r="G196" i="2" s="1"/>
  <c r="AX153" i="2"/>
  <c r="HH157" i="2" l="1"/>
  <c r="EB157" i="2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BR157" i="2"/>
  <c r="AV157" i="2"/>
  <c r="AW157" i="2"/>
  <c r="AU157" i="2"/>
  <c r="BQ157" i="2"/>
  <c r="BP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EG158" i="2"/>
  <c r="DY158" i="2"/>
  <c r="DA158" i="2"/>
  <c r="DL158" i="2"/>
  <c r="CQ158" i="2"/>
  <c r="DM158" i="2"/>
  <c r="DW158" i="2"/>
  <c r="DC158" i="2"/>
  <c r="DD158" i="2"/>
  <c r="BA158" i="2"/>
  <c r="AP158" i="2"/>
  <c r="DE158" i="2"/>
  <c r="ES158" i="2"/>
  <c r="BL158" i="2"/>
  <c r="AS158" i="2"/>
  <c r="BN158" i="2"/>
  <c r="V158" i="2"/>
  <c r="AR158" i="2"/>
  <c r="BB158" i="2"/>
  <c r="AT158" i="2"/>
  <c r="Y158" i="2"/>
  <c r="X158" i="2"/>
  <c r="AF158" i="2"/>
  <c r="DB158" i="2"/>
  <c r="AG158" i="2"/>
  <c r="BK158" i="2"/>
  <c r="L158" i="2"/>
  <c r="BM158" i="2"/>
  <c r="U158" i="2"/>
  <c r="BO158" i="2"/>
  <c r="AQ158" i="2"/>
  <c r="W158" i="2"/>
  <c r="H196" i="2"/>
  <c r="AX155" i="2"/>
  <c r="D197" i="2"/>
  <c r="G197" i="2" s="1"/>
  <c r="HH158" i="2" l="1"/>
  <c r="HG158" i="2"/>
  <c r="ED157" i="2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AV158" i="2"/>
  <c r="AW158" i="2"/>
  <c r="BQ158" i="2"/>
  <c r="BR158" i="2"/>
  <c r="BP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EQ159" i="2"/>
  <c r="DZ159" i="2"/>
  <c r="DB159" i="2"/>
  <c r="DD159" i="2"/>
  <c r="BK159" i="2"/>
  <c r="AR159" i="2"/>
  <c r="DL159" i="2"/>
  <c r="BL159" i="2"/>
  <c r="AS159" i="2"/>
  <c r="DM159" i="2"/>
  <c r="DV159" i="2"/>
  <c r="EU159" i="2"/>
  <c r="DX159" i="2"/>
  <c r="CR159" i="2"/>
  <c r="BO159" i="2"/>
  <c r="BB159" i="2"/>
  <c r="DE159" i="2"/>
  <c r="Y159" i="2"/>
  <c r="BM159" i="2"/>
  <c r="BN159" i="2"/>
  <c r="BA159" i="2"/>
  <c r="AP159" i="2"/>
  <c r="U159" i="2"/>
  <c r="AQ159" i="2"/>
  <c r="V159" i="2"/>
  <c r="CQ159" i="2"/>
  <c r="AT159" i="2"/>
  <c r="AF159" i="2"/>
  <c r="W159" i="2"/>
  <c r="DC159" i="2"/>
  <c r="AG159" i="2"/>
  <c r="X159" i="2"/>
  <c r="L159" i="2"/>
  <c r="H197" i="2"/>
  <c r="AX156" i="2"/>
  <c r="D198" i="2"/>
  <c r="G198" i="2" s="1"/>
  <c r="HI159" i="2" l="1"/>
  <c r="HH159" i="2"/>
  <c r="EC159" i="2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BR159" i="2"/>
  <c r="AV159" i="2"/>
  <c r="AW159" i="2"/>
  <c r="AU159" i="2"/>
  <c r="BQ159" i="2"/>
  <c r="BP159" i="2"/>
  <c r="HJ158" i="2"/>
  <c r="GO158" i="2"/>
  <c r="FT158" i="2"/>
  <c r="EY158" i="2"/>
  <c r="AB159" i="2"/>
  <c r="Z159" i="2"/>
  <c r="AA159" i="2"/>
  <c r="AC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ES160" i="2"/>
  <c r="DC160" i="2"/>
  <c r="DV160" i="2"/>
  <c r="DW160" i="2"/>
  <c r="DY160" i="2"/>
  <c r="CQ160" i="2"/>
  <c r="BN160" i="2"/>
  <c r="CR160" i="2"/>
  <c r="BO160" i="2"/>
  <c r="DA160" i="2"/>
  <c r="DE160" i="2"/>
  <c r="AQ160" i="2"/>
  <c r="AG160" i="2"/>
  <c r="EU160" i="2"/>
  <c r="DM160" i="2"/>
  <c r="AR160" i="2"/>
  <c r="AF160" i="2"/>
  <c r="DD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DG160" i="2"/>
  <c r="ED159" i="2"/>
  <c r="EC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BR160" i="2"/>
  <c r="AV160" i="2"/>
  <c r="AW160" i="2"/>
  <c r="BQ160" i="2"/>
  <c r="BP160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GG161" i="2"/>
  <c r="EU161" i="2"/>
  <c r="DL161" i="2"/>
  <c r="DD161" i="2"/>
  <c r="EH161" i="2"/>
  <c r="CR161" i="2"/>
  <c r="ES161" i="2"/>
  <c r="DB161" i="2"/>
  <c r="BB161" i="2"/>
  <c r="AP161" i="2"/>
  <c r="DV161" i="2"/>
  <c r="DE161" i="2"/>
  <c r="AQ161" i="2"/>
  <c r="FN161" i="2"/>
  <c r="DW161" i="2"/>
  <c r="DX161" i="2"/>
  <c r="DZ161" i="2"/>
  <c r="BM161" i="2"/>
  <c r="AT161" i="2"/>
  <c r="BL161" i="2"/>
  <c r="W161" i="2"/>
  <c r="CQ161" i="2"/>
  <c r="BO161" i="2"/>
  <c r="AG161" i="2"/>
  <c r="DA161" i="2"/>
  <c r="AR161" i="2"/>
  <c r="AS161" i="2"/>
  <c r="L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X161" i="2"/>
  <c r="FS161" i="2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GL161" i="2"/>
  <c r="GM161" i="2"/>
  <c r="EV161" i="2"/>
  <c r="AV161" i="2"/>
  <c r="AU161" i="2"/>
  <c r="BR161" i="2"/>
  <c r="BQ161" i="2"/>
  <c r="BP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DM162" i="2"/>
  <c r="DE162" i="2"/>
  <c r="DX162" i="2"/>
  <c r="DC162" i="2"/>
  <c r="DY162" i="2"/>
  <c r="EH162" i="2"/>
  <c r="BL162" i="2"/>
  <c r="AS162" i="2"/>
  <c r="ES162" i="2"/>
  <c r="BM162" i="2"/>
  <c r="BA162" i="2"/>
  <c r="AT162" i="2"/>
  <c r="EU162" i="2"/>
  <c r="CQ162" i="2"/>
  <c r="DA162" i="2"/>
  <c r="DW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AQ162" i="2"/>
  <c r="X162" i="2"/>
  <c r="AR162" i="2"/>
  <c r="Y162" i="2"/>
  <c r="H200" i="2"/>
  <c r="D201" i="2"/>
  <c r="G201" i="2" s="1"/>
  <c r="AX159" i="2"/>
  <c r="HH162" i="2" l="1"/>
  <c r="DI161" i="2"/>
  <c r="EB162" i="2"/>
  <c r="EY161" i="2"/>
  <c r="EW162" i="2"/>
  <c r="ED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BQ162" i="2"/>
  <c r="AV162" i="2"/>
  <c r="AW162" i="2"/>
  <c r="BR162" i="2"/>
  <c r="BP162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DL163" i="2"/>
  <c r="CR163" i="2"/>
  <c r="BO163" i="2"/>
  <c r="DX163" i="2"/>
  <c r="DA163" i="2"/>
  <c r="DY163" i="2"/>
  <c r="DB163" i="2"/>
  <c r="ER163" i="2"/>
  <c r="DZ163" i="2"/>
  <c r="EU163" i="2"/>
  <c r="DD163" i="2"/>
  <c r="BK163" i="2"/>
  <c r="BB163" i="2"/>
  <c r="AR163" i="2"/>
  <c r="BN163" i="2"/>
  <c r="AP163" i="2"/>
  <c r="W163" i="2"/>
  <c r="AS163" i="2"/>
  <c r="AT163" i="2"/>
  <c r="X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I163" i="2" l="1"/>
  <c r="EB163" i="2"/>
  <c r="ED162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AV163" i="2"/>
  <c r="AW163" i="2"/>
  <c r="AU163" i="2"/>
  <c r="BR163" i="2"/>
  <c r="BQ163" i="2"/>
  <c r="BP163" i="2"/>
  <c r="GO162" i="2"/>
  <c r="HJ162" i="2"/>
  <c r="FT162" i="2"/>
  <c r="Z163" i="2"/>
  <c r="AC162" i="2"/>
  <c r="DI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ER164" i="2"/>
  <c r="DW164" i="2"/>
  <c r="CQ164" i="2"/>
  <c r="EU164" i="2"/>
  <c r="DZ164" i="2"/>
  <c r="DA164" i="2"/>
  <c r="DC164" i="2"/>
  <c r="AQ164" i="2"/>
  <c r="DD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AS164" i="2"/>
  <c r="U164" i="2"/>
  <c r="AT164" i="2"/>
  <c r="V164" i="2"/>
  <c r="BL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EY163" i="2"/>
  <c r="FS164" i="2"/>
  <c r="FR164" i="2"/>
  <c r="ED163" i="2"/>
  <c r="EX164" i="2"/>
  <c r="EV164" i="2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BQ164" i="2"/>
  <c r="AV164" i="2"/>
  <c r="AU164" i="2"/>
  <c r="AW164" i="2"/>
  <c r="BP164" i="2"/>
  <c r="BR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ET165" i="2"/>
  <c r="DX165" i="2"/>
  <c r="CR165" i="2"/>
  <c r="DD165" i="2"/>
  <c r="EH165" i="2"/>
  <c r="DL165" i="2"/>
  <c r="ER165" i="2"/>
  <c r="DV165" i="2"/>
  <c r="BM165" i="2"/>
  <c r="BB165" i="2"/>
  <c r="AT165" i="2"/>
  <c r="DZ165" i="2"/>
  <c r="BN165" i="2"/>
  <c r="DB165" i="2"/>
  <c r="AP165" i="2"/>
  <c r="AR165" i="2"/>
  <c r="AF165" i="2"/>
  <c r="DA165" i="2"/>
  <c r="DC165" i="2"/>
  <c r="V165" i="2"/>
  <c r="DE165" i="2"/>
  <c r="BK165" i="2"/>
  <c r="BA165" i="2"/>
  <c r="W165" i="2"/>
  <c r="U165" i="2"/>
  <c r="BL165" i="2"/>
  <c r="X165" i="2"/>
  <c r="BO165" i="2"/>
  <c r="Y165" i="2"/>
  <c r="AS165" i="2"/>
  <c r="AG165" i="2"/>
  <c r="AQ165" i="2"/>
  <c r="L165" i="2"/>
  <c r="H203" i="2"/>
  <c r="AX162" i="2"/>
  <c r="HH165" i="2" l="1"/>
  <c r="HG165" i="2"/>
  <c r="EB165" i="2"/>
  <c r="EX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AV165" i="2"/>
  <c r="AW165" i="2"/>
  <c r="AU165" i="2"/>
  <c r="BR165" i="2"/>
  <c r="BQ165" i="2"/>
  <c r="BP165" i="2"/>
  <c r="GO164" i="2"/>
  <c r="AB165" i="2"/>
  <c r="FT164" i="2"/>
  <c r="HJ164" i="2"/>
  <c r="ED164" i="2"/>
  <c r="EY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FC166" i="2"/>
  <c r="DY166" i="2"/>
  <c r="DA166" i="2"/>
  <c r="CQ166" i="2"/>
  <c r="EH166" i="2"/>
  <c r="DB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AT166" i="2"/>
  <c r="DD166" i="2"/>
  <c r="BB166" i="2"/>
  <c r="X166" i="2"/>
  <c r="BK166" i="2"/>
  <c r="U166" i="2"/>
  <c r="BN166" i="2"/>
  <c r="W166" i="2"/>
  <c r="L166" i="2"/>
  <c r="AX163" i="2"/>
  <c r="HG166" i="2" l="1"/>
  <c r="ED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BQ166" i="2"/>
  <c r="AV166" i="2"/>
  <c r="AU166" i="2"/>
  <c r="AW166" i="2"/>
  <c r="BR166" i="2"/>
  <c r="BP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EH167" i="2"/>
  <c r="DZ167" i="2"/>
  <c r="DB167" i="2"/>
  <c r="ES167" i="2"/>
  <c r="DM167" i="2"/>
  <c r="CR167" i="2"/>
  <c r="ET167" i="2"/>
  <c r="DV167" i="2"/>
  <c r="DX167" i="2"/>
  <c r="DD167" i="2"/>
  <c r="BK167" i="2"/>
  <c r="AR167" i="2"/>
  <c r="DE167" i="2"/>
  <c r="BL167" i="2"/>
  <c r="AS167" i="2"/>
  <c r="BO167" i="2"/>
  <c r="BB167" i="2"/>
  <c r="ER167" i="2"/>
  <c r="DL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AT167" i="2"/>
  <c r="X167" i="2"/>
  <c r="AX164" i="2"/>
  <c r="HI167" i="2" l="1"/>
  <c r="HH167" i="2"/>
  <c r="FR167" i="2"/>
  <c r="EY166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AV167" i="2"/>
  <c r="AW167" i="2"/>
  <c r="AU167" i="2"/>
  <c r="BR167" i="2"/>
  <c r="BP167" i="2"/>
  <c r="BQ167" i="2"/>
  <c r="ED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ER168" i="2"/>
  <c r="DC168" i="2"/>
  <c r="DE168" i="2"/>
  <c r="EG168" i="2"/>
  <c r="BN168" i="2"/>
  <c r="ET168" i="2"/>
  <c r="DM168" i="2"/>
  <c r="BO168" i="2"/>
  <c r="EU168" i="2"/>
  <c r="DV168" i="2"/>
  <c r="CQ168" i="2"/>
  <c r="DW168" i="2"/>
  <c r="DY168" i="2"/>
  <c r="DA168" i="2"/>
  <c r="AQ168" i="2"/>
  <c r="AG168" i="2"/>
  <c r="CR168" i="2"/>
  <c r="BB168" i="2"/>
  <c r="AP168" i="2"/>
  <c r="AR168" i="2"/>
  <c r="DD168" i="2"/>
  <c r="AS168" i="2"/>
  <c r="AT168" i="2"/>
  <c r="W168" i="2"/>
  <c r="L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B168" i="2"/>
  <c r="DG168" i="2"/>
  <c r="DI167" i="2"/>
  <c r="EV168" i="2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AV168" i="2"/>
  <c r="AU168" i="2"/>
  <c r="AW168" i="2"/>
  <c r="BP168" i="2"/>
  <c r="BR168" i="2"/>
  <c r="BQ168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ET169" i="2"/>
  <c r="DL169" i="2"/>
  <c r="DD169" i="2"/>
  <c r="DW169" i="2"/>
  <c r="DX169" i="2"/>
  <c r="DZ169" i="2"/>
  <c r="CR169" i="2"/>
  <c r="BB169" i="2"/>
  <c r="DA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AQ169" i="2"/>
  <c r="AR169" i="2"/>
  <c r="U169" i="2"/>
  <c r="BL169" i="2"/>
  <c r="BA169" i="2"/>
  <c r="AS169" i="2"/>
  <c r="AF169" i="2"/>
  <c r="V169" i="2"/>
  <c r="W169" i="2"/>
  <c r="Y169" i="2"/>
  <c r="AX166" i="2"/>
  <c r="HH169" i="2" l="1"/>
  <c r="EB169" i="2"/>
  <c r="EY168" i="2"/>
  <c r="EA169" i="2"/>
  <c r="FS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BR169" i="2"/>
  <c r="AV169" i="2"/>
  <c r="AW169" i="2"/>
  <c r="AU169" i="2"/>
  <c r="BQ169" i="2"/>
  <c r="BP169" i="2"/>
  <c r="ED168" i="2"/>
  <c r="GO168" i="2"/>
  <c r="HJ168" i="2"/>
  <c r="FT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GH170" i="2"/>
  <c r="DM170" i="2"/>
  <c r="DE170" i="2"/>
  <c r="EH170" i="2"/>
  <c r="DA170" i="2"/>
  <c r="EQ170" i="2"/>
  <c r="ET170" i="2"/>
  <c r="DC170" i="2"/>
  <c r="BL170" i="2"/>
  <c r="DW170" i="2"/>
  <c r="BM170" i="2"/>
  <c r="BA170" i="2"/>
  <c r="DX170" i="2"/>
  <c r="FO170" i="2"/>
  <c r="DY170" i="2"/>
  <c r="CQ170" i="2"/>
  <c r="EG170" i="2"/>
  <c r="AP170" i="2"/>
  <c r="AF170" i="2"/>
  <c r="BB170" i="2"/>
  <c r="AR170" i="2"/>
  <c r="AG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BR170" i="2"/>
  <c r="AV170" i="2"/>
  <c r="AU170" i="2"/>
  <c r="AW170" i="2"/>
  <c r="BQ170" i="2"/>
  <c r="BP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DY171" i="2"/>
  <c r="DD171" i="2"/>
  <c r="DZ171" i="2"/>
  <c r="BO171" i="2"/>
  <c r="EQ171" i="2"/>
  <c r="CQ171" i="2"/>
  <c r="ER171" i="2"/>
  <c r="CR171" i="2"/>
  <c r="ET171" i="2"/>
  <c r="DL171" i="2"/>
  <c r="DB171" i="2"/>
  <c r="BK171" i="2"/>
  <c r="BB171" i="2"/>
  <c r="AR171" i="2"/>
  <c r="DX171" i="2"/>
  <c r="BM171" i="2"/>
  <c r="AT171" i="2"/>
  <c r="U171" i="2"/>
  <c r="BA171" i="2"/>
  <c r="AF171" i="2"/>
  <c r="X171" i="2"/>
  <c r="AG171" i="2"/>
  <c r="Y171" i="2"/>
  <c r="AP171" i="2"/>
  <c r="DA171" i="2"/>
  <c r="AQ171" i="2"/>
  <c r="L171" i="2"/>
  <c r="V171" i="2"/>
  <c r="W171" i="2"/>
  <c r="DC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BQ171" i="2"/>
  <c r="BR171" i="2"/>
  <c r="AV171" i="2"/>
  <c r="AW171" i="2"/>
  <c r="AU171" i="2"/>
  <c r="BP171" i="2"/>
  <c r="HJ170" i="2"/>
  <c r="EY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EQ172" i="2"/>
  <c r="DW172" i="2"/>
  <c r="CQ172" i="2"/>
  <c r="EU172" i="2"/>
  <c r="DM172" i="2"/>
  <c r="DA172" i="2"/>
  <c r="DY172" i="2"/>
  <c r="DB172" i="2"/>
  <c r="BK172" i="2"/>
  <c r="DZ172" i="2"/>
  <c r="DC172" i="2"/>
  <c r="EG172" i="2"/>
  <c r="DE172" i="2"/>
  <c r="BN172" i="2"/>
  <c r="AG172" i="2"/>
  <c r="ES172" i="2"/>
  <c r="CR172" i="2"/>
  <c r="DD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Y172" i="2"/>
  <c r="AX169" i="2"/>
  <c r="HI172" i="2" l="1"/>
  <c r="EV172" i="2"/>
  <c r="HG172" i="2"/>
  <c r="EB172" i="2"/>
  <c r="EA172" i="2"/>
  <c r="EY171" i="2"/>
  <c r="ED171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BQ172" i="2"/>
  <c r="BR172" i="2"/>
  <c r="AV172" i="2"/>
  <c r="AU172" i="2"/>
  <c r="AW172" i="2"/>
  <c r="BP172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ES173" i="2"/>
  <c r="DX173" i="2"/>
  <c r="CR173" i="2"/>
  <c r="DB173" i="2"/>
  <c r="EG173" i="2"/>
  <c r="EQ173" i="2"/>
  <c r="DD173" i="2"/>
  <c r="BM173" i="2"/>
  <c r="BB173" i="2"/>
  <c r="DE173" i="2"/>
  <c r="BN173" i="2"/>
  <c r="DL173" i="2"/>
  <c r="DV173" i="2"/>
  <c r="AP173" i="2"/>
  <c r="DZ173" i="2"/>
  <c r="AS173" i="2"/>
  <c r="L173" i="2"/>
  <c r="DA173" i="2"/>
  <c r="DC173" i="2"/>
  <c r="V173" i="2"/>
  <c r="W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D172" i="2"/>
  <c r="EB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GM173" i="2"/>
  <c r="GL173" i="2"/>
  <c r="EV173" i="2"/>
  <c r="EA173" i="2"/>
  <c r="BQ173" i="2"/>
  <c r="BR173" i="2"/>
  <c r="AV173" i="2"/>
  <c r="AW173" i="2"/>
  <c r="AU173" i="2"/>
  <c r="BP173" i="2"/>
  <c r="DI172" i="2"/>
  <c r="AA173" i="2"/>
  <c r="GO172" i="2"/>
  <c r="FT172" i="2"/>
  <c r="EY172" i="2"/>
  <c r="Z173" i="2"/>
  <c r="AC172" i="2"/>
  <c r="AB173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EU174" i="2"/>
  <c r="DY174" i="2"/>
  <c r="DA174" i="2"/>
  <c r="DL174" i="2"/>
  <c r="DE174" i="2"/>
  <c r="DM174" i="2"/>
  <c r="DW174" i="2"/>
  <c r="EG174" i="2"/>
  <c r="BA174" i="2"/>
  <c r="EH174" i="2"/>
  <c r="CQ174" i="2"/>
  <c r="EQ174" i="2"/>
  <c r="ES174" i="2"/>
  <c r="DC174" i="2"/>
  <c r="BL174" i="2"/>
  <c r="AS174" i="2"/>
  <c r="BK174" i="2"/>
  <c r="L174" i="2"/>
  <c r="BN174" i="2"/>
  <c r="AP174" i="2"/>
  <c r="BO174" i="2"/>
  <c r="AQ174" i="2"/>
  <c r="Y174" i="2"/>
  <c r="DB174" i="2"/>
  <c r="AR174" i="2"/>
  <c r="DD174" i="2"/>
  <c r="AT174" i="2"/>
  <c r="BM174" i="2"/>
  <c r="W174" i="2"/>
  <c r="X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GL174" i="2"/>
  <c r="GM174" i="2"/>
  <c r="EV174" i="2"/>
  <c r="EW174" i="2"/>
  <c r="BR174" i="2"/>
  <c r="AV174" i="2"/>
  <c r="AU174" i="2"/>
  <c r="AW174" i="2"/>
  <c r="BQ174" i="2"/>
  <c r="BP174" i="2"/>
  <c r="FT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FL175" i="2"/>
  <c r="DZ175" i="2"/>
  <c r="DB175" i="2"/>
  <c r="FW175" i="2"/>
  <c r="ER175" i="2"/>
  <c r="ES175" i="2"/>
  <c r="EU175" i="2"/>
  <c r="CR175" i="2"/>
  <c r="BK175" i="2"/>
  <c r="DL175" i="2"/>
  <c r="DC175" i="2"/>
  <c r="BL175" i="2"/>
  <c r="DM175" i="2"/>
  <c r="DD175" i="2"/>
  <c r="DV175" i="2"/>
  <c r="DX175" i="2"/>
  <c r="BO175" i="2"/>
  <c r="BB175" i="2"/>
  <c r="EQ175" i="2"/>
  <c r="BA175" i="2"/>
  <c r="AR175" i="2"/>
  <c r="AT175" i="2"/>
  <c r="AF175" i="2"/>
  <c r="AG175" i="2"/>
  <c r="BM175" i="2"/>
  <c r="U175" i="2"/>
  <c r="BN175" i="2"/>
  <c r="V175" i="2"/>
  <c r="CQ175" i="2"/>
  <c r="AP175" i="2"/>
  <c r="W175" i="2"/>
  <c r="Y175" i="2"/>
  <c r="AS175" i="2"/>
  <c r="DE175" i="2"/>
  <c r="AQ175" i="2"/>
  <c r="X175" i="2"/>
  <c r="L175" i="2"/>
  <c r="ED173" i="2"/>
  <c r="AA174" i="2"/>
  <c r="AA175" i="2" s="1"/>
  <c r="AX172" i="2"/>
  <c r="EW175" i="2" l="1"/>
  <c r="HI175" i="2"/>
  <c r="EA175" i="2"/>
  <c r="ED174" i="2"/>
  <c r="FS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GL175" i="2"/>
  <c r="GM175" i="2"/>
  <c r="BR175" i="2"/>
  <c r="AV175" i="2"/>
  <c r="AW175" i="2"/>
  <c r="AU175" i="2"/>
  <c r="BP175" i="2"/>
  <c r="BQ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EQ176" i="2"/>
  <c r="DC176" i="2"/>
  <c r="DV176" i="2"/>
  <c r="DA176" i="2"/>
  <c r="DW176" i="2"/>
  <c r="DY176" i="2"/>
  <c r="DE176" i="2"/>
  <c r="BN176" i="2"/>
  <c r="ES176" i="2"/>
  <c r="BO176" i="2"/>
  <c r="ET176" i="2"/>
  <c r="EU176" i="2"/>
  <c r="CQ176" i="2"/>
  <c r="AQ176" i="2"/>
  <c r="AG176" i="2"/>
  <c r="DM176" i="2"/>
  <c r="CR176" i="2"/>
  <c r="BM176" i="2"/>
  <c r="U176" i="2"/>
  <c r="DD176" i="2"/>
  <c r="BB176" i="2"/>
  <c r="AP176" i="2"/>
  <c r="W176" i="2"/>
  <c r="L176" i="2"/>
  <c r="AR176" i="2"/>
  <c r="AF176" i="2"/>
  <c r="X176" i="2"/>
  <c r="AS176" i="2"/>
  <c r="Y176" i="2"/>
  <c r="BK176" i="2"/>
  <c r="AT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AV176" i="2"/>
  <c r="AW176" i="2"/>
  <c r="BR176" i="2"/>
  <c r="BP176" i="2"/>
  <c r="BQ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ES177" i="2"/>
  <c r="DL177" i="2"/>
  <c r="DD177" i="2"/>
  <c r="BB177" i="2"/>
  <c r="DV177" i="2"/>
  <c r="CQ177" i="2"/>
  <c r="DW177" i="2"/>
  <c r="CR177" i="2"/>
  <c r="DX177" i="2"/>
  <c r="EH177" i="2"/>
  <c r="DZ177" i="2"/>
  <c r="DB177" i="2"/>
  <c r="BM177" i="2"/>
  <c r="AT177" i="2"/>
  <c r="EU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AV177" i="2"/>
  <c r="AW177" i="2"/>
  <c r="AU177" i="2"/>
  <c r="BR177" i="2"/>
  <c r="BP177" i="2"/>
  <c r="BQ177" i="2"/>
  <c r="EY176" i="2"/>
  <c r="DI176" i="2"/>
  <c r="HJ176" i="2"/>
  <c r="GO176" i="2"/>
  <c r="ED176" i="2"/>
  <c r="Z177" i="2"/>
  <c r="AC176" i="2"/>
  <c r="FT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EU178" i="2"/>
  <c r="DM178" i="2"/>
  <c r="DE178" i="2"/>
  <c r="EG178" i="2"/>
  <c r="DX178" i="2"/>
  <c r="CQ178" i="2"/>
  <c r="EH178" i="2"/>
  <c r="DY178" i="2"/>
  <c r="ES178" i="2"/>
  <c r="DA178" i="2"/>
  <c r="BL178" i="2"/>
  <c r="DB178" i="2"/>
  <c r="BM178" i="2"/>
  <c r="BA178" i="2"/>
  <c r="DC178" i="2"/>
  <c r="DW178" i="2"/>
  <c r="AP178" i="2"/>
  <c r="U178" i="2"/>
  <c r="CR178" i="2"/>
  <c r="BB178" i="2"/>
  <c r="AQ178" i="2"/>
  <c r="V178" i="2"/>
  <c r="L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HH178" i="2"/>
  <c r="FQ178" i="2"/>
  <c r="FS178" i="2"/>
  <c r="EW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AV178" i="2"/>
  <c r="AU178" i="2"/>
  <c r="AW178" i="2"/>
  <c r="BP178" i="2"/>
  <c r="BR178" i="2"/>
  <c r="BQ178" i="2"/>
  <c r="HJ177" i="2"/>
  <c r="FT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DB179" i="2"/>
  <c r="DL179" i="2"/>
  <c r="DD179" i="2"/>
  <c r="BO179" i="2"/>
  <c r="EH179" i="2"/>
  <c r="DX179" i="2"/>
  <c r="EQ179" i="2"/>
  <c r="DY179" i="2"/>
  <c r="ER179" i="2"/>
  <c r="DZ179" i="2"/>
  <c r="FP179" i="2"/>
  <c r="EU179" i="2"/>
  <c r="CR179" i="2"/>
  <c r="BK179" i="2"/>
  <c r="BB179" i="2"/>
  <c r="AR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L179" i="2"/>
  <c r="BM179" i="2"/>
  <c r="AQ179" i="2"/>
  <c r="AF179" i="2"/>
  <c r="V179" i="2"/>
  <c r="DC179" i="2"/>
  <c r="W179" i="2"/>
  <c r="AX176" i="2"/>
  <c r="HI179" i="2" l="1"/>
  <c r="HH179" i="2"/>
  <c r="DF179" i="2"/>
  <c r="ED178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BP179" i="2"/>
  <c r="AV179" i="2"/>
  <c r="AU179" i="2"/>
  <c r="BR179" i="2"/>
  <c r="BQ179" i="2"/>
  <c r="AC178" i="2"/>
  <c r="DI178" i="2"/>
  <c r="GO178" i="2"/>
  <c r="FT178" i="2"/>
  <c r="HJ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EH180" i="2"/>
  <c r="DW180" i="2"/>
  <c r="CQ180" i="2"/>
  <c r="ES180" i="2"/>
  <c r="DZ180" i="2"/>
  <c r="DE180" i="2"/>
  <c r="EU180" i="2"/>
  <c r="CR180" i="2"/>
  <c r="BK180" i="2"/>
  <c r="DA180" i="2"/>
  <c r="DM180" i="2"/>
  <c r="DC180" i="2"/>
  <c r="BN180" i="2"/>
  <c r="AG180" i="2"/>
  <c r="ER180" i="2"/>
  <c r="DY180" i="2"/>
  <c r="DB180" i="2"/>
  <c r="AT180" i="2"/>
  <c r="Y180" i="2"/>
  <c r="DD180" i="2"/>
  <c r="BL180" i="2"/>
  <c r="AF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GL180" i="2"/>
  <c r="GM180" i="2"/>
  <c r="EV180" i="2"/>
  <c r="EA180" i="2"/>
  <c r="EB180" i="2"/>
  <c r="BR180" i="2"/>
  <c r="AV180" i="2"/>
  <c r="AW180" i="2"/>
  <c r="AU180" i="2"/>
  <c r="BP180" i="2"/>
  <c r="BQ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BM181" i="2"/>
  <c r="BB181" i="2"/>
  <c r="ET181" i="2"/>
  <c r="DZ181" i="2"/>
  <c r="DC181" i="2"/>
  <c r="BN181" i="2"/>
  <c r="DD181" i="2"/>
  <c r="AP181" i="2"/>
  <c r="BO181" i="2"/>
  <c r="BA181" i="2"/>
  <c r="DA181" i="2"/>
  <c r="AR181" i="2"/>
  <c r="DE181" i="2"/>
  <c r="AS181" i="2"/>
  <c r="V181" i="2"/>
  <c r="AT181" i="2"/>
  <c r="AF181" i="2"/>
  <c r="W181" i="2"/>
  <c r="AG181" i="2"/>
  <c r="X181" i="2"/>
  <c r="BK181" i="2"/>
  <c r="Y181" i="2"/>
  <c r="L181" i="2"/>
  <c r="U181" i="2"/>
  <c r="BL181" i="2"/>
  <c r="AQ181" i="2"/>
  <c r="AX178" i="2"/>
  <c r="HG181" i="2" l="1"/>
  <c r="EW181" i="2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GM181" i="2"/>
  <c r="GL181" i="2"/>
  <c r="BP181" i="2"/>
  <c r="AV181" i="2"/>
  <c r="AW181" i="2"/>
  <c r="BQ181" i="2"/>
  <c r="BR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M182" i="2"/>
  <c r="BN182" i="2"/>
  <c r="Y182" i="2"/>
  <c r="DB182" i="2"/>
  <c r="BO182" i="2"/>
  <c r="DD182" i="2"/>
  <c r="AP182" i="2"/>
  <c r="AQ182" i="2"/>
  <c r="AF182" i="2"/>
  <c r="BB182" i="2"/>
  <c r="L182" i="2"/>
  <c r="X182" i="2"/>
  <c r="AR182" i="2"/>
  <c r="AG182" i="2"/>
  <c r="U182" i="2"/>
  <c r="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GM182" i="2"/>
  <c r="GL182" i="2"/>
  <c r="EW182" i="2"/>
  <c r="AW182" i="2"/>
  <c r="EB182" i="2"/>
  <c r="BP182" i="2"/>
  <c r="AV182" i="2"/>
  <c r="AU182" i="2"/>
  <c r="BR182" i="2"/>
  <c r="BQ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BK183" i="2"/>
  <c r="DW183" i="2"/>
  <c r="CQ183" i="2"/>
  <c r="BL183" i="2"/>
  <c r="DX183" i="2"/>
  <c r="CR183" i="2"/>
  <c r="DD183" i="2"/>
  <c r="BO183" i="2"/>
  <c r="BB183" i="2"/>
  <c r="EH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N183" i="2"/>
  <c r="W183" i="2"/>
  <c r="Y183" i="2"/>
  <c r="DE183" i="2"/>
  <c r="X183" i="2"/>
  <c r="AG183" i="2"/>
  <c r="AX180" i="2"/>
  <c r="EY182" i="2" l="1"/>
  <c r="ED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AV183" i="2"/>
  <c r="AU183" i="2"/>
  <c r="AW183" i="2"/>
  <c r="BP183" i="2"/>
  <c r="BQ183" i="2"/>
  <c r="BR183" i="2"/>
  <c r="FT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BN184" i="2"/>
  <c r="ER184" i="2"/>
  <c r="DD184" i="2"/>
  <c r="BO184" i="2"/>
  <c r="ES184" i="2"/>
  <c r="DE184" i="2"/>
  <c r="ET184" i="2"/>
  <c r="DL184" i="2"/>
  <c r="DM184" i="2"/>
  <c r="AQ184" i="2"/>
  <c r="DV184" i="2"/>
  <c r="CR184" i="2"/>
  <c r="BL184" i="2"/>
  <c r="AS184" i="2"/>
  <c r="AF184" i="2"/>
  <c r="BA184" i="2"/>
  <c r="AG184" i="2"/>
  <c r="W184" i="2"/>
  <c r="L184" i="2"/>
  <c r="BB184" i="2"/>
  <c r="X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BP184" i="2"/>
  <c r="AV184" i="2"/>
  <c r="AU184" i="2"/>
  <c r="BQ184" i="2"/>
  <c r="BR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BB185" i="2"/>
  <c r="DM185" i="2"/>
  <c r="DV185" i="2"/>
  <c r="DW185" i="2"/>
  <c r="EG185" i="2"/>
  <c r="DX185" i="2"/>
  <c r="CR185" i="2"/>
  <c r="BM185" i="2"/>
  <c r="AT185" i="2"/>
  <c r="ET185" i="2"/>
  <c r="DY185" i="2"/>
  <c r="X185" i="2"/>
  <c r="CQ185" i="2"/>
  <c r="DA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U185" i="2"/>
  <c r="V185" i="2"/>
  <c r="W185" i="2"/>
  <c r="AX182" i="2"/>
  <c r="HI185" i="2" l="1"/>
  <c r="HG185" i="2"/>
  <c r="HH185" i="2"/>
  <c r="EY184" i="2"/>
  <c r="ED184" i="2"/>
  <c r="EV185" i="2"/>
  <c r="EW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AV185" i="2"/>
  <c r="AW185" i="2"/>
  <c r="BR185" i="2"/>
  <c r="BP185" i="2"/>
  <c r="BQ185" i="2"/>
  <c r="HJ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M186" i="2"/>
  <c r="BA186" i="2"/>
  <c r="DY186" i="2"/>
  <c r="DA186" i="2"/>
  <c r="DZ186" i="2"/>
  <c r="DC186" i="2"/>
  <c r="BO186" i="2"/>
  <c r="AR186" i="2"/>
  <c r="AT186" i="2"/>
  <c r="U186" i="2"/>
  <c r="DB186" i="2"/>
  <c r="V186" i="2"/>
  <c r="W186" i="2"/>
  <c r="L186" i="2"/>
  <c r="BK186" i="2"/>
  <c r="BB186" i="2"/>
  <c r="AP186" i="2"/>
  <c r="AF186" i="2"/>
  <c r="X186" i="2"/>
  <c r="BN186" i="2"/>
  <c r="AQ186" i="2"/>
  <c r="AG186" i="2"/>
  <c r="Y186" i="2"/>
  <c r="AS186" i="2"/>
  <c r="AX183" i="2"/>
  <c r="EW186" i="2" l="1"/>
  <c r="HH186" i="2"/>
  <c r="FR186" i="2"/>
  <c r="FS186" i="2"/>
  <c r="EB186" i="2"/>
  <c r="ED185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AV186" i="2"/>
  <c r="AW186" i="2"/>
  <c r="AU186" i="2"/>
  <c r="BR186" i="2"/>
  <c r="BQ186" i="2"/>
  <c r="BP186" i="2"/>
  <c r="HJ185" i="2"/>
  <c r="FT185" i="2"/>
  <c r="EY185" i="2"/>
  <c r="GO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O187" i="2"/>
  <c r="EG187" i="2"/>
  <c r="DC187" i="2"/>
  <c r="EH187" i="2"/>
  <c r="DD187" i="2"/>
  <c r="EQ187" i="2"/>
  <c r="ET187" i="2"/>
  <c r="DL187" i="2"/>
  <c r="BK187" i="2"/>
  <c r="BB187" i="2"/>
  <c r="AR187" i="2"/>
  <c r="DW187" i="2"/>
  <c r="AF187" i="2"/>
  <c r="AG187" i="2"/>
  <c r="BM187" i="2"/>
  <c r="BN187" i="2"/>
  <c r="AP187" i="2"/>
  <c r="X187" i="2"/>
  <c r="AQ187" i="2"/>
  <c r="Y187" i="2"/>
  <c r="CQ187" i="2"/>
  <c r="AS187" i="2"/>
  <c r="DA187" i="2"/>
  <c r="AT187" i="2"/>
  <c r="L187" i="2"/>
  <c r="U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BQ187" i="2"/>
  <c r="BR187" i="2"/>
  <c r="AV187" i="2"/>
  <c r="AU187" i="2"/>
  <c r="AW187" i="2"/>
  <c r="BP187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DL188" i="2"/>
  <c r="BK188" i="2"/>
  <c r="DM188" i="2"/>
  <c r="DX188" i="2"/>
  <c r="DY188" i="2"/>
  <c r="DA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L188" i="2"/>
  <c r="BM188" i="2"/>
  <c r="U188" i="2"/>
  <c r="BO188" i="2"/>
  <c r="V188" i="2"/>
  <c r="AR188" i="2"/>
  <c r="CR188" i="2"/>
  <c r="AP188" i="2"/>
  <c r="W188" i="2"/>
  <c r="L188" i="2"/>
  <c r="X188" i="2"/>
  <c r="BB188" i="2"/>
  <c r="AX185" i="2"/>
  <c r="HI188" i="2" l="1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AV188" i="2"/>
  <c r="AW188" i="2"/>
  <c r="AU188" i="2"/>
  <c r="BR188" i="2"/>
  <c r="BP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BM189" i="2"/>
  <c r="BB189" i="2"/>
  <c r="ES189" i="2"/>
  <c r="DY189" i="2"/>
  <c r="DA189" i="2"/>
  <c r="BN189" i="2"/>
  <c r="ET189" i="2"/>
  <c r="DZ189" i="2"/>
  <c r="DD189" i="2"/>
  <c r="AP189" i="2"/>
  <c r="FB189" i="2"/>
  <c r="BL189" i="2"/>
  <c r="BA189" i="2"/>
  <c r="DB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O189" i="2"/>
  <c r="AA188" i="2"/>
  <c r="AX186" i="2"/>
  <c r="HH189" i="2" l="1"/>
  <c r="AA189" i="2"/>
  <c r="EY188" i="2"/>
  <c r="EV189" i="2"/>
  <c r="EB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AV189" i="2"/>
  <c r="AU189" i="2"/>
  <c r="AW189" i="2"/>
  <c r="BR189" i="2"/>
  <c r="BP189" i="2"/>
  <c r="BQ189" i="2"/>
  <c r="DI188" i="2"/>
  <c r="HJ188" i="2"/>
  <c r="GO188" i="2"/>
  <c r="AB189" i="2"/>
  <c r="AC188" i="2"/>
  <c r="Z189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DD190" i="2"/>
  <c r="BA190" i="2"/>
  <c r="EG190" i="2"/>
  <c r="DL190" i="2"/>
  <c r="EQ190" i="2"/>
  <c r="DM190" i="2"/>
  <c r="BL190" i="2"/>
  <c r="AS190" i="2"/>
  <c r="EU190" i="2"/>
  <c r="DV190" i="2"/>
  <c r="DE190" i="2"/>
  <c r="AP190" i="2"/>
  <c r="BK190" i="2"/>
  <c r="AR190" i="2"/>
  <c r="BM190" i="2"/>
  <c r="BB190" i="2"/>
  <c r="AT190" i="2"/>
  <c r="Y190" i="2"/>
  <c r="BN190" i="2"/>
  <c r="BO190" i="2"/>
  <c r="CQ190" i="2"/>
  <c r="AF190" i="2"/>
  <c r="V190" i="2"/>
  <c r="W190" i="2"/>
  <c r="X190" i="2"/>
  <c r="DB190" i="2"/>
  <c r="AG190" i="2"/>
  <c r="U190" i="2"/>
  <c r="AQ190" i="2"/>
  <c r="L190" i="2"/>
  <c r="AX187" i="2"/>
  <c r="HH190" i="2" l="1"/>
  <c r="HG190" i="2"/>
  <c r="EV190" i="2"/>
  <c r="ED189" i="2"/>
  <c r="EW190" i="2"/>
  <c r="EY189" i="2"/>
  <c r="EB190" i="2"/>
  <c r="HI190" i="2"/>
  <c r="EX190" i="2"/>
  <c r="EC190" i="2"/>
  <c r="FS190" i="2"/>
  <c r="GN190" i="2"/>
  <c r="DH190" i="2"/>
  <c r="DG190" i="2"/>
  <c r="DF190" i="2"/>
  <c r="FQ190" i="2"/>
  <c r="FR190" i="2"/>
  <c r="GL190" i="2"/>
  <c r="GM190" i="2"/>
  <c r="EA190" i="2"/>
  <c r="AC189" i="2"/>
  <c r="AV190" i="2"/>
  <c r="AW190" i="2"/>
  <c r="AU190" i="2"/>
  <c r="BR190" i="2"/>
  <c r="BP190" i="2"/>
  <c r="BQ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BK191" i="2"/>
  <c r="DM191" i="2"/>
  <c r="BL191" i="2"/>
  <c r="DV191" i="2"/>
  <c r="DW191" i="2"/>
  <c r="DX191" i="2"/>
  <c r="CR191" i="2"/>
  <c r="BO191" i="2"/>
  <c r="BB191" i="2"/>
  <c r="AT191" i="2"/>
  <c r="AF191" i="2"/>
  <c r="Y191" i="2"/>
  <c r="L191" i="2"/>
  <c r="CQ191" i="2"/>
  <c r="DC191" i="2"/>
  <c r="DD191" i="2"/>
  <c r="DE191" i="2"/>
  <c r="BA191" i="2"/>
  <c r="AP191" i="2"/>
  <c r="U191" i="2"/>
  <c r="V191" i="2"/>
  <c r="AQ191" i="2"/>
  <c r="BM191" i="2"/>
  <c r="AR191" i="2"/>
  <c r="W191" i="2"/>
  <c r="AG191" i="2"/>
  <c r="BN191" i="2"/>
  <c r="AS191" i="2"/>
  <c r="X191" i="2"/>
  <c r="AX188" i="2"/>
  <c r="HI191" i="2" l="1"/>
  <c r="HH191" i="2"/>
  <c r="ED190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BR191" i="2"/>
  <c r="BP191" i="2"/>
  <c r="AV191" i="2"/>
  <c r="AU191" i="2"/>
  <c r="AW191" i="2"/>
  <c r="BQ191" i="2"/>
  <c r="EY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BN192" i="2"/>
  <c r="EQ192" i="2"/>
  <c r="DX192" i="2"/>
  <c r="CR192" i="2"/>
  <c r="BO192" i="2"/>
  <c r="ER192" i="2"/>
  <c r="DY192" i="2"/>
  <c r="ES192" i="2"/>
  <c r="EU192" i="2"/>
  <c r="DE192" i="2"/>
  <c r="AQ192" i="2"/>
  <c r="DL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A192" i="2"/>
  <c r="Y192" i="2"/>
  <c r="DD192" i="2"/>
  <c r="BB192" i="2"/>
  <c r="BL192" i="2"/>
  <c r="U192" i="2"/>
  <c r="V192" i="2"/>
  <c r="AX189" i="2"/>
  <c r="HI192" i="2" l="1"/>
  <c r="EA192" i="2"/>
  <c r="EW192" i="2"/>
  <c r="EV192" i="2"/>
  <c r="EB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AV192" i="2"/>
  <c r="AU192" i="2"/>
  <c r="BQ192" i="2"/>
  <c r="BP192" i="2"/>
  <c r="HJ191" i="2"/>
  <c r="FT191" i="2"/>
  <c r="AC191" i="2"/>
  <c r="AB192" i="2"/>
  <c r="Z192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BB193" i="2"/>
  <c r="DE193" i="2"/>
  <c r="DM193" i="2"/>
  <c r="DV193" i="2"/>
  <c r="BM193" i="2"/>
  <c r="AT193" i="2"/>
  <c r="ES193" i="2"/>
  <c r="DW193" i="2"/>
  <c r="CR193" i="2"/>
  <c r="AS193" i="2"/>
  <c r="X193" i="2"/>
  <c r="DA193" i="2"/>
  <c r="BK193" i="2"/>
  <c r="BL193" i="2"/>
  <c r="AF193" i="2"/>
  <c r="L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AA192" i="2"/>
  <c r="AX190" i="2"/>
  <c r="HI193" i="2" l="1"/>
  <c r="EA193" i="2"/>
  <c r="EY192" i="2"/>
  <c r="ED192" i="2"/>
  <c r="FQ193" i="2"/>
  <c r="EX193" i="2"/>
  <c r="EB193" i="2"/>
  <c r="DI192" i="2"/>
  <c r="FS193" i="2"/>
  <c r="EC193" i="2"/>
  <c r="HG193" i="2"/>
  <c r="GN193" i="2"/>
  <c r="HH193" i="2"/>
  <c r="DG193" i="2"/>
  <c r="DF193" i="2"/>
  <c r="DH193" i="2"/>
  <c r="FR193" i="2"/>
  <c r="GL193" i="2"/>
  <c r="GM193" i="2"/>
  <c r="EW193" i="2"/>
  <c r="EV193" i="2"/>
  <c r="BQ193" i="2"/>
  <c r="BR193" i="2"/>
  <c r="AV193" i="2"/>
  <c r="AU193" i="2"/>
  <c r="AW193" i="2"/>
  <c r="BP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M194" i="2"/>
  <c r="BA194" i="2"/>
  <c r="DW194" i="2"/>
  <c r="DX194" i="2"/>
  <c r="DY194" i="2"/>
  <c r="DA194" i="2"/>
  <c r="DZ194" i="2"/>
  <c r="BN194" i="2"/>
  <c r="BB194" i="2"/>
  <c r="CQ194" i="2"/>
  <c r="AQ194" i="2"/>
  <c r="CR194" i="2"/>
  <c r="AR194" i="2"/>
  <c r="U194" i="2"/>
  <c r="DB194" i="2"/>
  <c r="AS194" i="2"/>
  <c r="V194" i="2"/>
  <c r="L194" i="2"/>
  <c r="DC194" i="2"/>
  <c r="AT194" i="2"/>
  <c r="W194" i="2"/>
  <c r="AF194" i="2"/>
  <c r="X194" i="2"/>
  <c r="AP194" i="2"/>
  <c r="BK194" i="2"/>
  <c r="AG194" i="2"/>
  <c r="Y194" i="2"/>
  <c r="BO194" i="2"/>
  <c r="AX191" i="2"/>
  <c r="HI194" i="2" l="1"/>
  <c r="HG194" i="2"/>
  <c r="EA194" i="2"/>
  <c r="FQ194" i="2"/>
  <c r="ED193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AV194" i="2"/>
  <c r="AU194" i="2"/>
  <c r="BR194" i="2"/>
  <c r="BQ194" i="2"/>
  <c r="BP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O195" i="2"/>
  <c r="FN195" i="2"/>
  <c r="DY195" i="2"/>
  <c r="DA195" i="2"/>
  <c r="EG195" i="2"/>
  <c r="DZ195" i="2"/>
  <c r="EH195" i="2"/>
  <c r="ER195" i="2"/>
  <c r="DD195" i="2"/>
  <c r="BK195" i="2"/>
  <c r="BB195" i="2"/>
  <c r="AR195" i="2"/>
  <c r="DC195" i="2"/>
  <c r="AS195" i="2"/>
  <c r="AF195" i="2"/>
  <c r="BL195" i="2"/>
  <c r="BM195" i="2"/>
  <c r="X195" i="2"/>
  <c r="BN195" i="2"/>
  <c r="Y195" i="2"/>
  <c r="CQ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G195" i="2" l="1"/>
  <c r="HI195" i="2"/>
  <c r="EA195" i="2"/>
  <c r="DH195" i="2"/>
  <c r="FQ195" i="2"/>
  <c r="ED194" i="2"/>
  <c r="EX195" i="2"/>
  <c r="EY194" i="2"/>
  <c r="EB195" i="2"/>
  <c r="AU195" i="2"/>
  <c r="FS195" i="2"/>
  <c r="EC195" i="2"/>
  <c r="GN195" i="2"/>
  <c r="HH195" i="2"/>
  <c r="DG195" i="2"/>
  <c r="DF195" i="2"/>
  <c r="FR195" i="2"/>
  <c r="GL195" i="2"/>
  <c r="GM195" i="2"/>
  <c r="EW195" i="2"/>
  <c r="EV195" i="2"/>
  <c r="BQ195" i="2"/>
  <c r="AV195" i="2"/>
  <c r="AW195" i="2"/>
  <c r="BR195" i="2"/>
  <c r="BP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DD196" i="2"/>
  <c r="BK196" i="2"/>
  <c r="FP196" i="2"/>
  <c r="DL196" i="2"/>
  <c r="DM196" i="2"/>
  <c r="BN196" i="2"/>
  <c r="EH196" i="2"/>
  <c r="DX196" i="2"/>
  <c r="CR196" i="2"/>
  <c r="DA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O196" i="2"/>
  <c r="W196" i="2"/>
  <c r="L196" i="2"/>
  <c r="X196" i="2"/>
  <c r="Y196" i="2"/>
  <c r="AX193" i="2"/>
  <c r="HH196" i="2" l="1"/>
  <c r="HG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AV196" i="2"/>
  <c r="AU196" i="2"/>
  <c r="BP196" i="2"/>
  <c r="BQ196" i="2"/>
  <c r="BR196" i="2"/>
  <c r="HJ195" i="2"/>
  <c r="ED195" i="2"/>
  <c r="DI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BM197" i="2"/>
  <c r="BB197" i="2"/>
  <c r="ER197" i="2"/>
  <c r="DM197" i="2"/>
  <c r="BN197" i="2"/>
  <c r="ES197" i="2"/>
  <c r="DV197" i="2"/>
  <c r="ET197" i="2"/>
  <c r="DY197" i="2"/>
  <c r="DZ197" i="2"/>
  <c r="DB197" i="2"/>
  <c r="AP197" i="2"/>
  <c r="DE197" i="2"/>
  <c r="BK197" i="2"/>
  <c r="AR197" i="2"/>
  <c r="BO197" i="2"/>
  <c r="AT197" i="2"/>
  <c r="V197" i="2"/>
  <c r="BA197" i="2"/>
  <c r="AF197" i="2"/>
  <c r="W197" i="2"/>
  <c r="U197" i="2"/>
  <c r="DA197" i="2"/>
  <c r="AG197" i="2"/>
  <c r="X197" i="2"/>
  <c r="DC197" i="2"/>
  <c r="Y197" i="2"/>
  <c r="L197" i="2"/>
  <c r="BL197" i="2"/>
  <c r="AS197" i="2"/>
  <c r="DD197" i="2"/>
  <c r="AQ197" i="2"/>
  <c r="AA196" i="2"/>
  <c r="AX194" i="2"/>
  <c r="HH197" i="2" l="1"/>
  <c r="HG197" i="2"/>
  <c r="EW197" i="2"/>
  <c r="EY196" i="2"/>
  <c r="AA197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AV197" i="2"/>
  <c r="AU197" i="2"/>
  <c r="AW197" i="2"/>
  <c r="BR197" i="2"/>
  <c r="BP197" i="2"/>
  <c r="BQ197" i="2"/>
  <c r="GO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DY198" i="2"/>
  <c r="DB198" i="2"/>
  <c r="BA198" i="2"/>
  <c r="DZ198" i="2"/>
  <c r="FC198" i="2"/>
  <c r="EH198" i="2"/>
  <c r="DE198" i="2"/>
  <c r="BL198" i="2"/>
  <c r="AS198" i="2"/>
  <c r="ET198" i="2"/>
  <c r="DL198" i="2"/>
  <c r="W198" i="2"/>
  <c r="L198" i="2"/>
  <c r="X198" i="2"/>
  <c r="DC198" i="2"/>
  <c r="DD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AG198" i="2"/>
  <c r="U198" i="2"/>
  <c r="AX195" i="2"/>
  <c r="HI198" i="2" l="1"/>
  <c r="EW198" i="2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BR198" i="2"/>
  <c r="AV198" i="2"/>
  <c r="AU198" i="2"/>
  <c r="BP198" i="2"/>
  <c r="BQ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BK199" i="2"/>
  <c r="EU199" i="2"/>
  <c r="DE199" i="2"/>
  <c r="BL199" i="2"/>
  <c r="DL199" i="2"/>
  <c r="FM199" i="2"/>
  <c r="DM199" i="2"/>
  <c r="BO199" i="2"/>
  <c r="BB199" i="2"/>
  <c r="DY199" i="2"/>
  <c r="BN199" i="2"/>
  <c r="AQ199" i="2"/>
  <c r="AF199" i="2"/>
  <c r="AS199" i="2"/>
  <c r="CQ199" i="2"/>
  <c r="AT199" i="2"/>
  <c r="CR199" i="2"/>
  <c r="U199" i="2"/>
  <c r="V199" i="2"/>
  <c r="DC199" i="2"/>
  <c r="BA199" i="2"/>
  <c r="W199" i="2"/>
  <c r="AG199" i="2"/>
  <c r="L199" i="2"/>
  <c r="BM199" i="2"/>
  <c r="AP199" i="2"/>
  <c r="X199" i="2"/>
  <c r="Y199" i="2"/>
  <c r="AR199" i="2"/>
  <c r="AX196" i="2"/>
  <c r="HG199" i="2" l="1"/>
  <c r="HH199" i="2"/>
  <c r="EW199" i="2"/>
  <c r="EY198" i="2"/>
  <c r="FS199" i="2"/>
  <c r="EV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BR199" i="2"/>
  <c r="BP199" i="2"/>
  <c r="AV199" i="2"/>
  <c r="AW199" i="2"/>
  <c r="BQ199" i="2"/>
  <c r="ED198" i="2"/>
  <c r="Z199" i="2"/>
  <c r="HJ198" i="2"/>
  <c r="GO198" i="2"/>
  <c r="FT198" i="2"/>
  <c r="HJ199" i="2"/>
  <c r="AC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BN200" i="2"/>
  <c r="DL200" i="2"/>
  <c r="BO200" i="2"/>
  <c r="EG200" i="2"/>
  <c r="DM200" i="2"/>
  <c r="EH200" i="2"/>
  <c r="DV200" i="2"/>
  <c r="ER200" i="2"/>
  <c r="DW200" i="2"/>
  <c r="DA200" i="2"/>
  <c r="AQ200" i="2"/>
  <c r="FO200" i="2"/>
  <c r="DZ200" i="2"/>
  <c r="DD200" i="2"/>
  <c r="BB200" i="2"/>
  <c r="DE200" i="2"/>
  <c r="BL200" i="2"/>
  <c r="AF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AV200" i="2"/>
  <c r="AW200" i="2"/>
  <c r="AU200" i="2"/>
  <c r="BQ200" i="2"/>
  <c r="BR200" i="2"/>
  <c r="CU4" i="2"/>
  <c r="CV4" i="2" s="1"/>
  <c r="CW4" i="2" s="1"/>
  <c r="CX4" i="2" s="1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BB201" i="2"/>
  <c r="BC5" i="2" s="1" a="1"/>
  <c r="BC5" i="2" s="1"/>
  <c r="BD5" i="2" s="1"/>
  <c r="DW201" i="2"/>
  <c r="DA201" i="2"/>
  <c r="DX201" i="2"/>
  <c r="BM201" i="2"/>
  <c r="AT201" i="2"/>
  <c r="EG201" i="2"/>
  <c r="AP201" i="2"/>
  <c r="AQ201" i="2"/>
  <c r="DM201" i="2"/>
  <c r="CQ201" i="2"/>
  <c r="AR201" i="2"/>
  <c r="DB201" i="2"/>
  <c r="AS201" i="2"/>
  <c r="DE201" i="2"/>
  <c r="BK201" i="2"/>
  <c r="AF201" i="2"/>
  <c r="L201" i="2"/>
  <c r="BL201" i="2"/>
  <c r="AG201" i="2"/>
  <c r="BN201" i="2"/>
  <c r="U201" i="2"/>
  <c r="W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EB201" i="2"/>
  <c r="ED200" i="2"/>
  <c r="DI200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GL201" i="2"/>
  <c r="GM201" i="2"/>
  <c r="EV201" i="2"/>
  <c r="AC200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M202" i="2"/>
  <c r="BA202" i="2"/>
  <c r="EQ202" i="2"/>
  <c r="ER202" i="2"/>
  <c r="DL202" i="2"/>
  <c r="ET202" i="2"/>
  <c r="EW202" i="2" s="1"/>
  <c r="DM202" i="2"/>
  <c r="CQ202" i="2"/>
  <c r="BK202" i="2"/>
  <c r="AT202" i="2"/>
  <c r="DW202" i="2"/>
  <c r="BO202" i="2"/>
  <c r="BB202" i="2"/>
  <c r="U202" i="2"/>
  <c r="AP202" i="2"/>
  <c r="V202" i="2"/>
  <c r="L202" i="2"/>
  <c r="CR202" i="2"/>
  <c r="CS6" i="2" s="1" a="1"/>
  <c r="CS6" i="2" s="1"/>
  <c r="AQ202" i="2"/>
  <c r="W202" i="2"/>
  <c r="A203" i="2"/>
  <c r="DA202" i="2"/>
  <c r="AR202" i="2"/>
  <c r="AF202" i="2"/>
  <c r="X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EY201" i="2"/>
  <c r="HI202" i="2"/>
  <c r="ED201" i="2"/>
  <c r="EX202" i="2"/>
  <c r="FS202" i="2"/>
  <c r="FR202" i="2"/>
  <c r="EV202" i="2"/>
  <c r="EC202" i="2"/>
  <c r="EA202" i="2"/>
  <c r="GN202" i="2"/>
  <c r="DH202" i="2"/>
  <c r="DF202" i="2"/>
  <c r="DG202" i="2"/>
  <c r="FQ202" i="2"/>
  <c r="GL202" i="2"/>
  <c r="GM202" i="2"/>
  <c r="EB202" i="2"/>
  <c r="BQ202" i="2"/>
  <c r="BP202" i="2"/>
  <c r="AV202" i="2"/>
  <c r="AW202" i="2"/>
  <c r="AU202" i="2"/>
  <c r="BR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O203" i="2"/>
  <c r="DL203" i="2"/>
  <c r="CQ203" i="2"/>
  <c r="DM203" i="2"/>
  <c r="DN141" i="2" s="1" a="1"/>
  <c r="DN141" i="2" s="1"/>
  <c r="DA203" i="2"/>
  <c r="BK203" i="2"/>
  <c r="BB203" i="2"/>
  <c r="BC203" i="2" s="1" a="1"/>
  <c r="BC203" i="2" s="1"/>
  <c r="AR203" i="2"/>
  <c r="EQ203" i="2"/>
  <c r="CR203" i="2"/>
  <c r="CS58" i="2" s="1" a="1"/>
  <c r="CS58" i="2" s="1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L203" i="2"/>
  <c r="M203" i="2" s="1" a="1"/>
  <c r="M203" i="2" s="1"/>
  <c r="AP203" i="2"/>
  <c r="W203" i="2"/>
  <c r="U203" i="2"/>
  <c r="AG203" i="2"/>
  <c r="AH136" i="2" s="1" a="1"/>
  <c r="AH136" i="2" s="1"/>
  <c r="BC34" i="2" a="1"/>
  <c r="BC34" i="2" s="1"/>
  <c r="GT115" i="2" a="1"/>
  <c r="GT115" i="2" s="1"/>
  <c r="GT184" i="2" a="1"/>
  <c r="GT184" i="2" s="1"/>
  <c r="GT181" i="2" a="1"/>
  <c r="GT18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DN187" i="2" a="1"/>
  <c r="DN187" i="2" s="1"/>
  <c r="HJ202" i="2"/>
  <c r="EY202" i="2"/>
  <c r="AX200" i="2"/>
  <c r="BC18" i="2" l="1" a="1"/>
  <c r="BC18" i="2" s="1"/>
  <c r="BC7" i="2" a="1"/>
  <c r="BC7" i="2" s="1"/>
  <c r="BC31" i="2" a="1"/>
  <c r="BC31" i="2" s="1"/>
  <c r="BC38" i="2" a="1"/>
  <c r="BC38" i="2" s="1"/>
  <c r="EI162" i="2" a="1"/>
  <c r="EI162" i="2" s="1"/>
  <c r="GT51" i="2" a="1"/>
  <c r="GT51" i="2" s="1"/>
  <c r="EI150" i="2" a="1"/>
  <c r="EI150" i="2" s="1"/>
  <c r="EI29" i="2" a="1"/>
  <c r="EI29" i="2" s="1"/>
  <c r="EI153" i="2" a="1"/>
  <c r="EI153" i="2" s="1"/>
  <c r="GT68" i="2" a="1"/>
  <c r="GT68" i="2" s="1"/>
  <c r="EI166" i="2" a="1"/>
  <c r="EI166" i="2" s="1"/>
  <c r="EI198" i="2" a="1"/>
  <c r="EI198" i="2" s="1"/>
  <c r="BC130" i="2" a="1"/>
  <c r="BC130" i="2" s="1"/>
  <c r="CS72" i="2" a="1"/>
  <c r="CS72" i="2" s="1"/>
  <c r="BC151" i="2" a="1"/>
  <c r="BC151" i="2" s="1"/>
  <c r="BC185" i="2" a="1"/>
  <c r="BC185" i="2" s="1"/>
  <c r="BC143" i="2" a="1"/>
  <c r="BC143" i="2" s="1"/>
  <c r="BC84" i="2" a="1"/>
  <c r="BC84" i="2" s="1"/>
  <c r="BC32" i="2" a="1"/>
  <c r="BC32" i="2" s="1"/>
  <c r="BC164" i="2" a="1"/>
  <c r="BC164" i="2" s="1"/>
  <c r="BC192" i="2" a="1"/>
  <c r="BC192" i="2" s="1"/>
  <c r="BC55" i="2" a="1"/>
  <c r="BC55" i="2" s="1"/>
  <c r="BC83" i="2" a="1"/>
  <c r="BC83" i="2" s="1"/>
  <c r="BC114" i="2" a="1"/>
  <c r="BC114" i="2" s="1"/>
  <c r="BC117" i="2" a="1"/>
  <c r="BC117" i="2" s="1"/>
  <c r="BC65" i="2" a="1"/>
  <c r="BC65" i="2" s="1"/>
  <c r="BC68" i="2" a="1"/>
  <c r="BC68" i="2" s="1"/>
  <c r="BC181" i="2" a="1"/>
  <c r="BC181" i="2" s="1"/>
  <c r="BC82" i="2" a="1"/>
  <c r="BC82" i="2" s="1"/>
  <c r="BC47" i="2" a="1"/>
  <c r="BC47" i="2" s="1"/>
  <c r="BC58" i="2" a="1"/>
  <c r="BC58" i="2" s="1"/>
  <c r="CS129" i="2" a="1"/>
  <c r="CS129" i="2" s="1"/>
  <c r="CS134" i="2" a="1"/>
  <c r="CS134" i="2" s="1"/>
  <c r="CS52" i="2" a="1"/>
  <c r="CS52" i="2" s="1"/>
  <c r="CS137" i="2" a="1"/>
  <c r="CS137" i="2" s="1"/>
  <c r="CS114" i="2" a="1"/>
  <c r="CS114" i="2" s="1"/>
  <c r="CS56" i="2" a="1"/>
  <c r="CS56" i="2" s="1"/>
  <c r="CS116" i="2" a="1"/>
  <c r="CS116" i="2" s="1"/>
  <c r="CS120" i="2" a="1"/>
  <c r="CS120" i="2" s="1"/>
  <c r="CS38" i="2" a="1"/>
  <c r="CS38" i="2" s="1"/>
  <c r="CS105" i="2" a="1"/>
  <c r="CS105" i="2" s="1"/>
  <c r="CS66" i="2" a="1"/>
  <c r="CS66" i="2" s="1"/>
  <c r="CS185" i="2" a="1"/>
  <c r="CS185" i="2" s="1"/>
  <c r="CS161" i="2" a="1"/>
  <c r="CS161" i="2" s="1"/>
  <c r="AH166" i="2" a="1"/>
  <c r="AH166" i="2" s="1"/>
  <c r="AH163" i="2" a="1"/>
  <c r="AH163" i="2" s="1"/>
  <c r="AH62" i="2" a="1"/>
  <c r="AH62" i="2" s="1"/>
  <c r="AH199" i="2" a="1"/>
  <c r="AH199" i="2" s="1"/>
  <c r="AH19" i="2" a="1"/>
  <c r="AH19" i="2" s="1"/>
  <c r="AH90" i="2" a="1"/>
  <c r="AH90" i="2" s="1"/>
  <c r="DN56" i="2" a="1"/>
  <c r="DN56" i="2" s="1"/>
  <c r="AH92" i="2" a="1"/>
  <c r="AH92" i="2" s="1"/>
  <c r="CS77" i="2" a="1"/>
  <c r="CS77" i="2" s="1"/>
  <c r="BC126" i="2" a="1"/>
  <c r="BC126" i="2" s="1"/>
  <c r="AH151" i="2" a="1"/>
  <c r="AH151" i="2" s="1"/>
  <c r="FR203" i="2"/>
  <c r="FS203" i="2"/>
  <c r="FD48" i="2" a="1"/>
  <c r="FD48" i="2" s="1"/>
  <c r="FD19" i="2" a="1"/>
  <c r="FD19" i="2" s="1"/>
  <c r="FD137" i="2" a="1"/>
  <c r="FD137" i="2" s="1"/>
  <c r="FD59" i="2" a="1"/>
  <c r="FD59" i="2" s="1"/>
  <c r="FD159" i="2" a="1"/>
  <c r="FD159" i="2" s="1"/>
  <c r="FD14" i="2" a="1"/>
  <c r="FD14" i="2" s="1"/>
  <c r="FD82" i="2" a="1"/>
  <c r="FD82" i="2" s="1"/>
  <c r="FD160" i="2" a="1"/>
  <c r="FD160" i="2" s="1"/>
  <c r="FD189" i="2" a="1"/>
  <c r="FD189" i="2" s="1"/>
  <c r="FD107" i="2" a="1"/>
  <c r="FD107" i="2" s="1"/>
  <c r="FD44" i="2" a="1"/>
  <c r="FD44" i="2" s="1"/>
  <c r="FD144" i="2" a="1"/>
  <c r="FD144" i="2" s="1"/>
  <c r="FD167" i="2" a="1"/>
  <c r="FD167" i="2" s="1"/>
  <c r="FD188" i="2" a="1"/>
  <c r="FD188" i="2" s="1"/>
  <c r="FD21" i="2" a="1"/>
  <c r="FD21" i="2" s="1"/>
  <c r="FD187" i="2" a="1"/>
  <c r="FD187" i="2" s="1"/>
  <c r="FD131" i="2" a="1"/>
  <c r="FD131" i="2" s="1"/>
  <c r="FD60" i="2" a="1"/>
  <c r="FD60" i="2" s="1"/>
  <c r="FD194" i="2" a="1"/>
  <c r="FD194" i="2" s="1"/>
  <c r="FD43" i="2" a="1"/>
  <c r="FD43" i="2" s="1"/>
  <c r="FD64" i="2" a="1"/>
  <c r="FD64" i="2" s="1"/>
  <c r="FY196" i="2" a="1"/>
  <c r="FY196" i="2" s="1"/>
  <c r="FY115" i="2" a="1"/>
  <c r="FY115" i="2" s="1"/>
  <c r="FY69" i="2" a="1"/>
  <c r="FY69" i="2" s="1"/>
  <c r="FY167" i="2" a="1"/>
  <c r="FY167" i="2" s="1"/>
  <c r="FY124" i="2" a="1"/>
  <c r="FY124" i="2" s="1"/>
  <c r="FY99" i="2" a="1"/>
  <c r="FY99" i="2" s="1"/>
  <c r="FY126" i="2" a="1"/>
  <c r="FY126" i="2" s="1"/>
  <c r="FY111" i="2" a="1"/>
  <c r="FY111" i="2" s="1"/>
  <c r="FY159" i="2" a="1"/>
  <c r="FY159" i="2" s="1"/>
  <c r="FY164" i="2" a="1"/>
  <c r="FY164" i="2" s="1"/>
  <c r="FY82" i="2" a="1"/>
  <c r="FY82" i="2" s="1"/>
  <c r="FY149" i="2" a="1"/>
  <c r="FY149" i="2" s="1"/>
  <c r="FY178" i="2" a="1"/>
  <c r="FY178" i="2" s="1"/>
  <c r="FY116" i="2" a="1"/>
  <c r="FY116" i="2" s="1"/>
  <c r="FY191" i="2" a="1"/>
  <c r="FY191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10" i="2" a="1"/>
  <c r="FY110" i="2" s="1"/>
  <c r="FY142" i="2" a="1"/>
  <c r="FY142" i="2" s="1"/>
  <c r="FY86" i="2" a="1"/>
  <c r="FY86" i="2" s="1"/>
  <c r="FY169" i="2" a="1"/>
  <c r="FY169" i="2" s="1"/>
  <c r="FY188" i="2" a="1"/>
  <c r="FY188" i="2" s="1"/>
  <c r="FY73" i="2" a="1"/>
  <c r="FY73" i="2" s="1"/>
  <c r="FY71" i="2" a="1"/>
  <c r="FY71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32" i="2" a="1"/>
  <c r="FY32" i="2" s="1"/>
  <c r="FY30" i="2" a="1"/>
  <c r="FY30" i="2" s="1"/>
  <c r="FY104" i="2" a="1"/>
  <c r="FY104" i="2" s="1"/>
  <c r="FY190" i="2" a="1"/>
  <c r="FY190" i="2" s="1"/>
  <c r="FY78" i="2" a="1"/>
  <c r="FY78" i="2" s="1"/>
  <c r="FY186" i="2" a="1"/>
  <c r="FY186" i="2" s="1"/>
  <c r="FY47" i="2" a="1"/>
  <c r="FY47" i="2" s="1"/>
  <c r="FY80" i="2" a="1"/>
  <c r="FY80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29" i="2" a="1"/>
  <c r="FY29" i="2" s="1"/>
  <c r="FY143" i="2" a="1"/>
  <c r="FY143" i="2" s="1"/>
  <c r="FY66" i="2" a="1"/>
  <c r="FY66" i="2" s="1"/>
  <c r="FY22" i="2" a="1"/>
  <c r="FY22" i="2" s="1"/>
  <c r="FY153" i="2" a="1"/>
  <c r="FY153" i="2" s="1"/>
  <c r="FY102" i="2" a="1"/>
  <c r="FY102" i="2" s="1"/>
  <c r="FY18" i="2" a="1"/>
  <c r="FY18" i="2" s="1"/>
  <c r="FY57" i="2" a="1"/>
  <c r="FY57" i="2" s="1"/>
  <c r="FY120" i="2" a="1"/>
  <c r="FY120" i="2" s="1"/>
  <c r="FY140" i="2" a="1"/>
  <c r="FY140" i="2" s="1"/>
  <c r="FY35" i="2" a="1"/>
  <c r="FY35" i="2" s="1"/>
  <c r="FY133" i="2" a="1"/>
  <c r="FY133" i="2" s="1"/>
  <c r="FY146" i="2" a="1"/>
  <c r="FY146" i="2" s="1"/>
  <c r="FY50" i="2" a="1"/>
  <c r="FY50" i="2" s="1"/>
  <c r="FY109" i="2" a="1"/>
  <c r="FY109" i="2" s="1"/>
  <c r="FY165" i="2" a="1"/>
  <c r="FY165" i="2" s="1"/>
  <c r="FY90" i="2" a="1"/>
  <c r="FY90" i="2" s="1"/>
  <c r="FY54" i="2" a="1"/>
  <c r="FY54" i="2" s="1"/>
  <c r="FY79" i="2" a="1"/>
  <c r="FY7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M59" i="2" a="1"/>
  <c r="M59" i="2" s="1"/>
  <c r="M173" i="2" a="1"/>
  <c r="M173" i="2" s="1"/>
  <c r="DN33" i="2" a="1"/>
  <c r="DN33" i="2" s="1"/>
  <c r="DN19" i="2" a="1"/>
  <c r="DN19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M150" i="2" a="1"/>
  <c r="M150" i="2" s="1"/>
  <c r="M119" i="2" a="1"/>
  <c r="M119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M95" i="2" a="1"/>
  <c r="M95" i="2" s="1"/>
  <c r="M54" i="2" a="1"/>
  <c r="M54" i="2" s="1"/>
  <c r="DN108" i="2" a="1"/>
  <c r="DN108" i="2" s="1"/>
  <c r="DN120" i="2" a="1"/>
  <c r="DN120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AH18" i="2" a="1"/>
  <c r="AH18" i="2" s="1"/>
  <c r="CS168" i="2" a="1"/>
  <c r="CS168" i="2" s="1"/>
  <c r="DN183" i="2" a="1"/>
  <c r="DN183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M179" i="2" a="1"/>
  <c r="M179" i="2" s="1"/>
  <c r="M181" i="2" a="1"/>
  <c r="M181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M78" i="2" a="1"/>
  <c r="M78" i="2" s="1"/>
  <c r="M156" i="2" a="1"/>
  <c r="M156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/>
  <c r="DI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79" i="2" l="1"/>
  <c r="GE195" i="2"/>
  <c r="GE91" i="2"/>
  <c r="GE73" i="2"/>
  <c r="GE10" i="2"/>
  <c r="GE203" i="2"/>
  <c r="GE118" i="2"/>
  <c r="GE84" i="2"/>
  <c r="GE80" i="2"/>
  <c r="GE133" i="2"/>
  <c r="GE117" i="2"/>
  <c r="GE162" i="2"/>
  <c r="GE34" i="2"/>
  <c r="GE194" i="2"/>
  <c r="GE37" i="2"/>
  <c r="GE65" i="2"/>
  <c r="GE147" i="2"/>
  <c r="GE202" i="2"/>
  <c r="GE100" i="2"/>
  <c r="GE88" i="2"/>
  <c r="GE68" i="2"/>
  <c r="GE19" i="2"/>
  <c r="GE184" i="2"/>
  <c r="GE196" i="2"/>
  <c r="GE25" i="2"/>
  <c r="GE105" i="2"/>
  <c r="GE143" i="2"/>
  <c r="GE176" i="2"/>
  <c r="GE185" i="2"/>
  <c r="GE98" i="2"/>
  <c r="GE174" i="2"/>
  <c r="GE126" i="2"/>
  <c r="GE169" i="2"/>
  <c r="GE127" i="2"/>
  <c r="GE20" i="2"/>
  <c r="GE6" i="2"/>
  <c r="GE199" i="2"/>
  <c r="GE51" i="2"/>
  <c r="GE61" i="2"/>
  <c r="GE157" i="2"/>
  <c r="GE112" i="2"/>
  <c r="GE141" i="2"/>
  <c r="GE102" i="2"/>
  <c r="GE109" i="2"/>
  <c r="GE188" i="2"/>
  <c r="GE53" i="2"/>
  <c r="GE168" i="2"/>
  <c r="GE30" i="2"/>
  <c r="GE132" i="2"/>
  <c r="GE86" i="2"/>
  <c r="GE24" i="2"/>
  <c r="GE81" i="2"/>
  <c r="GE41" i="2"/>
  <c r="GE200" i="2"/>
  <c r="GE114" i="2"/>
  <c r="GE175" i="2"/>
  <c r="GE16" i="2"/>
  <c r="GE172" i="2"/>
  <c r="GE35" i="2"/>
  <c r="GE89" i="2"/>
  <c r="GE74" i="2"/>
  <c r="GE26" i="2"/>
  <c r="GE201" i="2"/>
  <c r="GE153" i="2"/>
  <c r="GE85" i="2"/>
  <c r="GE156" i="2"/>
  <c r="GE15" i="2"/>
  <c r="GE60" i="2"/>
  <c r="GE178" i="2"/>
  <c r="GE151" i="2"/>
  <c r="GE96" i="2"/>
  <c r="GE134" i="2"/>
  <c r="GE129" i="2"/>
  <c r="GE3" i="2"/>
  <c r="C14" i="4" s="1"/>
  <c r="E14" i="4" s="1"/>
  <c r="F14" i="4" s="1"/>
  <c r="G14" i="4" s="1"/>
  <c r="L14" i="4" s="1"/>
  <c r="GE163" i="2"/>
  <c r="GE139" i="2"/>
  <c r="GE50" i="2"/>
  <c r="GE137" i="2"/>
  <c r="GE38" i="2"/>
  <c r="GE181" i="2"/>
  <c r="GE90" i="2"/>
  <c r="GE12" i="2"/>
  <c r="GE66" i="2"/>
  <c r="GE107" i="2"/>
  <c r="GE145" i="2"/>
  <c r="GE93" i="2"/>
  <c r="GE140" i="2"/>
  <c r="GE103" i="2"/>
  <c r="GE119" i="2"/>
  <c r="GE75" i="2"/>
  <c r="GE135" i="2"/>
  <c r="GE158" i="2"/>
  <c r="GE150" i="2"/>
  <c r="GE110" i="2"/>
  <c r="GE95" i="2"/>
  <c r="GE183" i="2"/>
  <c r="GE44" i="2"/>
  <c r="GE46" i="2"/>
  <c r="GE149" i="2"/>
  <c r="GE108" i="2"/>
  <c r="GE104" i="2"/>
  <c r="GE11" i="2"/>
  <c r="GE130" i="2"/>
  <c r="GE159" i="2"/>
  <c r="GE62" i="2"/>
  <c r="GE39" i="2"/>
  <c r="GE160" i="2"/>
  <c r="GE47" i="2"/>
  <c r="GE76" i="2"/>
  <c r="GE115" i="2"/>
  <c r="GE64" i="2"/>
  <c r="GE40" i="2"/>
  <c r="GE8" i="2"/>
  <c r="GE191" i="2"/>
  <c r="GE7" i="2"/>
  <c r="GE171" i="2"/>
  <c r="GE177" i="2"/>
  <c r="GE43" i="2"/>
  <c r="GE77" i="2"/>
  <c r="GE113" i="2"/>
  <c r="GE121" i="2"/>
  <c r="GE49" i="2"/>
  <c r="GE192" i="2"/>
  <c r="GE92" i="2"/>
  <c r="GE28" i="2"/>
  <c r="GE54" i="2"/>
  <c r="GE106" i="2"/>
  <c r="GE189" i="2"/>
  <c r="GE97" i="2"/>
  <c r="GE59" i="2"/>
  <c r="GE166" i="2"/>
  <c r="GE190" i="2"/>
  <c r="GE67" i="2"/>
  <c r="GE13" i="2"/>
  <c r="GE164" i="2"/>
  <c r="GE42" i="2"/>
  <c r="GE32" i="2"/>
  <c r="GE155" i="2"/>
  <c r="GE116" i="2"/>
  <c r="GE101" i="2"/>
  <c r="GE187" i="2"/>
  <c r="GE22" i="2"/>
  <c r="GE120" i="2"/>
  <c r="GE23" i="2"/>
  <c r="GE138" i="2"/>
  <c r="GE27" i="2"/>
  <c r="GE87" i="2"/>
  <c r="GE197" i="2"/>
  <c r="GE161" i="2"/>
  <c r="GE124" i="2"/>
  <c r="GE123" i="2"/>
  <c r="GE131" i="2"/>
  <c r="GE48" i="2"/>
  <c r="GE4" i="2"/>
  <c r="GE63" i="2"/>
  <c r="GE55" i="2"/>
  <c r="GE128" i="2"/>
  <c r="GE148" i="2"/>
  <c r="GE33" i="2"/>
  <c r="GE142" i="2"/>
  <c r="GE83" i="2"/>
  <c r="GE186" i="2"/>
  <c r="GE144" i="2"/>
  <c r="GE78" i="2"/>
  <c r="GE173" i="2"/>
  <c r="GE198" i="2"/>
  <c r="GE179" i="2"/>
  <c r="GE111" i="2"/>
  <c r="GE193" i="2"/>
  <c r="GE69" i="2"/>
  <c r="GE122" i="2"/>
  <c r="GE56" i="2"/>
  <c r="GE57" i="2"/>
  <c r="GE70" i="2"/>
  <c r="GE125" i="2"/>
  <c r="GE5" i="2"/>
  <c r="GE31" i="2"/>
  <c r="GE18" i="2"/>
  <c r="GE182" i="2"/>
  <c r="GE82" i="2"/>
  <c r="GE17" i="2"/>
  <c r="GE170" i="2"/>
  <c r="GE52" i="2"/>
  <c r="GE36" i="2"/>
  <c r="GE99" i="2"/>
  <c r="GE94" i="2"/>
  <c r="GE9" i="2"/>
  <c r="GE21" i="2"/>
  <c r="GE165" i="2"/>
  <c r="GE14" i="2"/>
  <c r="GE167" i="2"/>
  <c r="GE152" i="2"/>
  <c r="GE29" i="2"/>
  <c r="GE72" i="2"/>
  <c r="GE58" i="2"/>
  <c r="GE71" i="2"/>
  <c r="GE136" i="2"/>
  <c r="GE180" i="2"/>
  <c r="GE154" i="2"/>
  <c r="GE45" i="2"/>
  <c r="GE146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Y194" i="2" l="1"/>
  <c r="CY108" i="2"/>
  <c r="CY16" i="2"/>
  <c r="CY50" i="2"/>
  <c r="CY103" i="2"/>
  <c r="CY134" i="2"/>
  <c r="CY201" i="2"/>
  <c r="CY95" i="2"/>
  <c r="CY168" i="2"/>
  <c r="CY12" i="2"/>
  <c r="CY38" i="2"/>
  <c r="CY47" i="2"/>
  <c r="CY62" i="2"/>
  <c r="CY71" i="2"/>
  <c r="CY181" i="2"/>
  <c r="CY83" i="2"/>
  <c r="CY124" i="2"/>
  <c r="CY146" i="2"/>
  <c r="CY130" i="2"/>
  <c r="CY182" i="2"/>
  <c r="CY24" i="2"/>
  <c r="CY125" i="2"/>
  <c r="CY105" i="2"/>
  <c r="CY199" i="2"/>
  <c r="CY129" i="2"/>
  <c r="CY171" i="2"/>
  <c r="CY76" i="2"/>
  <c r="CY120" i="2"/>
  <c r="CY165" i="2"/>
  <c r="CY176" i="2"/>
  <c r="CY197" i="2"/>
  <c r="CY67" i="2"/>
  <c r="CY101" i="2"/>
  <c r="CY57" i="2"/>
  <c r="CY123" i="2"/>
  <c r="CY140" i="2"/>
  <c r="CY106" i="2"/>
  <c r="CY159" i="2"/>
  <c r="CY56" i="2"/>
  <c r="CY44" i="2"/>
  <c r="CY97" i="2"/>
  <c r="CY15" i="2"/>
  <c r="CY19" i="2"/>
  <c r="CY94" i="2"/>
  <c r="CY102" i="2"/>
  <c r="CY107" i="2"/>
  <c r="CY167" i="2"/>
  <c r="CY85" i="2"/>
  <c r="CY163" i="2"/>
  <c r="CY73" i="2"/>
  <c r="CY72" i="2"/>
  <c r="CY39" i="2"/>
  <c r="CY153" i="2"/>
  <c r="CY91" i="2"/>
  <c r="CY139" i="2"/>
  <c r="CY174" i="2"/>
  <c r="CY70" i="2"/>
  <c r="CY58" i="2"/>
  <c r="CY185" i="2"/>
  <c r="CY110" i="2"/>
  <c r="CY40" i="2"/>
  <c r="CY137" i="2"/>
  <c r="CY92" i="2"/>
  <c r="CY169" i="2"/>
  <c r="CY193" i="2"/>
  <c r="CY184" i="2"/>
  <c r="CY99" i="2"/>
  <c r="CY132" i="2"/>
  <c r="CY8" i="2"/>
  <c r="CY187" i="2"/>
  <c r="CY133" i="2"/>
  <c r="CY86" i="2"/>
  <c r="CY172" i="2"/>
  <c r="CY189" i="2"/>
  <c r="CY17" i="2"/>
  <c r="CY157" i="2"/>
  <c r="CY90" i="2"/>
  <c r="CY63" i="2"/>
  <c r="CY66" i="2"/>
  <c r="CY116" i="2"/>
  <c r="CY37" i="2"/>
  <c r="CY188" i="2"/>
  <c r="CY135" i="2"/>
  <c r="CY143" i="2"/>
  <c r="CY48" i="2"/>
  <c r="CY195" i="2"/>
  <c r="CY54" i="2"/>
  <c r="CY60" i="2"/>
  <c r="CY156" i="2"/>
  <c r="CY22" i="2"/>
  <c r="CY196" i="2"/>
  <c r="CY192" i="2"/>
  <c r="CY32" i="2"/>
  <c r="CY175" i="2"/>
  <c r="CY152" i="2"/>
  <c r="CY81" i="2"/>
  <c r="CY98" i="2"/>
  <c r="CY141" i="2"/>
  <c r="CY104" i="2"/>
  <c r="CY5" i="2"/>
  <c r="CY190" i="2"/>
  <c r="CY78" i="2"/>
  <c r="CY23" i="2"/>
  <c r="CY117" i="2"/>
  <c r="CY26" i="2"/>
  <c r="CY180" i="2"/>
  <c r="CY126" i="2"/>
  <c r="CY148" i="2"/>
  <c r="CY109" i="2"/>
  <c r="CY127" i="2"/>
  <c r="CY166" i="2"/>
  <c r="CY69" i="2"/>
  <c r="CY128" i="2"/>
  <c r="CY25" i="2"/>
  <c r="CY96" i="2"/>
  <c r="CY10" i="2"/>
  <c r="CY93" i="2"/>
  <c r="CY147" i="2"/>
  <c r="CY114" i="2"/>
  <c r="CY4" i="2"/>
  <c r="CY49" i="2"/>
  <c r="CY89" i="2"/>
  <c r="CY177" i="2"/>
  <c r="CY77" i="2"/>
  <c r="CY55" i="2"/>
  <c r="CY7" i="2"/>
  <c r="CY191" i="2"/>
  <c r="CY173" i="2"/>
  <c r="CY136" i="2"/>
  <c r="CY145" i="2"/>
  <c r="CY27" i="2"/>
  <c r="CY21" i="2"/>
  <c r="CY203" i="2"/>
  <c r="CY87" i="2"/>
  <c r="CY53" i="2"/>
  <c r="CY45" i="2"/>
  <c r="CY6" i="2"/>
  <c r="CY42" i="2"/>
  <c r="CY164" i="2"/>
  <c r="CY28" i="2"/>
  <c r="CY46" i="2"/>
  <c r="CY88" i="2"/>
  <c r="CY160" i="2"/>
  <c r="CY79" i="2"/>
  <c r="CY118" i="2"/>
  <c r="CY65" i="2"/>
  <c r="CY131" i="2"/>
  <c r="CY186" i="2"/>
  <c r="CY9" i="2"/>
  <c r="CY33" i="2"/>
  <c r="CY112" i="2"/>
  <c r="CY80" i="2"/>
  <c r="CY36" i="2"/>
  <c r="CY34" i="2"/>
  <c r="CY11" i="2"/>
  <c r="CY149" i="2"/>
  <c r="CY115" i="2"/>
  <c r="CY61" i="2"/>
  <c r="CY41" i="2"/>
  <c r="CY122" i="2"/>
  <c r="CY30" i="2"/>
  <c r="CY3" i="2"/>
  <c r="C10" i="4" s="1"/>
  <c r="E10" i="4" s="1"/>
  <c r="F10" i="4" s="1"/>
  <c r="G10" i="4" s="1"/>
  <c r="L10" i="4" s="1"/>
  <c r="CY155" i="2"/>
  <c r="CY154" i="2"/>
  <c r="CY178" i="2"/>
  <c r="CY198" i="2"/>
  <c r="CY43" i="2"/>
  <c r="CY202" i="2"/>
  <c r="CY52" i="2"/>
  <c r="CY200" i="2"/>
  <c r="CY74" i="2"/>
  <c r="CY75" i="2"/>
  <c r="CY35" i="2"/>
  <c r="CY14" i="2"/>
  <c r="CY20" i="2"/>
  <c r="CY68" i="2"/>
  <c r="CY100" i="2"/>
  <c r="CY84" i="2"/>
  <c r="CY64" i="2"/>
  <c r="CY18" i="2"/>
  <c r="CY111" i="2"/>
  <c r="CY31" i="2"/>
  <c r="CY119" i="2"/>
  <c r="CY138" i="2"/>
  <c r="CY158" i="2"/>
  <c r="CY183" i="2"/>
  <c r="CY142" i="2"/>
  <c r="CY59" i="2"/>
  <c r="CY13" i="2"/>
  <c r="CY162" i="2"/>
  <c r="CY51" i="2"/>
  <c r="CY113" i="2"/>
  <c r="CY151" i="2"/>
  <c r="CY121" i="2"/>
  <c r="CY29" i="2"/>
  <c r="CY144" i="2"/>
  <c r="CY161" i="2"/>
  <c r="CY170" i="2"/>
  <c r="CY150" i="2"/>
  <c r="CY82" i="2"/>
  <c r="CY179" i="2"/>
  <c r="FJ91" i="2"/>
  <c r="FJ154" i="2"/>
  <c r="FJ90" i="2"/>
  <c r="FJ130" i="2"/>
  <c r="FJ185" i="2"/>
  <c r="FJ60" i="2"/>
  <c r="FJ22" i="2"/>
  <c r="FJ95" i="2"/>
  <c r="FJ73" i="2"/>
  <c r="FJ55" i="2"/>
  <c r="FJ200" i="2"/>
  <c r="FJ186" i="2"/>
  <c r="FJ157" i="2"/>
  <c r="FJ194" i="2"/>
  <c r="FJ199" i="2"/>
  <c r="FJ156" i="2"/>
  <c r="FJ81" i="2"/>
  <c r="FJ121" i="2"/>
  <c r="FJ197" i="2"/>
  <c r="FJ49" i="2"/>
  <c r="FJ6" i="2"/>
  <c r="FJ33" i="2"/>
  <c r="FJ75" i="2"/>
  <c r="FJ147" i="2"/>
  <c r="FJ187" i="2"/>
  <c r="FJ35" i="2"/>
  <c r="FJ15" i="2"/>
  <c r="FJ27" i="2"/>
  <c r="FJ181" i="2"/>
  <c r="FJ48" i="2"/>
  <c r="FJ83" i="2"/>
  <c r="FJ123" i="2"/>
  <c r="FJ131" i="2"/>
  <c r="FJ64" i="2"/>
  <c r="FJ150" i="2"/>
  <c r="FJ77" i="2"/>
  <c r="FJ43" i="2"/>
  <c r="FJ102" i="2"/>
  <c r="FJ3" i="2"/>
  <c r="C13" i="4" s="1"/>
  <c r="E13" i="4" s="1"/>
  <c r="F13" i="4" s="1"/>
  <c r="G13" i="4" s="1"/>
  <c r="L13" i="4" s="1"/>
  <c r="FJ111" i="2"/>
  <c r="FJ26" i="2"/>
  <c r="FJ10" i="2"/>
  <c r="FJ79" i="2"/>
  <c r="FJ4" i="2"/>
  <c r="FJ59" i="2"/>
  <c r="FJ32" i="2"/>
  <c r="FJ172" i="2"/>
  <c r="FJ108" i="2"/>
  <c r="FJ20" i="2"/>
  <c r="FJ45" i="2"/>
  <c r="FJ196" i="2"/>
  <c r="FJ84" i="2"/>
  <c r="FJ149" i="2"/>
  <c r="FJ164" i="2"/>
  <c r="FJ70" i="2"/>
  <c r="FJ148" i="2"/>
  <c r="FJ72" i="2"/>
  <c r="FJ167" i="2"/>
  <c r="FJ41" i="2"/>
  <c r="FJ113" i="2"/>
  <c r="FJ116" i="2"/>
  <c r="FJ201" i="2"/>
  <c r="FJ153" i="2"/>
  <c r="FJ175" i="2"/>
  <c r="FJ19" i="2"/>
  <c r="FJ89" i="2"/>
  <c r="FJ182" i="2"/>
  <c r="FJ21" i="2"/>
  <c r="FJ192" i="2"/>
  <c r="FJ183" i="2"/>
  <c r="FJ11" i="2"/>
  <c r="FJ18" i="2"/>
  <c r="FJ146" i="2"/>
  <c r="FJ119" i="2"/>
  <c r="FJ133" i="2"/>
  <c r="FJ155" i="2"/>
  <c r="FJ179" i="2"/>
  <c r="FJ198" i="2"/>
  <c r="FJ86" i="2"/>
  <c r="FJ109" i="2"/>
  <c r="FJ160" i="2"/>
  <c r="FJ161" i="2"/>
  <c r="FJ120" i="2"/>
  <c r="FJ37" i="2"/>
  <c r="FJ46" i="2"/>
  <c r="FJ24" i="2"/>
  <c r="FJ9" i="2"/>
  <c r="FJ85" i="2"/>
  <c r="FJ17" i="2"/>
  <c r="FJ188" i="2"/>
  <c r="FJ132" i="2"/>
  <c r="FJ180" i="2"/>
  <c r="FJ98" i="2"/>
  <c r="FJ69" i="2"/>
  <c r="FJ16" i="2"/>
  <c r="FJ63" i="2"/>
  <c r="FJ66" i="2"/>
  <c r="FJ159" i="2"/>
  <c r="FJ82" i="2"/>
  <c r="FJ124" i="2"/>
  <c r="FJ94" i="2"/>
  <c r="FJ177" i="2"/>
  <c r="FJ92" i="2"/>
  <c r="FJ138" i="2"/>
  <c r="FJ103" i="2"/>
  <c r="FJ52" i="2"/>
  <c r="FJ40" i="2"/>
  <c r="FJ112" i="2"/>
  <c r="FJ195" i="2"/>
  <c r="FJ29" i="2"/>
  <c r="FJ7" i="2"/>
  <c r="FJ71" i="2"/>
  <c r="FJ76" i="2"/>
  <c r="FJ126" i="2"/>
  <c r="FJ38" i="2"/>
  <c r="FJ39" i="2"/>
  <c r="FJ193" i="2"/>
  <c r="FJ125" i="2"/>
  <c r="FJ189" i="2"/>
  <c r="FJ184" i="2"/>
  <c r="FJ110" i="2"/>
  <c r="FJ93" i="2"/>
  <c r="FJ174" i="2"/>
  <c r="FJ30" i="2"/>
  <c r="FJ97" i="2"/>
  <c r="FJ36" i="2"/>
  <c r="FJ61" i="2"/>
  <c r="FJ28" i="2"/>
  <c r="FJ51" i="2"/>
  <c r="FJ122" i="2"/>
  <c r="FJ80" i="2"/>
  <c r="FJ78" i="2"/>
  <c r="FJ143" i="2"/>
  <c r="FJ135" i="2"/>
  <c r="FJ100" i="2"/>
  <c r="FJ191" i="2"/>
  <c r="FJ151" i="2"/>
  <c r="FJ31" i="2"/>
  <c r="FJ142" i="2"/>
  <c r="FJ152" i="2"/>
  <c r="FJ34" i="2"/>
  <c r="FJ8" i="2"/>
  <c r="FJ136" i="2"/>
  <c r="FJ74" i="2"/>
  <c r="FJ134" i="2"/>
  <c r="FJ25" i="2"/>
  <c r="FJ144" i="2"/>
  <c r="FJ56" i="2"/>
  <c r="FJ88" i="2"/>
  <c r="FJ65" i="2"/>
  <c r="FJ87" i="2"/>
  <c r="FJ145" i="2"/>
  <c r="FJ42" i="2"/>
  <c r="FJ54" i="2"/>
  <c r="FJ68" i="2"/>
  <c r="FJ178" i="2"/>
  <c r="FJ190" i="2"/>
  <c r="FJ117" i="2"/>
  <c r="FJ50" i="2"/>
  <c r="FJ118" i="2"/>
  <c r="FJ163" i="2"/>
  <c r="FJ127" i="2"/>
  <c r="FJ202" i="2"/>
  <c r="FJ115" i="2"/>
  <c r="FJ62" i="2"/>
  <c r="FJ166" i="2"/>
  <c r="FJ99" i="2"/>
  <c r="FJ105" i="2"/>
  <c r="FJ173" i="2"/>
  <c r="FJ170" i="2"/>
  <c r="FJ158" i="2"/>
  <c r="FJ13" i="2"/>
  <c r="FJ101" i="2"/>
  <c r="FJ104" i="2"/>
  <c r="FJ169" i="2"/>
  <c r="FJ107" i="2"/>
  <c r="FJ203" i="2"/>
  <c r="FJ57" i="2"/>
  <c r="FJ114" i="2"/>
  <c r="FJ168" i="2"/>
  <c r="FJ53" i="2"/>
  <c r="FJ106" i="2"/>
  <c r="FJ137" i="2"/>
  <c r="FJ162" i="2"/>
  <c r="FJ165" i="2"/>
  <c r="FJ139" i="2"/>
  <c r="FJ96" i="2"/>
  <c r="FJ12" i="2"/>
  <c r="FJ141" i="2"/>
  <c r="FJ47" i="2"/>
  <c r="FJ171" i="2"/>
  <c r="FJ67" i="2"/>
  <c r="FJ129" i="2"/>
  <c r="FJ14" i="2"/>
  <c r="FJ128" i="2"/>
  <c r="FJ23" i="2"/>
  <c r="FJ58" i="2"/>
  <c r="FJ140" i="2"/>
  <c r="FJ44" i="2"/>
  <c r="FJ5" i="2"/>
  <c r="FJ176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DT13" i="2" l="1"/>
  <c r="DT186" i="2"/>
  <c r="DT146" i="2"/>
  <c r="DT158" i="2"/>
  <c r="DT178" i="2"/>
  <c r="DT27" i="2"/>
  <c r="DT105" i="2"/>
  <c r="DT177" i="2"/>
  <c r="DT127" i="2"/>
  <c r="DT65" i="2"/>
  <c r="DT138" i="2"/>
  <c r="DT55" i="2"/>
  <c r="DT81" i="2"/>
  <c r="DT86" i="2"/>
  <c r="DT126" i="2"/>
  <c r="DT37" i="2"/>
  <c r="DT9" i="2"/>
  <c r="DT15" i="2"/>
  <c r="DT22" i="2"/>
  <c r="DT118" i="2"/>
  <c r="DT35" i="2"/>
  <c r="DT198" i="2"/>
  <c r="DT69" i="2"/>
  <c r="DT169" i="2"/>
  <c r="DT159" i="2"/>
  <c r="DT44" i="2"/>
  <c r="DT136" i="2"/>
  <c r="DT4" i="2"/>
  <c r="DT10" i="2"/>
  <c r="DT112" i="2"/>
  <c r="DT151" i="2"/>
  <c r="DT117" i="2"/>
  <c r="DT171" i="2"/>
  <c r="DT130" i="2"/>
  <c r="DT161" i="2"/>
  <c r="DT155" i="2"/>
  <c r="DT194" i="2"/>
  <c r="DT199" i="2"/>
  <c r="DT62" i="2"/>
  <c r="DT188" i="2"/>
  <c r="DT43" i="2"/>
  <c r="DT120" i="2"/>
  <c r="DT16" i="2"/>
  <c r="DT113" i="2"/>
  <c r="DT52" i="2"/>
  <c r="DT150" i="2"/>
  <c r="DT41" i="2"/>
  <c r="DT195" i="2"/>
  <c r="DT96" i="2"/>
  <c r="DT104" i="2"/>
  <c r="DT115" i="2"/>
  <c r="DT147" i="2"/>
  <c r="DT140" i="2"/>
  <c r="DT5" i="2"/>
  <c r="DT160" i="2"/>
  <c r="DT106" i="2"/>
  <c r="DT107" i="2"/>
  <c r="DT191" i="2"/>
  <c r="DT46" i="2"/>
  <c r="DT91" i="2"/>
  <c r="DT53" i="2"/>
  <c r="DT47" i="2"/>
  <c r="DT87" i="2"/>
  <c r="DT144" i="2"/>
  <c r="DT26" i="2"/>
  <c r="DT11" i="2"/>
  <c r="DT182" i="2"/>
  <c r="DT174" i="2"/>
  <c r="DT125" i="2"/>
  <c r="DT132" i="2"/>
  <c r="DT59" i="2"/>
  <c r="DT23" i="2"/>
  <c r="DT68" i="2"/>
  <c r="DT79" i="2"/>
  <c r="DT129" i="2"/>
  <c r="DT121" i="2"/>
  <c r="DT56" i="2"/>
  <c r="DT196" i="2"/>
  <c r="DT145" i="2"/>
  <c r="DT157" i="2"/>
  <c r="DT72" i="2"/>
  <c r="DT80" i="2"/>
  <c r="DT148" i="2"/>
  <c r="DT25" i="2"/>
  <c r="DT99" i="2"/>
  <c r="DT7" i="2"/>
  <c r="DT57" i="2"/>
  <c r="DT111" i="2"/>
  <c r="DT183" i="2"/>
  <c r="DT189" i="2"/>
  <c r="DT93" i="2"/>
  <c r="DT73" i="2"/>
  <c r="DT134" i="2"/>
  <c r="DT40" i="2"/>
  <c r="DT54" i="2"/>
  <c r="DT17" i="2"/>
  <c r="DT123" i="2"/>
  <c r="DT133" i="2"/>
  <c r="DT12" i="2"/>
  <c r="DT179" i="2"/>
  <c r="DT31" i="2"/>
  <c r="DT58" i="2"/>
  <c r="DT36" i="2"/>
  <c r="DT84" i="2"/>
  <c r="DT181" i="2"/>
  <c r="DT50" i="2"/>
  <c r="DT137" i="2"/>
  <c r="DT156" i="2"/>
  <c r="DT74" i="2"/>
  <c r="DT142" i="2"/>
  <c r="DT63" i="2"/>
  <c r="DT149" i="2"/>
  <c r="DT70" i="2"/>
  <c r="DT166" i="2"/>
  <c r="DT128" i="2"/>
  <c r="DT170" i="2"/>
  <c r="DT75" i="2"/>
  <c r="DT24" i="2"/>
  <c r="DT201" i="2"/>
  <c r="DT94" i="2"/>
  <c r="DT76" i="2"/>
  <c r="DT42" i="2"/>
  <c r="DT154" i="2"/>
  <c r="DT71" i="2"/>
  <c r="DT67" i="2"/>
  <c r="DT110" i="2"/>
  <c r="DT197" i="2"/>
  <c r="DT18" i="2"/>
  <c r="DT60" i="2"/>
  <c r="DT28" i="2"/>
  <c r="DT92" i="2"/>
  <c r="DT200" i="2"/>
  <c r="DT45" i="2"/>
  <c r="DT48" i="2"/>
  <c r="DT95" i="2"/>
  <c r="DT103" i="2"/>
  <c r="DT187" i="2"/>
  <c r="DT49" i="2"/>
  <c r="DT193" i="2"/>
  <c r="DT203" i="2"/>
  <c r="DT85" i="2"/>
  <c r="DT20" i="2"/>
  <c r="DT32" i="2"/>
  <c r="DT131" i="2"/>
  <c r="DT162" i="2"/>
  <c r="DT192" i="2"/>
  <c r="DT30" i="2"/>
  <c r="DT184" i="2"/>
  <c r="DT89" i="2"/>
  <c r="DT114" i="2"/>
  <c r="DT135" i="2"/>
  <c r="DT119" i="2"/>
  <c r="DT6" i="2"/>
  <c r="DT61" i="2"/>
  <c r="DT88" i="2"/>
  <c r="DT19" i="2"/>
  <c r="DT100" i="2"/>
  <c r="DT143" i="2"/>
  <c r="DT173" i="2"/>
  <c r="DT78" i="2"/>
  <c r="DT77" i="2"/>
  <c r="DT97" i="2"/>
  <c r="DT21" i="2"/>
  <c r="DT64" i="2"/>
  <c r="DT180" i="2"/>
  <c r="DT34" i="2"/>
  <c r="DT124" i="2"/>
  <c r="DT14" i="2"/>
  <c r="DT51" i="2"/>
  <c r="DT163" i="2"/>
  <c r="DT116" i="2"/>
  <c r="DT167" i="2"/>
  <c r="DT153" i="2"/>
  <c r="DT139" i="2"/>
  <c r="DT175" i="2"/>
  <c r="DT165" i="2"/>
  <c r="DT109" i="2"/>
  <c r="DT83" i="2"/>
  <c r="DT29" i="2"/>
  <c r="DT82" i="2"/>
  <c r="DT202" i="2"/>
  <c r="DT122" i="2"/>
  <c r="DT164" i="2"/>
  <c r="DT185" i="2"/>
  <c r="DT168" i="2"/>
  <c r="DT190" i="2"/>
  <c r="DT172" i="2"/>
  <c r="DT33" i="2"/>
  <c r="DT39" i="2"/>
  <c r="DT176" i="2"/>
  <c r="DT66" i="2"/>
  <c r="DT98" i="2"/>
  <c r="DT8" i="2"/>
  <c r="DT102" i="2"/>
  <c r="DT3" i="2"/>
  <c r="C11" i="4" s="1"/>
  <c r="E11" i="4" s="1"/>
  <c r="F11" i="4" s="1"/>
  <c r="G11" i="4" s="1"/>
  <c r="L11" i="4" s="1"/>
  <c r="DT90" i="2"/>
  <c r="DT101" i="2"/>
  <c r="DT152" i="2"/>
  <c r="DT141" i="2"/>
  <c r="DT38" i="2"/>
  <c r="DT108" i="2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20" i="2" l="1"/>
  <c r="BI43" i="2"/>
  <c r="BI93" i="2"/>
  <c r="BI4" i="2"/>
  <c r="BI180" i="2"/>
  <c r="BI23" i="2"/>
  <c r="BI194" i="2"/>
  <c r="BI15" i="2"/>
  <c r="BI30" i="2"/>
  <c r="BI106" i="2"/>
  <c r="BI86" i="2"/>
  <c r="BI148" i="2"/>
  <c r="BI121" i="2"/>
  <c r="BI34" i="2"/>
  <c r="BI8" i="2"/>
  <c r="BI66" i="2"/>
  <c r="BI19" i="2"/>
  <c r="BI16" i="2"/>
  <c r="BI198" i="2"/>
  <c r="BI17" i="2"/>
  <c r="BI146" i="2"/>
  <c r="BI123" i="2"/>
  <c r="BI5" i="2"/>
  <c r="BI10" i="2"/>
  <c r="BI161" i="2"/>
  <c r="BI80" i="2"/>
  <c r="BI137" i="2"/>
  <c r="BI159" i="2"/>
  <c r="BI85" i="2"/>
  <c r="BI74" i="2"/>
  <c r="BI196" i="2"/>
  <c r="BI40" i="2"/>
  <c r="BI118" i="2"/>
  <c r="BI111" i="2"/>
  <c r="BI108" i="2"/>
  <c r="BI202" i="2"/>
  <c r="BI50" i="2"/>
  <c r="BI179" i="2"/>
  <c r="BI84" i="2"/>
  <c r="BI31" i="2"/>
  <c r="BI90" i="2"/>
  <c r="BI41" i="2"/>
  <c r="BI166" i="2"/>
  <c r="BI78" i="2"/>
  <c r="BI151" i="2"/>
  <c r="BI133" i="2"/>
  <c r="BI190" i="2"/>
  <c r="BI197" i="2"/>
  <c r="BI170" i="2"/>
  <c r="BI126" i="2"/>
  <c r="BI191" i="2"/>
  <c r="BI47" i="2"/>
  <c r="BI96" i="2"/>
  <c r="BI177" i="2"/>
  <c r="BI79" i="2"/>
  <c r="BI67" i="2"/>
  <c r="BI176" i="2"/>
  <c r="BI172" i="2"/>
  <c r="BI201" i="2"/>
  <c r="BI164" i="2"/>
  <c r="BI117" i="2"/>
  <c r="BI94" i="2"/>
  <c r="BI9" i="2"/>
  <c r="BI141" i="2"/>
  <c r="BI73" i="2"/>
  <c r="BI13" i="2"/>
  <c r="BI163" i="2"/>
  <c r="BI24" i="2"/>
  <c r="BI114" i="2"/>
  <c r="BI184" i="2"/>
  <c r="BI37" i="2"/>
  <c r="BI38" i="2"/>
  <c r="BI160" i="2"/>
  <c r="BI178" i="2"/>
  <c r="BI70" i="2"/>
  <c r="BI187" i="2"/>
  <c r="BI150" i="2"/>
  <c r="BI119" i="2"/>
  <c r="BI45" i="2"/>
  <c r="BI109" i="2"/>
  <c r="BI149" i="2"/>
  <c r="BI107" i="2"/>
  <c r="BI154" i="2"/>
  <c r="BI49" i="2"/>
  <c r="BI59" i="2"/>
  <c r="BI112" i="2"/>
  <c r="BI27" i="2"/>
  <c r="BI124" i="2"/>
  <c r="BI136" i="2"/>
  <c r="BI39" i="2"/>
  <c r="BI144" i="2"/>
  <c r="BI55" i="2"/>
  <c r="BI46" i="2"/>
  <c r="BI3" i="2"/>
  <c r="C8" i="4" s="1"/>
  <c r="E8" i="4" s="1"/>
  <c r="F8" i="4" s="1"/>
  <c r="G8" i="4" s="1"/>
  <c r="L8" i="4" s="1"/>
  <c r="BI165" i="2"/>
  <c r="BI105" i="2"/>
  <c r="BI169" i="2"/>
  <c r="BI99" i="2"/>
  <c r="BI21" i="2"/>
  <c r="BI83" i="2"/>
  <c r="BI139" i="2"/>
  <c r="BI152" i="2"/>
  <c r="BI22" i="2"/>
  <c r="BI35" i="2"/>
  <c r="BI134" i="2"/>
  <c r="BI58" i="2"/>
  <c r="BI48" i="2"/>
  <c r="BI130" i="2"/>
  <c r="BI195" i="2"/>
  <c r="BI162" i="2"/>
  <c r="BI65" i="2"/>
  <c r="BI156" i="2"/>
  <c r="BI113" i="2"/>
  <c r="BI140" i="2"/>
  <c r="BI127" i="2"/>
  <c r="BI168" i="2"/>
  <c r="BI142" i="2"/>
  <c r="BI125" i="2"/>
  <c r="BI25" i="2"/>
  <c r="BI145" i="2"/>
  <c r="BI60" i="2"/>
  <c r="BI76" i="2"/>
  <c r="BI32" i="2"/>
  <c r="BI18" i="2"/>
  <c r="BI128" i="2"/>
  <c r="BI157" i="2"/>
  <c r="BI63" i="2"/>
  <c r="BI199" i="2"/>
  <c r="BI42" i="2"/>
  <c r="BI81" i="2"/>
  <c r="BI181" i="2"/>
  <c r="BI102" i="2"/>
  <c r="BI57" i="2"/>
  <c r="BI143" i="2"/>
  <c r="BI132" i="2"/>
  <c r="BI158" i="2"/>
  <c r="BI110" i="2"/>
  <c r="BI104" i="2"/>
  <c r="BI69" i="2"/>
  <c r="BI6" i="2"/>
  <c r="BI183" i="2"/>
  <c r="BI75" i="2"/>
  <c r="BI135" i="2"/>
  <c r="BI97" i="2"/>
  <c r="BI29" i="2"/>
  <c r="BI174" i="2"/>
  <c r="BI11" i="2"/>
  <c r="BI28" i="2"/>
  <c r="BI193" i="2"/>
  <c r="BI92" i="2"/>
  <c r="BI100" i="2"/>
  <c r="BI53" i="2"/>
  <c r="BI171" i="2"/>
  <c r="BI64" i="2"/>
  <c r="BI98" i="2"/>
  <c r="BI62" i="2"/>
  <c r="BI155" i="2"/>
  <c r="BI115" i="2"/>
  <c r="BI147" i="2"/>
  <c r="BI72" i="2"/>
  <c r="BI88" i="2"/>
  <c r="BI61" i="2"/>
  <c r="BI192" i="2"/>
  <c r="BI138" i="2"/>
  <c r="BI103" i="2"/>
  <c r="BI87" i="2"/>
  <c r="BI89" i="2"/>
  <c r="BI56" i="2"/>
  <c r="BI120" i="2"/>
  <c r="BI173" i="2"/>
  <c r="BI167" i="2"/>
  <c r="BI122" i="2"/>
  <c r="BI14" i="2"/>
  <c r="BI153" i="2"/>
  <c r="BI36" i="2"/>
  <c r="BI116" i="2"/>
  <c r="BI51" i="2"/>
  <c r="BI77" i="2"/>
  <c r="BI12" i="2"/>
  <c r="BI54" i="2"/>
  <c r="BI200" i="2"/>
  <c r="BI82" i="2"/>
  <c r="BI91" i="2"/>
  <c r="BI175" i="2"/>
  <c r="BI68" i="2"/>
  <c r="BI186" i="2"/>
  <c r="BI203" i="2"/>
  <c r="BI101" i="2"/>
  <c r="BI189" i="2"/>
  <c r="BI182" i="2"/>
  <c r="BI185" i="2"/>
  <c r="BI7" i="2"/>
  <c r="BI33" i="2"/>
  <c r="BI44" i="2"/>
  <c r="BI95" i="2"/>
  <c r="BI26" i="2"/>
  <c r="BI129" i="2"/>
  <c r="BI52" i="2"/>
  <c r="BI131" i="2"/>
  <c r="BI188" i="2"/>
  <c r="BI71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CF21" i="2"/>
  <c r="CG140" i="2"/>
  <c r="CF104" i="2"/>
  <c r="CG52" i="2"/>
  <c r="CH11" i="2"/>
  <c r="BV9" i="2"/>
  <c r="CG193" i="2"/>
  <c r="CF45" i="2"/>
  <c r="BV118" i="2"/>
  <c r="BV82" i="2"/>
  <c r="CF30" i="2"/>
  <c r="CI148" i="2"/>
  <c r="CJ149" i="2"/>
  <c r="CH171" i="2"/>
  <c r="CJ188" i="2"/>
  <c r="CF96" i="2"/>
  <c r="CH60" i="2"/>
  <c r="CG8" i="2"/>
  <c r="BV126" i="2"/>
  <c r="CG127" i="2"/>
  <c r="CI75" i="2"/>
  <c r="CI161" i="2"/>
  <c r="CH50" i="2"/>
  <c r="BV14" i="2"/>
  <c r="CH132" i="2"/>
  <c r="CH80" i="2"/>
  <c r="BV81" i="2"/>
  <c r="CJ171" i="2"/>
  <c r="CG187" i="2"/>
  <c r="CI28" i="2"/>
  <c r="BV154" i="2"/>
  <c r="CH110" i="2"/>
  <c r="CH58" i="2"/>
  <c r="CJ59" i="2"/>
  <c r="CG75" i="2"/>
  <c r="CH159" i="2"/>
  <c r="BV6" i="2"/>
  <c r="BV132" i="2"/>
  <c r="CI88" i="2"/>
  <c r="BV36" i="2"/>
  <c r="CF37" i="2"/>
  <c r="CH163" i="2"/>
  <c r="BV43" i="2"/>
  <c r="CF153" i="2"/>
  <c r="CF110" i="2"/>
  <c r="CG66" i="2"/>
  <c r="CI14" i="2"/>
  <c r="BV15" i="2"/>
  <c r="CH141" i="2"/>
  <c r="CH189" i="2"/>
  <c r="CJ131" i="2"/>
  <c r="CJ88" i="2"/>
  <c r="CH44" i="2"/>
  <c r="CF162" i="2"/>
  <c r="CI121" i="2"/>
  <c r="BV119" i="2"/>
  <c r="CF165" i="2"/>
  <c r="BV109" i="2"/>
  <c r="CH66" i="2"/>
  <c r="BV22" i="2"/>
  <c r="CJ140" i="2"/>
  <c r="CG99" i="2"/>
  <c r="CJ97" i="2"/>
  <c r="CF53" i="2"/>
  <c r="CG87" i="2"/>
  <c r="CJ44" i="2"/>
  <c r="CH170" i="2"/>
  <c r="CF118" i="2"/>
  <c r="CG77" i="2"/>
  <c r="CH75" i="2"/>
  <c r="CF191" i="2"/>
  <c r="CH65" i="2"/>
  <c r="CF22" i="2"/>
  <c r="CH148" i="2"/>
  <c r="CH96" i="2"/>
  <c r="CG55" i="2"/>
  <c r="BV53" i="2"/>
  <c r="BV168" i="2"/>
  <c r="CH43" i="2"/>
  <c r="CI162" i="2"/>
  <c r="CJ126" i="2"/>
  <c r="CH74" i="2"/>
  <c r="CF33" i="2"/>
  <c r="CG31" i="2"/>
  <c r="BV65" i="2"/>
  <c r="CJ45" i="2"/>
  <c r="BV205" i="2"/>
  <c r="BV128" i="2"/>
  <c r="CH76" i="2"/>
  <c r="CJ35" i="2"/>
  <c r="CJ33" i="2"/>
  <c r="CJ77" i="2"/>
  <c r="CG23" i="2"/>
  <c r="CI142" i="2"/>
  <c r="CI106" i="2"/>
  <c r="BV54" i="2"/>
  <c r="CH13" i="2"/>
  <c r="CI11" i="2"/>
  <c r="BV195" i="2"/>
  <c r="CG57" i="2"/>
  <c r="CG120" i="2"/>
  <c r="BV84" i="2"/>
  <c r="CJ32" i="2"/>
  <c r="CJ150" i="2"/>
  <c r="CF151" i="2"/>
  <c r="CH173" i="2"/>
  <c r="BV190" i="2"/>
  <c r="BV74" i="2"/>
  <c r="CI38" i="2"/>
  <c r="BV156" i="2"/>
  <c r="CI104" i="2"/>
  <c r="CI105" i="2"/>
  <c r="CG195" i="2"/>
  <c r="CI43" i="2"/>
  <c r="BV52" i="2"/>
  <c r="CF16" i="2"/>
  <c r="CJ134" i="2"/>
  <c r="CI82" i="2"/>
  <c r="CF83" i="2"/>
  <c r="BV173" i="2"/>
  <c r="CF189" i="2"/>
  <c r="CJ30" i="2"/>
  <c r="CH156" i="2"/>
  <c r="CI112" i="2"/>
  <c r="CF60" i="2"/>
  <c r="CI61" i="2"/>
  <c r="CI87" i="2"/>
  <c r="CI165" i="2"/>
  <c r="CF8" i="2"/>
  <c r="CI134" i="2"/>
  <c r="CG90" i="2"/>
  <c r="CG38" i="2"/>
  <c r="CJ39" i="2"/>
  <c r="CJ165" i="2"/>
  <c r="CJ55" i="2"/>
  <c r="CJ155" i="2"/>
  <c r="BV112" i="2"/>
  <c r="CH68" i="2"/>
  <c r="CJ16" i="2"/>
  <c r="BV17" i="2"/>
  <c r="CG143" i="2"/>
  <c r="BV191" i="2"/>
  <c r="CF133" i="2"/>
  <c r="BV90" i="2"/>
  <c r="CF46" i="2"/>
  <c r="CG164" i="2"/>
  <c r="CJ123" i="2"/>
  <c r="BV121" i="2"/>
  <c r="CJ168" i="2"/>
  <c r="BV111" i="2"/>
  <c r="CF68" i="2"/>
  <c r="CF24" i="2"/>
  <c r="BV142" i="2"/>
  <c r="CI101" i="2"/>
  <c r="BV99" i="2"/>
  <c r="CG65" i="2"/>
  <c r="BV89" i="2"/>
  <c r="BV46" i="2"/>
  <c r="CH3" i="2"/>
  <c r="CH120" i="2"/>
  <c r="CI79" i="2"/>
  <c r="CH77" i="2"/>
  <c r="CI193" i="2"/>
  <c r="CG67" i="2"/>
  <c r="CG24" i="2"/>
  <c r="CH150" i="2"/>
  <c r="CG98" i="2"/>
  <c r="CH57" i="2"/>
  <c r="BV55" i="2"/>
  <c r="CF171" i="2"/>
  <c r="CI69" i="2"/>
  <c r="CH26" i="2"/>
  <c r="CG152" i="2"/>
  <c r="CJ100" i="2"/>
  <c r="CF59" i="2"/>
  <c r="CI57" i="2"/>
  <c r="CG173" i="2"/>
  <c r="BV47" i="2"/>
  <c r="BV4" i="2"/>
  <c r="CJ130" i="2"/>
  <c r="CH78" i="2"/>
  <c r="CJ37" i="2"/>
  <c r="CG35" i="2"/>
  <c r="CH89" i="2"/>
  <c r="CF25" i="2"/>
  <c r="BV144" i="2"/>
  <c r="CF108" i="2"/>
  <c r="CI56" i="2"/>
  <c r="CG15" i="2"/>
  <c r="CJ13" i="2"/>
  <c r="CJ197" i="2"/>
  <c r="CJ4" i="2"/>
  <c r="CF98" i="2"/>
  <c r="CJ62" i="2"/>
  <c r="BV10" i="2"/>
  <c r="CH128" i="2"/>
  <c r="CJ129" i="2"/>
  <c r="BV87" i="2"/>
  <c r="CH165" i="2"/>
  <c r="CF76" i="2"/>
  <c r="CI40" i="2"/>
  <c r="CH158" i="2"/>
  <c r="CF106" i="2"/>
  <c r="CH107" i="2"/>
  <c r="CI197" i="2"/>
  <c r="CH55" i="2"/>
  <c r="CF54" i="2"/>
  <c r="BV18" i="2"/>
  <c r="CF136" i="2"/>
  <c r="CH84" i="2"/>
  <c r="CH85" i="2"/>
  <c r="BV175" i="2"/>
  <c r="CI191" i="2"/>
  <c r="CH32" i="2"/>
  <c r="CI158" i="2"/>
  <c r="BV114" i="2"/>
  <c r="BV62" i="2"/>
  <c r="CG63" i="2"/>
  <c r="CI99" i="2"/>
  <c r="CF168" i="2"/>
  <c r="CJ10" i="2"/>
  <c r="BV136" i="2"/>
  <c r="CH92" i="2"/>
  <c r="CG40" i="2"/>
  <c r="CI41" i="2"/>
  <c r="CH167" i="2"/>
  <c r="CJ67" i="2"/>
  <c r="CJ157" i="2"/>
  <c r="CF114" i="2"/>
  <c r="CJ70" i="2"/>
  <c r="CF18" i="2"/>
  <c r="CG19" i="2"/>
  <c r="CG145" i="2"/>
  <c r="CH193" i="2"/>
  <c r="CH135" i="2"/>
  <c r="CF92" i="2"/>
  <c r="CH48" i="2"/>
  <c r="CF166" i="2"/>
  <c r="BV125" i="2"/>
  <c r="BV123" i="2"/>
  <c r="CG171" i="2"/>
  <c r="BV113" i="2"/>
  <c r="CI70" i="2"/>
  <c r="CJ26" i="2"/>
  <c r="CF144" i="2"/>
  <c r="CF103" i="2"/>
  <c r="CJ101" i="2"/>
  <c r="CF77" i="2"/>
  <c r="CI93" i="2"/>
  <c r="CJ50" i="2"/>
  <c r="BW6" i="2"/>
  <c r="CG124" i="2"/>
  <c r="BV83" i="2"/>
  <c r="CH81" i="2"/>
  <c r="CH197" i="2"/>
  <c r="CH71" i="2"/>
  <c r="CJ28" i="2"/>
  <c r="CI154" i="2"/>
  <c r="BV102" i="2"/>
  <c r="BV61" i="2"/>
  <c r="CH59" i="2"/>
  <c r="CG175" i="2"/>
  <c r="CG49" i="2"/>
  <c r="CI6" i="2"/>
  <c r="CJ132" i="2"/>
  <c r="BV80" i="2"/>
  <c r="CG39" i="2"/>
  <c r="CH37" i="2"/>
  <c r="CF101" i="2"/>
  <c r="CH27" i="2"/>
  <c r="CG122" i="2"/>
  <c r="CG86" i="2"/>
  <c r="CJ34" i="2"/>
  <c r="CJ152" i="2"/>
  <c r="CH153" i="2"/>
  <c r="CF175" i="2"/>
  <c r="CG192" i="2"/>
  <c r="CG100" i="2"/>
  <c r="CJ64" i="2"/>
  <c r="BV12" i="2"/>
  <c r="CG130" i="2"/>
  <c r="CI131" i="2"/>
  <c r="CJ99" i="2"/>
  <c r="CF169" i="2"/>
  <c r="CG78" i="2"/>
  <c r="CF42" i="2"/>
  <c r="CF160" i="2"/>
  <c r="CH108" i="2"/>
  <c r="CF109" i="2"/>
  <c r="CI199" i="2"/>
  <c r="CI67" i="2"/>
  <c r="CH56" i="2"/>
  <c r="CI20" i="2"/>
  <c r="CI138" i="2"/>
  <c r="CJ86" i="2"/>
  <c r="CH87" i="2"/>
  <c r="CF177" i="2"/>
  <c r="CF193" i="2"/>
  <c r="CH34" i="2"/>
  <c r="BV160" i="2"/>
  <c r="CH116" i="2"/>
  <c r="CF64" i="2"/>
  <c r="CF65" i="2"/>
  <c r="CJ111" i="2"/>
  <c r="CI171" i="2"/>
  <c r="CF12" i="2"/>
  <c r="CG138" i="2"/>
  <c r="CJ94" i="2"/>
  <c r="CI42" i="2"/>
  <c r="CG43" i="2"/>
  <c r="BV169" i="2"/>
  <c r="CH79" i="2"/>
  <c r="CF159" i="2"/>
  <c r="BV116" i="2"/>
  <c r="BV72" i="2"/>
  <c r="CF20" i="2"/>
  <c r="CJ117" i="2"/>
  <c r="CG74" i="2"/>
  <c r="CI30" i="2"/>
  <c r="BV148" i="2"/>
  <c r="CF107" i="2"/>
  <c r="BV105" i="2"/>
  <c r="BV101" i="2"/>
  <c r="CI95" i="2"/>
  <c r="CJ52" i="2"/>
  <c r="CH8" i="2"/>
  <c r="CH126" i="2"/>
  <c r="CI85" i="2"/>
  <c r="CG83" i="2"/>
  <c r="CH199" i="2"/>
  <c r="CG73" i="2"/>
  <c r="CG30" i="2"/>
  <c r="CG156" i="2"/>
  <c r="CJ104" i="2"/>
  <c r="CJ63" i="2"/>
  <c r="CJ61" i="2"/>
  <c r="CI177" i="2"/>
  <c r="CH51" i="2"/>
  <c r="CH146" i="2"/>
  <c r="CG110" i="2"/>
  <c r="BV58" i="2"/>
  <c r="CH17" i="2"/>
  <c r="CI15" i="2"/>
  <c r="CJ199" i="2"/>
  <c r="CF6" i="2"/>
  <c r="CF124" i="2"/>
  <c r="CG88" i="2"/>
  <c r="CH36" i="2"/>
  <c r="CH154" i="2"/>
  <c r="CF155" i="2"/>
  <c r="CG177" i="2"/>
  <c r="CF194" i="2"/>
  <c r="CI102" i="2"/>
  <c r="CI66" i="2"/>
  <c r="CH14" i="2"/>
  <c r="CF132" i="2"/>
  <c r="CG133" i="2"/>
  <c r="CH111" i="2"/>
  <c r="CF172" i="2"/>
  <c r="CF80" i="2"/>
  <c r="CF44" i="2"/>
  <c r="CJ162" i="2"/>
  <c r="CJ110" i="2"/>
  <c r="CF111" i="2"/>
  <c r="BV201" i="2"/>
  <c r="CF79" i="2"/>
  <c r="CG58" i="2"/>
  <c r="CI22" i="2"/>
  <c r="CH140" i="2"/>
  <c r="CH88" i="2"/>
  <c r="CG89" i="2"/>
  <c r="CF179" i="2"/>
  <c r="CI195" i="2"/>
  <c r="CJ36" i="2"/>
  <c r="CG162" i="2"/>
  <c r="CH118" i="2"/>
  <c r="BV66" i="2"/>
  <c r="CH67" i="2"/>
  <c r="CI123" i="2"/>
  <c r="CF173" i="2"/>
  <c r="CF14" i="2"/>
  <c r="CI140" i="2"/>
  <c r="BV96" i="2"/>
  <c r="CI44" i="2"/>
  <c r="CH45" i="2"/>
  <c r="BV171" i="2"/>
  <c r="CJ91" i="2"/>
  <c r="CG161" i="2"/>
  <c r="CG118" i="2"/>
  <c r="CJ74" i="2"/>
  <c r="CG22" i="2"/>
  <c r="CF23" i="2"/>
  <c r="CG149" i="2"/>
  <c r="CG197" i="2"/>
  <c r="CI139" i="2"/>
  <c r="CJ96" i="2"/>
  <c r="CI52" i="2"/>
  <c r="CI170" i="2"/>
  <c r="CF129" i="2"/>
  <c r="CJ127" i="2"/>
  <c r="CJ175" i="2"/>
  <c r="CI141" i="2"/>
  <c r="CI98" i="2"/>
  <c r="CJ54" i="2"/>
  <c r="BW3" i="2"/>
  <c r="CJ3" i="2"/>
  <c r="CG129" i="2"/>
  <c r="CH177" i="2"/>
  <c r="CF119" i="2"/>
  <c r="CI76" i="2"/>
  <c r="BV32" i="2"/>
  <c r="BV150" i="2"/>
  <c r="CJ109" i="2"/>
  <c r="CJ107" i="2"/>
  <c r="CG113" i="2"/>
  <c r="CH97" i="2"/>
  <c r="CI54" i="2"/>
  <c r="CI10" i="2"/>
  <c r="CI128" i="2"/>
  <c r="CJ87" i="2"/>
  <c r="CF85" i="2"/>
  <c r="CF201" i="2"/>
  <c r="CF75" i="2"/>
  <c r="CI8" i="2"/>
  <c r="BV134" i="2"/>
  <c r="CF82" i="2"/>
  <c r="CH41" i="2"/>
  <c r="BV39" i="2"/>
  <c r="CJ113" i="2"/>
  <c r="CI29" i="2"/>
  <c r="CJ148" i="2"/>
  <c r="CG112" i="2"/>
  <c r="BV60" i="2"/>
  <c r="CF19" i="2"/>
  <c r="CF17" i="2"/>
  <c r="CG201" i="2"/>
  <c r="CF7" i="2"/>
  <c r="CI126" i="2"/>
  <c r="CH90" i="2"/>
  <c r="CF38" i="2"/>
  <c r="CI156" i="2"/>
  <c r="CF157" i="2"/>
  <c r="CG179" i="2"/>
  <c r="BV196" i="2"/>
  <c r="CH104" i="2"/>
  <c r="BV165" i="2"/>
  <c r="CF122" i="2"/>
  <c r="CJ78" i="2"/>
  <c r="BV26" i="2"/>
  <c r="CI27" i="2"/>
  <c r="CG153" i="2"/>
  <c r="CJ201" i="2"/>
  <c r="CJ143" i="2"/>
  <c r="CF100" i="2"/>
  <c r="BV56" i="2"/>
  <c r="BV5" i="2"/>
  <c r="CJ5" i="2"/>
  <c r="CG131" i="2"/>
  <c r="CJ179" i="2"/>
  <c r="CG121" i="2"/>
  <c r="CI78" i="2"/>
  <c r="BV34" i="2"/>
  <c r="CI152" i="2"/>
  <c r="CI111" i="2"/>
  <c r="CH109" i="2"/>
  <c r="CI125" i="2"/>
  <c r="CH99" i="2"/>
  <c r="CG32" i="2"/>
  <c r="BV158" i="2"/>
  <c r="CJ106" i="2"/>
  <c r="CJ65" i="2"/>
  <c r="CH63" i="2"/>
  <c r="CH179" i="2"/>
  <c r="CI53" i="2"/>
  <c r="CF10" i="2"/>
  <c r="CH136" i="2"/>
  <c r="CG84" i="2"/>
  <c r="CJ43" i="2"/>
  <c r="CJ41" i="2"/>
  <c r="CG125" i="2"/>
  <c r="CF31" i="2"/>
  <c r="CF150" i="2"/>
  <c r="CI114" i="2"/>
  <c r="CF62" i="2"/>
  <c r="BV21" i="2"/>
  <c r="BV19" i="2"/>
  <c r="CG203" i="2"/>
  <c r="CJ9" i="2"/>
  <c r="CF128" i="2"/>
  <c r="CG92" i="2"/>
  <c r="CJ40" i="2"/>
  <c r="CF158" i="2"/>
  <c r="CG159" i="2"/>
  <c r="CF181" i="2"/>
  <c r="CJ198" i="2"/>
  <c r="CG106" i="2"/>
  <c r="BV70" i="2"/>
  <c r="CI18" i="2"/>
  <c r="CG136" i="2"/>
  <c r="CF137" i="2"/>
  <c r="CH133" i="2"/>
  <c r="CJ176" i="2"/>
  <c r="CI84" i="2"/>
  <c r="CI48" i="2"/>
  <c r="CI166" i="2"/>
  <c r="CH114" i="2"/>
  <c r="CH115" i="2"/>
  <c r="CH4" i="2"/>
  <c r="CG103" i="2"/>
  <c r="CH62" i="2"/>
  <c r="CF26" i="2"/>
  <c r="CJ144" i="2"/>
  <c r="BV92" i="2"/>
  <c r="CF93" i="2"/>
  <c r="CF183" i="2"/>
  <c r="CG199" i="2"/>
  <c r="BV40" i="2"/>
  <c r="BW4" i="2"/>
  <c r="CI122" i="2"/>
  <c r="CF70" i="2"/>
  <c r="CJ71" i="2"/>
  <c r="CF141" i="2"/>
  <c r="BV177" i="2"/>
  <c r="CG18" i="2"/>
  <c r="CH144" i="2"/>
  <c r="CI100" i="2"/>
  <c r="CF48" i="2"/>
  <c r="BV49" i="2"/>
  <c r="CJ15" i="2"/>
  <c r="CJ115" i="2"/>
  <c r="CG20" i="2"/>
  <c r="CG146" i="2"/>
  <c r="CJ102" i="2"/>
  <c r="BV50" i="2"/>
  <c r="CG51" i="2"/>
  <c r="CG27" i="2"/>
  <c r="CI127" i="2"/>
  <c r="CI167" i="2"/>
  <c r="CI124" i="2"/>
  <c r="CJ80" i="2"/>
  <c r="CH28" i="2"/>
  <c r="CH29" i="2"/>
  <c r="CG155" i="2"/>
  <c r="CJ203" i="2"/>
  <c r="BV145" i="2"/>
  <c r="CF102" i="2"/>
  <c r="CF58" i="2"/>
  <c r="CI7" i="2"/>
  <c r="CH7" i="2"/>
  <c r="CJ133" i="2"/>
  <c r="CJ181" i="2"/>
  <c r="CG123" i="2"/>
  <c r="CG56" i="2"/>
  <c r="CJ12" i="2"/>
  <c r="CF130" i="2"/>
  <c r="CI89" i="2"/>
  <c r="CF87" i="2"/>
  <c r="BV203" i="2"/>
  <c r="BV77" i="2"/>
  <c r="CI34" i="2"/>
  <c r="CH160" i="2"/>
  <c r="CI108" i="2"/>
  <c r="BV67" i="2"/>
  <c r="CI65" i="2"/>
  <c r="CH181" i="2"/>
  <c r="CF55" i="2"/>
  <c r="CI12" i="2"/>
  <c r="CH138" i="2"/>
  <c r="BV86" i="2"/>
  <c r="CG45" i="2"/>
  <c r="CF43" i="2"/>
  <c r="CG135" i="2"/>
  <c r="BV33" i="2"/>
  <c r="CH152" i="2"/>
  <c r="CI116" i="2"/>
  <c r="CH64" i="2"/>
  <c r="CI23" i="2"/>
  <c r="CH21" i="2"/>
  <c r="CG5" i="2"/>
  <c r="CJ11" i="2"/>
  <c r="CI130" i="2"/>
  <c r="CH94" i="2"/>
  <c r="CJ42" i="2"/>
  <c r="CI160" i="2"/>
  <c r="CJ161" i="2"/>
  <c r="CI183" i="2"/>
  <c r="CH200" i="2"/>
  <c r="CG108" i="2"/>
  <c r="CI72" i="2"/>
  <c r="BV20" i="2"/>
  <c r="CJ138" i="2"/>
  <c r="CF139" i="2"/>
  <c r="CG141" i="2"/>
  <c r="CJ178" i="2"/>
  <c r="CI86" i="2"/>
  <c r="CI50" i="2"/>
  <c r="BV44" i="2"/>
  <c r="BV8" i="2"/>
  <c r="CG126" i="2"/>
  <c r="CF74" i="2"/>
  <c r="CJ75" i="2"/>
  <c r="CH157" i="2"/>
  <c r="CI181" i="2"/>
  <c r="CJ22" i="2"/>
  <c r="CG148" i="2"/>
  <c r="BV104" i="2"/>
  <c r="CF52" i="2"/>
  <c r="CH53" i="2"/>
  <c r="CF39" i="2"/>
  <c r="BV135" i="2"/>
  <c r="CJ169" i="2"/>
  <c r="CF126" i="2"/>
  <c r="CG82" i="2"/>
  <c r="BV30" i="2"/>
  <c r="BV31" i="2"/>
  <c r="CI157" i="2"/>
  <c r="BW7" i="2"/>
  <c r="BV147" i="2"/>
  <c r="CI80" i="2"/>
  <c r="CG36" i="2"/>
  <c r="CF154" i="2"/>
  <c r="CH113" i="2"/>
  <c r="CG111" i="2"/>
  <c r="CJ135" i="2"/>
  <c r="CG101" i="2"/>
  <c r="CJ58" i="2"/>
  <c r="CG14" i="2"/>
  <c r="CI132" i="2"/>
  <c r="CI91" i="2"/>
  <c r="CJ89" i="2"/>
  <c r="CJ6" i="2"/>
  <c r="CJ79" i="2"/>
  <c r="CF36" i="2"/>
  <c r="BV162" i="2"/>
  <c r="BV110" i="2"/>
  <c r="CG69" i="2"/>
  <c r="CF67" i="2"/>
  <c r="CJ183" i="2"/>
  <c r="BV57" i="2"/>
  <c r="CJ14" i="2"/>
  <c r="BV140" i="2"/>
  <c r="BV88" i="2"/>
  <c r="CH47" i="2"/>
  <c r="CI45" i="2"/>
  <c r="CI143" i="2"/>
  <c r="CF35" i="2"/>
  <c r="CG154" i="2"/>
  <c r="CI118" i="2"/>
  <c r="CF66" i="2"/>
  <c r="CH25" i="2"/>
  <c r="BV23" i="2"/>
  <c r="CI17" i="2"/>
  <c r="BV13" i="2"/>
  <c r="CG132" i="2"/>
  <c r="CG96" i="2"/>
  <c r="CG44" i="2"/>
  <c r="CF3" i="2"/>
  <c r="CI163" i="2"/>
  <c r="CJ185" i="2"/>
  <c r="CG202" i="2"/>
  <c r="CI92" i="2"/>
  <c r="CF56" i="2"/>
  <c r="CF5" i="2"/>
  <c r="BV122" i="2"/>
  <c r="CH123" i="2"/>
  <c r="CJ51" i="2"/>
  <c r="CH145" i="2"/>
  <c r="CG70" i="2"/>
  <c r="CG34" i="2"/>
  <c r="BV152" i="2"/>
  <c r="CH100" i="2"/>
  <c r="CH101" i="2"/>
  <c r="CJ191" i="2"/>
  <c r="CH19" i="2"/>
  <c r="BV48" i="2"/>
  <c r="CG12" i="2"/>
  <c r="CH130" i="2"/>
  <c r="CF78" i="2"/>
  <c r="CG79" i="2"/>
  <c r="BV167" i="2"/>
  <c r="CH185" i="2"/>
  <c r="F12" i="1" a="1"/>
  <c r="F12" i="1" s="1"/>
  <c r="CG128" i="2"/>
  <c r="CJ84" i="2"/>
  <c r="CI32" i="2"/>
  <c r="CH33" i="2"/>
  <c r="BV159" i="2"/>
  <c r="CJ19" i="2"/>
  <c r="BV149" i="2"/>
  <c r="CH106" i="2"/>
  <c r="CG62" i="2"/>
  <c r="CH10" i="2"/>
  <c r="BV11" i="2"/>
  <c r="BV137" i="2"/>
  <c r="CG185" i="2"/>
  <c r="BV127" i="2"/>
  <c r="CF84" i="2"/>
  <c r="CF40" i="2"/>
  <c r="CG158" i="2"/>
  <c r="BV117" i="2"/>
  <c r="CF115" i="2"/>
  <c r="BV151" i="2"/>
  <c r="CJ105" i="2"/>
  <c r="CI62" i="2"/>
  <c r="CH18" i="2"/>
  <c r="CJ136" i="2"/>
  <c r="BV95" i="2"/>
  <c r="CH93" i="2"/>
  <c r="BV29" i="2"/>
  <c r="CI83" i="2"/>
  <c r="CH40" i="2"/>
  <c r="BV166" i="2"/>
  <c r="CG114" i="2"/>
  <c r="CJ73" i="2"/>
  <c r="BV71" i="2"/>
  <c r="CJ187" i="2"/>
  <c r="CG61" i="2"/>
  <c r="CJ18" i="2"/>
  <c r="CI144" i="2"/>
  <c r="CJ92" i="2"/>
  <c r="BV51" i="2"/>
  <c r="CH49" i="2"/>
  <c r="CF116" i="2"/>
  <c r="CG80" i="2"/>
  <c r="CF28" i="2"/>
  <c r="BV146" i="2"/>
  <c r="CH147" i="2"/>
  <c r="CG167" i="2"/>
  <c r="CF186" i="2"/>
  <c r="CG94" i="2"/>
  <c r="CI58" i="2"/>
  <c r="CH6" i="2"/>
  <c r="BV124" i="2"/>
  <c r="CJ125" i="2"/>
  <c r="CF63" i="2"/>
  <c r="BV153" i="2"/>
  <c r="CG72" i="2"/>
  <c r="CI36" i="2"/>
  <c r="CJ154" i="2"/>
  <c r="CG102" i="2"/>
  <c r="BV103" i="2"/>
  <c r="BV193" i="2"/>
  <c r="CH31" i="2"/>
  <c r="CG26" i="2"/>
  <c r="CG68" i="2"/>
  <c r="BV164" i="2"/>
  <c r="CI60" i="2"/>
  <c r="CJ82" i="2"/>
  <c r="CI103" i="2"/>
  <c r="CJ17" i="2"/>
  <c r="CG134" i="2"/>
  <c r="CH82" i="2"/>
  <c r="CI113" i="2"/>
  <c r="CI24" i="2"/>
  <c r="BV181" i="2"/>
  <c r="CJ20" i="2"/>
  <c r="CJ68" i="2"/>
  <c r="CI51" i="2"/>
  <c r="CH9" i="2"/>
  <c r="CG28" i="2"/>
  <c r="CG168" i="2"/>
  <c r="CI5" i="2"/>
  <c r="CF127" i="2"/>
  <c r="CG48" i="2"/>
  <c r="CF148" i="2"/>
  <c r="CG81" i="2"/>
  <c r="CH187" i="2"/>
  <c r="CG165" i="2"/>
  <c r="CI178" i="2"/>
  <c r="BV155" i="2"/>
  <c r="CF178" i="2"/>
  <c r="BV197" i="2"/>
  <c r="CG13" i="2"/>
  <c r="CG188" i="2"/>
  <c r="CH137" i="2"/>
  <c r="BV73" i="2"/>
  <c r="CI175" i="2"/>
  <c r="CI194" i="2"/>
  <c r="CH161" i="2"/>
  <c r="CJ141" i="2"/>
  <c r="CI25" i="2"/>
  <c r="CI200" i="2"/>
  <c r="CJ172" i="2"/>
  <c r="CI184" i="2"/>
  <c r="CF32" i="2"/>
  <c r="CG183" i="2"/>
  <c r="BV108" i="2"/>
  <c r="BV130" i="2"/>
  <c r="CJ151" i="2"/>
  <c r="CF187" i="2"/>
  <c r="CF71" i="2"/>
  <c r="CI16" i="2"/>
  <c r="CI47" i="2"/>
  <c r="BV120" i="2"/>
  <c r="CG29" i="2"/>
  <c r="I114" i="1"/>
  <c r="CJ116" i="2"/>
  <c r="CI147" i="2"/>
  <c r="CG17" i="2"/>
  <c r="CH52" i="2"/>
  <c r="CJ46" i="2"/>
  <c r="CJ29" i="2"/>
  <c r="CG182" i="2"/>
  <c r="CH72" i="2"/>
  <c r="CI3" i="2"/>
  <c r="CG105" i="2"/>
  <c r="CH39" i="2"/>
  <c r="CF192" i="2"/>
  <c r="CJ180" i="2"/>
  <c r="CF188" i="2"/>
  <c r="BV202" i="2"/>
  <c r="CF81" i="2"/>
  <c r="CG25" i="2"/>
  <c r="BV59" i="2"/>
  <c r="CJ184" i="2"/>
  <c r="CH117" i="2"/>
  <c r="CJ177" i="2"/>
  <c r="CJ95" i="2"/>
  <c r="CJ190" i="2"/>
  <c r="CI145" i="2"/>
  <c r="BV37" i="2"/>
  <c r="CF131" i="2"/>
  <c r="CI196" i="2"/>
  <c r="CI150" i="2"/>
  <c r="CH24" i="2"/>
  <c r="CJ8" i="2"/>
  <c r="CJ38" i="2"/>
  <c r="CG60" i="2"/>
  <c r="CJ81" i="2"/>
  <c r="CJ119" i="2"/>
  <c r="CI64" i="2"/>
  <c r="CH95" i="2"/>
  <c r="CH168" i="2"/>
  <c r="CI159" i="2"/>
  <c r="CI74" i="2"/>
  <c r="CF140" i="2"/>
  <c r="BV133" i="2"/>
  <c r="CF41" i="2"/>
  <c r="CJ76" i="2"/>
  <c r="CI94" i="2"/>
  <c r="CH125" i="2"/>
  <c r="CJ21" i="2"/>
  <c r="CI120" i="2"/>
  <c r="CI26" i="2"/>
  <c r="CJ25" i="2"/>
  <c r="CJ164" i="2"/>
  <c r="CI81" i="2"/>
  <c r="CH61" i="2"/>
  <c r="CG186" i="2"/>
  <c r="CH139" i="2"/>
  <c r="CG174" i="2"/>
  <c r="CG37" i="2"/>
  <c r="CF170" i="2"/>
  <c r="CH35" i="2"/>
  <c r="BV180" i="2"/>
  <c r="CI179" i="2"/>
  <c r="CF176" i="2"/>
  <c r="CI71" i="2"/>
  <c r="CH186" i="2"/>
  <c r="CJ49" i="2"/>
  <c r="BV182" i="2"/>
  <c r="BV107" i="2"/>
  <c r="CH98" i="2"/>
  <c r="CG150" i="2"/>
  <c r="CJ56" i="2"/>
  <c r="CF86" i="2"/>
  <c r="CJ108" i="2"/>
  <c r="BV129" i="2"/>
  <c r="CI135" i="2"/>
  <c r="CH46" i="2"/>
  <c r="CH203" i="2"/>
  <c r="CH142" i="2"/>
  <c r="CG189" i="2"/>
  <c r="BV98" i="2"/>
  <c r="CH5" i="2"/>
  <c r="CH15" i="2"/>
  <c r="CJ137" i="2"/>
  <c r="BV100" i="2"/>
  <c r="CJ118" i="2"/>
  <c r="CF4" i="2"/>
  <c r="CI19" i="2"/>
  <c r="CG6" i="2"/>
  <c r="CG50" i="2"/>
  <c r="CF73" i="2"/>
  <c r="CH191" i="2"/>
  <c r="CF174" i="2"/>
  <c r="CI185" i="2"/>
  <c r="CH188" i="2"/>
  <c r="CF184" i="2"/>
  <c r="BV198" i="2"/>
  <c r="CF121" i="2"/>
  <c r="BV194" i="2"/>
  <c r="CH162" i="2"/>
  <c r="CF9" i="2"/>
  <c r="CJ193" i="2"/>
  <c r="CF200" i="2"/>
  <c r="CH172" i="2"/>
  <c r="BV45" i="2"/>
  <c r="CG170" i="2"/>
  <c r="BV85" i="2"/>
  <c r="BV178" i="2"/>
  <c r="CF99" i="2"/>
  <c r="BV106" i="2"/>
  <c r="CI9" i="2"/>
  <c r="CF156" i="2"/>
  <c r="BV16" i="2"/>
  <c r="CH38" i="2"/>
  <c r="BV69" i="2"/>
  <c r="CG142" i="2"/>
  <c r="CI151" i="2"/>
  <c r="CI68" i="2"/>
  <c r="CF197" i="2"/>
  <c r="CH122" i="2"/>
  <c r="CF29" i="2"/>
  <c r="CF149" i="2"/>
  <c r="CH16" i="2"/>
  <c r="CJ124" i="2"/>
  <c r="CJ142" i="2"/>
  <c r="BV185" i="2"/>
  <c r="BV91" i="2"/>
  <c r="CH30" i="2"/>
  <c r="CJ122" i="2"/>
  <c r="CI97" i="2"/>
  <c r="CH195" i="2"/>
  <c r="CG198" i="2"/>
  <c r="CI169" i="2"/>
  <c r="CH190" i="2"/>
  <c r="CI35" i="2"/>
  <c r="CG117" i="2"/>
  <c r="CH183" i="2"/>
  <c r="CJ85" i="2"/>
  <c r="CF190" i="2"/>
  <c r="CJ145" i="2"/>
  <c r="CH73" i="2"/>
  <c r="CI187" i="2"/>
  <c r="CG196" i="2"/>
  <c r="CG166" i="2"/>
  <c r="CG172" i="2"/>
  <c r="BV97" i="2"/>
  <c r="CF202" i="2"/>
  <c r="CJ189" i="2"/>
  <c r="CG54" i="2"/>
  <c r="CF57" i="2"/>
  <c r="CF34" i="2"/>
  <c r="BV64" i="2"/>
  <c r="CH86" i="2"/>
  <c r="CI117" i="2"/>
  <c r="CH20" i="2"/>
  <c r="BV41" i="2"/>
  <c r="CG116" i="2"/>
  <c r="CF15" i="2"/>
  <c r="CJ146" i="2"/>
  <c r="CJ53" i="2"/>
  <c r="BV187" i="2"/>
  <c r="CG64" i="2"/>
  <c r="CF50" i="2"/>
  <c r="CG7" i="2"/>
  <c r="BV27" i="2"/>
  <c r="CI115" i="2"/>
  <c r="CH54" i="2"/>
  <c r="CI146" i="2"/>
  <c r="CJ121" i="2"/>
  <c r="CF89" i="2"/>
  <c r="CI119" i="2"/>
  <c r="CG194" i="2"/>
  <c r="BV192" i="2"/>
  <c r="CG163" i="2"/>
  <c r="CG180" i="2"/>
  <c r="CJ93" i="2"/>
  <c r="CF97" i="2"/>
  <c r="CG71" i="2"/>
  <c r="BV186" i="2"/>
  <c r="CI129" i="2"/>
  <c r="CI189" i="2"/>
  <c r="CG107" i="2"/>
  <c r="CH192" i="2"/>
  <c r="CI153" i="2"/>
  <c r="CI109" i="2"/>
  <c r="BV139" i="2"/>
  <c r="CJ7" i="2"/>
  <c r="CI55" i="2"/>
  <c r="CF135" i="2"/>
  <c r="CG115" i="2"/>
  <c r="CF134" i="2"/>
  <c r="BV68" i="2"/>
  <c r="CF123" i="2"/>
  <c r="CF164" i="2"/>
  <c r="CG91" i="2"/>
  <c r="CI90" i="2"/>
  <c r="CI39" i="2"/>
  <c r="CF120" i="2"/>
  <c r="CG21" i="2"/>
  <c r="CG41" i="2"/>
  <c r="CF88" i="2"/>
  <c r="CJ98" i="2"/>
  <c r="CJ31" i="2"/>
  <c r="BV157" i="2"/>
  <c r="CF163" i="2"/>
  <c r="BV78" i="2"/>
  <c r="CJ24" i="2"/>
  <c r="CF145" i="2"/>
  <c r="CF199" i="2"/>
  <c r="CF180" i="2"/>
  <c r="CG93" i="2"/>
  <c r="CI133" i="2"/>
  <c r="CG190" i="2"/>
  <c r="CF11" i="2"/>
  <c r="BV176" i="2"/>
  <c r="CG109" i="2"/>
  <c r="CI172" i="2"/>
  <c r="CG47" i="2"/>
  <c r="CJ182" i="2"/>
  <c r="CG191" i="2"/>
  <c r="CH178" i="2"/>
  <c r="CH83" i="2"/>
  <c r="CI188" i="2"/>
  <c r="CH121" i="2"/>
  <c r="BV184" i="2"/>
  <c r="CG10" i="2"/>
  <c r="BV143" i="2"/>
  <c r="BV183" i="2"/>
  <c r="CF113" i="2"/>
  <c r="BV93" i="2"/>
  <c r="BV42" i="2"/>
  <c r="CJ159" i="2"/>
  <c r="BV138" i="2"/>
  <c r="CG85" i="2"/>
  <c r="BV75" i="2"/>
  <c r="BV38" i="2"/>
  <c r="CH22" i="2"/>
  <c r="CF117" i="2"/>
  <c r="CJ195" i="2"/>
  <c r="CI136" i="2"/>
  <c r="CJ170" i="2"/>
  <c r="CJ47" i="2"/>
  <c r="CG53" i="2"/>
  <c r="CJ66" i="2"/>
  <c r="BW5" i="2"/>
  <c r="CI96" i="2"/>
  <c r="BV79" i="2"/>
  <c r="CI203" i="2"/>
  <c r="CF147" i="2"/>
  <c r="BV200" i="2"/>
  <c r="CJ69" i="2"/>
  <c r="CG200" i="2"/>
  <c r="CI186" i="2"/>
  <c r="CH129" i="2"/>
  <c r="CF195" i="2"/>
  <c r="CH149" i="2"/>
  <c r="CJ192" i="2"/>
  <c r="CJ153" i="2"/>
  <c r="CG139" i="2"/>
  <c r="BV199" i="2"/>
  <c r="CI198" i="2"/>
  <c r="CH169" i="2"/>
  <c r="CJ173" i="2"/>
  <c r="CH155" i="2"/>
  <c r="CJ128" i="2"/>
  <c r="CG151" i="2"/>
  <c r="BV161" i="2"/>
  <c r="CI13" i="2"/>
  <c r="CG16" i="2"/>
  <c r="BV174" i="2"/>
  <c r="CH112" i="2"/>
  <c r="CJ60" i="2"/>
  <c r="CF91" i="2"/>
  <c r="CI110" i="2"/>
  <c r="CI46" i="2"/>
  <c r="BV141" i="2"/>
  <c r="CH175" i="2"/>
  <c r="CG160" i="2"/>
  <c r="BV24" i="2"/>
  <c r="CG95" i="2"/>
  <c r="CI173" i="2"/>
  <c r="CJ90" i="2"/>
  <c r="BV28" i="2"/>
  <c r="CJ120" i="2"/>
  <c r="CJ103" i="2"/>
  <c r="CG137" i="2"/>
  <c r="CJ186" i="2"/>
  <c r="BV131" i="2"/>
  <c r="BV172" i="2"/>
  <c r="CI202" i="2"/>
  <c r="CF47" i="2"/>
  <c r="CH182" i="2"/>
  <c r="CF105" i="2"/>
  <c r="CG157" i="2"/>
  <c r="CJ83" i="2"/>
  <c r="BV188" i="2"/>
  <c r="CI137" i="2"/>
  <c r="CI201" i="2"/>
  <c r="CH119" i="2"/>
  <c r="CJ194" i="2"/>
  <c r="CF161" i="2"/>
  <c r="CJ163" i="2"/>
  <c r="BV76" i="2"/>
  <c r="CG104" i="2"/>
  <c r="CF125" i="2"/>
  <c r="CH143" i="2"/>
  <c r="CH91" i="2"/>
  <c r="CJ112" i="2"/>
  <c r="CI59" i="2"/>
  <c r="CF49" i="2"/>
  <c r="CJ156" i="2"/>
  <c r="BV25" i="2"/>
  <c r="CH134" i="2"/>
  <c r="CH70" i="2"/>
  <c r="I115" i="1"/>
  <c r="BV115" i="2"/>
  <c r="BV94" i="2"/>
  <c r="CJ48" i="2"/>
  <c r="CG119" i="2"/>
  <c r="CH103" i="2"/>
  <c r="CJ114" i="2"/>
  <c r="CG76" i="2"/>
  <c r="CG144" i="2"/>
  <c r="CH151" i="2"/>
  <c r="CH184" i="2"/>
  <c r="CJ174" i="2"/>
  <c r="CI182" i="2"/>
  <c r="CG46" i="2"/>
  <c r="CF185" i="2"/>
  <c r="CH69" i="2"/>
  <c r="CH42" i="2"/>
  <c r="CG176" i="2"/>
  <c r="CJ23" i="2"/>
  <c r="CG59" i="2"/>
  <c r="CF95" i="2"/>
  <c r="CI77" i="2"/>
  <c r="CI107" i="2"/>
  <c r="CF27" i="2"/>
  <c r="CF138" i="2"/>
  <c r="CH23" i="2"/>
  <c r="CI155" i="2"/>
  <c r="CG169" i="2"/>
  <c r="CI176" i="2"/>
  <c r="CF51" i="2"/>
  <c r="CF90" i="2"/>
  <c r="CI164" i="2"/>
  <c r="CH102" i="2"/>
  <c r="CJ196" i="2"/>
  <c r="CF167" i="2"/>
  <c r="CF61" i="2"/>
  <c r="CF182" i="2"/>
  <c r="CF152" i="2"/>
  <c r="CG97" i="2"/>
  <c r="CI180" i="2"/>
  <c r="CH124" i="2"/>
  <c r="CH196" i="2"/>
  <c r="CG178" i="2"/>
  <c r="CG184" i="2"/>
  <c r="CI190" i="2"/>
  <c r="BV63" i="2"/>
  <c r="CI37" i="2"/>
  <c r="CF112" i="2"/>
  <c r="CF72" i="2"/>
  <c r="CH105" i="2"/>
  <c r="CJ202" i="2"/>
  <c r="CI33" i="2"/>
  <c r="CF69" i="2"/>
  <c r="CI4" i="2"/>
  <c r="CG42" i="2"/>
  <c r="CF142" i="2"/>
  <c r="CG9" i="2"/>
  <c r="CH198" i="2"/>
  <c r="CF196" i="2"/>
  <c r="CH202" i="2"/>
  <c r="CJ147" i="2"/>
  <c r="BV35" i="2"/>
  <c r="CJ27" i="2"/>
  <c r="CF146" i="2"/>
  <c r="BV7" i="2"/>
  <c r="CI49" i="2"/>
  <c r="BV163" i="2"/>
  <c r="CF203" i="2"/>
  <c r="CJ167" i="2"/>
  <c r="CH12" i="2"/>
  <c r="CI63" i="2"/>
  <c r="CH127" i="2"/>
  <c r="BV179" i="2"/>
  <c r="CG147" i="2"/>
  <c r="CJ166" i="2"/>
  <c r="CH174" i="2"/>
  <c r="CJ139" i="2"/>
  <c r="CJ158" i="2"/>
  <c r="CF143" i="2"/>
  <c r="CG33" i="2"/>
  <c r="CH166" i="2"/>
  <c r="CI174" i="2"/>
  <c r="CH180" i="2"/>
  <c r="CH164" i="2"/>
  <c r="CI168" i="2"/>
  <c r="BV189" i="2"/>
  <c r="CG11" i="2"/>
  <c r="CI192" i="2"/>
  <c r="CF198" i="2"/>
  <c r="CF13" i="2"/>
  <c r="CJ160" i="2"/>
  <c r="CF94" i="2"/>
  <c r="CH201" i="2"/>
  <c r="CH176" i="2"/>
  <c r="CJ200" i="2"/>
  <c r="CI21" i="2"/>
  <c r="CJ57" i="2"/>
  <c r="CI31" i="2"/>
  <c r="CI73" i="2"/>
  <c r="CJ72" i="2"/>
  <c r="CI149" i="2"/>
  <c r="BV170" i="2"/>
  <c r="CG181" i="2"/>
  <c r="CH131" i="2"/>
  <c r="CH194" i="2"/>
  <c r="BW141" i="2"/>
  <c r="BW166" i="2"/>
  <c r="BW140" i="2"/>
  <c r="BW81" i="2"/>
  <c r="BW182" i="2"/>
  <c r="BW114" i="2"/>
  <c r="BW31" i="2"/>
  <c r="BW29" i="2"/>
  <c r="BW82" i="2"/>
  <c r="BW75" i="2"/>
  <c r="BW62" i="2"/>
  <c r="BW25" i="2"/>
  <c r="BW197" i="2"/>
  <c r="BW201" i="2"/>
  <c r="BW77" i="2"/>
  <c r="BW154" i="2"/>
  <c r="BW35" i="2"/>
  <c r="BW79" i="2"/>
  <c r="BW38" i="2"/>
  <c r="BW66" i="2"/>
  <c r="BW76" i="2"/>
  <c r="BW135" i="2"/>
  <c r="BW85" i="2"/>
  <c r="BW27" i="2"/>
  <c r="BW118" i="2"/>
  <c r="BW65" i="2"/>
  <c r="BW163" i="2"/>
  <c r="BW60" i="2"/>
  <c r="BW143" i="2"/>
  <c r="BW63" i="2"/>
  <c r="BW51" i="2"/>
  <c r="BW137" i="2"/>
  <c r="BW74" i="2"/>
  <c r="BW173" i="2"/>
  <c r="BW145" i="2"/>
  <c r="BW132" i="2"/>
  <c r="BW26" i="2"/>
  <c r="BW168" i="2"/>
  <c r="BW97" i="2"/>
  <c r="BW192" i="2"/>
  <c r="BW59" i="2"/>
  <c r="BW30" i="2"/>
  <c r="BW196" i="2"/>
  <c r="BW104" i="2"/>
  <c r="BW155" i="2"/>
  <c r="BW40" i="2"/>
  <c r="BW105" i="2"/>
  <c r="BW176" i="2"/>
  <c r="BW58" i="2"/>
  <c r="BW54" i="2"/>
  <c r="BW126" i="2"/>
  <c r="BW19" i="2"/>
  <c r="BW18" i="2"/>
  <c r="BW175" i="2"/>
  <c r="BW193" i="2"/>
  <c r="BW101" i="2"/>
  <c r="BW16" i="2"/>
  <c r="BW70" i="2"/>
  <c r="BW124" i="2"/>
  <c r="BW187" i="2"/>
  <c r="BW107" i="2"/>
  <c r="BW156" i="2"/>
  <c r="BW73" i="2"/>
  <c r="BW130" i="2"/>
  <c r="BW183" i="2"/>
  <c r="BW117" i="2"/>
  <c r="BW78" i="2"/>
  <c r="BW89" i="2"/>
  <c r="BW148" i="2"/>
  <c r="BW56" i="2"/>
  <c r="BW83" i="2"/>
  <c r="BW99" i="2"/>
  <c r="BW199" i="2"/>
  <c r="BW20" i="2"/>
  <c r="BW46" i="2"/>
  <c r="BW123" i="2"/>
  <c r="BW112" i="2"/>
  <c r="BW172" i="2"/>
  <c r="BW90" i="2"/>
  <c r="BW169" i="2"/>
  <c r="BW21" i="2"/>
  <c r="BW103" i="2"/>
  <c r="BW122" i="2"/>
  <c r="BW110" i="2"/>
  <c r="BW139" i="2"/>
  <c r="BW142" i="2"/>
  <c r="BW95" i="2"/>
  <c r="BW189" i="2"/>
  <c r="BW41" i="2"/>
  <c r="BW120" i="2"/>
  <c r="BW184" i="2"/>
  <c r="BW150" i="2"/>
  <c r="BW71" i="2"/>
  <c r="BW9" i="2"/>
  <c r="BW49" i="2"/>
  <c r="BW194" i="2"/>
  <c r="BW170" i="2"/>
  <c r="BW119" i="2"/>
  <c r="BW195" i="2"/>
  <c r="BW64" i="2"/>
  <c r="BW37" i="2"/>
  <c r="BW111" i="2"/>
  <c r="BW160" i="2"/>
  <c r="BW116" i="2"/>
  <c r="BW146" i="2"/>
  <c r="BW17" i="2"/>
  <c r="BW108" i="2"/>
  <c r="BW129" i="2"/>
  <c r="BW179" i="2"/>
  <c r="BW53" i="2"/>
  <c r="BW91" i="2"/>
  <c r="BW45" i="2"/>
  <c r="BW185" i="2"/>
  <c r="BW72" i="2"/>
  <c r="BW151" i="2"/>
  <c r="BW134" i="2"/>
  <c r="BW93" i="2"/>
  <c r="BW186" i="2"/>
  <c r="BW42" i="2"/>
  <c r="BW43" i="2"/>
  <c r="BW44" i="2"/>
  <c r="BW178" i="2"/>
  <c r="BW86" i="2"/>
  <c r="BW191" i="2"/>
  <c r="BW125" i="2"/>
  <c r="BW147" i="2"/>
  <c r="BW80" i="2"/>
  <c r="BW136" i="2"/>
  <c r="BW159" i="2"/>
  <c r="BW28" i="2"/>
  <c r="BW171" i="2"/>
  <c r="A116" i="6"/>
  <c r="T13" i="6"/>
  <c r="V13" i="6" s="1"/>
  <c r="T23" i="6" s="1"/>
  <c r="T25" i="6" s="1"/>
  <c r="T26" i="6" s="1"/>
  <c r="BW149" i="2"/>
  <c r="BW133" i="2"/>
  <c r="BW33" i="2"/>
  <c r="BW52" i="2"/>
  <c r="BW188" i="2"/>
  <c r="BW22" i="2"/>
  <c r="BW167" i="2"/>
  <c r="BW12" i="2"/>
  <c r="BW92" i="2"/>
  <c r="BW128" i="2"/>
  <c r="BW127" i="2"/>
  <c r="BW198" i="2"/>
  <c r="BX165" i="2" s="1" a="1"/>
  <c r="BX165" i="2" s="1"/>
  <c r="BW61" i="2"/>
  <c r="BW55" i="2"/>
  <c r="BW174" i="2"/>
  <c r="BW138" i="2"/>
  <c r="BW50" i="2"/>
  <c r="BW98" i="2"/>
  <c r="BW100" i="2"/>
  <c r="BW47" i="2"/>
  <c r="BW23" i="2"/>
  <c r="BW34" i="2"/>
  <c r="BW157" i="2"/>
  <c r="BW36" i="2"/>
  <c r="BW13" i="2"/>
  <c r="BW10" i="2"/>
  <c r="BW39" i="2"/>
  <c r="BW200" i="2"/>
  <c r="BW180" i="2"/>
  <c r="BW115" i="2"/>
  <c r="BW144" i="2"/>
  <c r="BW24" i="2"/>
  <c r="BW109" i="2"/>
  <c r="BW202" i="2"/>
  <c r="BX202" i="2" s="1" a="1"/>
  <c r="BX202" i="2" s="1"/>
  <c r="BW11" i="2"/>
  <c r="BW102" i="2"/>
  <c r="BW87" i="2"/>
  <c r="BW88" i="2"/>
  <c r="BW203" i="2"/>
  <c r="BX203" i="2" s="1" a="1"/>
  <c r="BX203" i="2" s="1"/>
  <c r="BW57" i="2"/>
  <c r="BW8" i="2"/>
  <c r="BW67" i="2"/>
  <c r="BW165" i="2"/>
  <c r="BW181" i="2"/>
  <c r="BX181" i="2" s="1" a="1"/>
  <c r="BX181" i="2" s="1"/>
  <c r="BW153" i="2"/>
  <c r="BW14" i="2"/>
  <c r="BW113" i="2"/>
  <c r="BW164" i="2"/>
  <c r="BW48" i="2"/>
  <c r="BW177" i="2"/>
  <c r="BW106" i="2"/>
  <c r="BW190" i="2"/>
  <c r="BW162" i="2"/>
  <c r="BW131" i="2"/>
  <c r="BW32" i="2"/>
  <c r="BW84" i="2"/>
  <c r="BW158" i="2"/>
  <c r="BW121" i="2"/>
  <c r="BW69" i="2"/>
  <c r="BW96" i="2"/>
  <c r="BW15" i="2"/>
  <c r="BW152" i="2"/>
  <c r="BW161" i="2"/>
  <c r="BW94" i="2"/>
  <c r="CG3" i="2"/>
  <c r="J9" i="4"/>
  <c r="CG4" i="2"/>
  <c r="CL4" i="2" s="1"/>
  <c r="CL5" i="2" s="1"/>
  <c r="CL6" i="2" s="1"/>
  <c r="CL7" i="2" s="1"/>
  <c r="CL8" i="2" s="1"/>
  <c r="CL9" i="2" s="1"/>
  <c r="CL10" i="2" s="1"/>
  <c r="CL11" i="2" s="1"/>
  <c r="CL12" i="2" s="1"/>
  <c r="CL13" i="2" s="1"/>
  <c r="CL14" i="2" s="1"/>
  <c r="CL15" i="2" s="1"/>
  <c r="CL16" i="2" s="1"/>
  <c r="CL17" i="2" s="1"/>
  <c r="CL18" i="2" s="1"/>
  <c r="CL19" i="2" s="1"/>
  <c r="CL20" i="2" s="1"/>
  <c r="CL21" i="2" s="1"/>
  <c r="CL22" i="2" s="1"/>
  <c r="CL23" i="2" s="1"/>
  <c r="CL24" i="2" s="1"/>
  <c r="CL25" i="2" s="1"/>
  <c r="CL26" i="2" s="1"/>
  <c r="CL27" i="2" s="1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L43" i="2" s="1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CL60" i="2" s="1"/>
  <c r="CL61" i="2" s="1"/>
  <c r="CL62" i="2" s="1"/>
  <c r="CL63" i="2" s="1"/>
  <c r="CL64" i="2" s="1"/>
  <c r="CL65" i="2" s="1"/>
  <c r="CL66" i="2" s="1"/>
  <c r="CL67" i="2" s="1"/>
  <c r="CL68" i="2" s="1"/>
  <c r="CL69" i="2" s="1"/>
  <c r="CL70" i="2" s="1"/>
  <c r="CL71" i="2" s="1"/>
  <c r="CL72" i="2" s="1"/>
  <c r="CL73" i="2" s="1"/>
  <c r="CL74" i="2" s="1"/>
  <c r="CL75" i="2" s="1"/>
  <c r="CL76" i="2" s="1"/>
  <c r="CL77" i="2" s="1"/>
  <c r="CL78" i="2" s="1"/>
  <c r="CL79" i="2" s="1"/>
  <c r="CL80" i="2" s="1"/>
  <c r="CL81" i="2" s="1"/>
  <c r="CL82" i="2" s="1"/>
  <c r="CL83" i="2" s="1"/>
  <c r="CL84" i="2" s="1"/>
  <c r="CL85" i="2" s="1"/>
  <c r="CL86" i="2" s="1"/>
  <c r="CL87" i="2" s="1"/>
  <c r="CL88" i="2" s="1"/>
  <c r="CL89" i="2" s="1"/>
  <c r="CL90" i="2" s="1"/>
  <c r="CL91" i="2" s="1"/>
  <c r="CL92" i="2" s="1"/>
  <c r="CL93" i="2" s="1"/>
  <c r="CL94" i="2" s="1"/>
  <c r="CL95" i="2" s="1"/>
  <c r="CL96" i="2" s="1"/>
  <c r="CL97" i="2" s="1"/>
  <c r="CL98" i="2" s="1"/>
  <c r="CL99" i="2" s="1"/>
  <c r="CL100" i="2" s="1"/>
  <c r="CL101" i="2" s="1"/>
  <c r="CL102" i="2" s="1"/>
  <c r="CL103" i="2" s="1"/>
  <c r="CL104" i="2" s="1"/>
  <c r="CL105" i="2" s="1"/>
  <c r="CL106" i="2" s="1"/>
  <c r="CL107" i="2" s="1"/>
  <c r="CL108" i="2" s="1"/>
  <c r="CL109" i="2" s="1"/>
  <c r="CL110" i="2" s="1"/>
  <c r="CL111" i="2" s="1"/>
  <c r="CL112" i="2" s="1"/>
  <c r="CL113" i="2" s="1"/>
  <c r="CL114" i="2" s="1"/>
  <c r="CL115" i="2" s="1"/>
  <c r="CL116" i="2" s="1"/>
  <c r="CL117" i="2" s="1"/>
  <c r="CL118" i="2" s="1"/>
  <c r="CL119" i="2" s="1"/>
  <c r="CL120" i="2" s="1"/>
  <c r="CL121" i="2" s="1"/>
  <c r="CL122" i="2" s="1"/>
  <c r="CL123" i="2" s="1"/>
  <c r="CL124" i="2" s="1"/>
  <c r="CL125" i="2" s="1"/>
  <c r="CL126" i="2" s="1"/>
  <c r="CL127" i="2" s="1"/>
  <c r="CL128" i="2" s="1"/>
  <c r="CL129" i="2" s="1"/>
  <c r="CL130" i="2" s="1"/>
  <c r="CL131" i="2" s="1"/>
  <c r="CL132" i="2" s="1"/>
  <c r="CL133" i="2" s="1"/>
  <c r="CL134" i="2" s="1"/>
  <c r="CL135" i="2" s="1"/>
  <c r="CL136" i="2" s="1"/>
  <c r="CL137" i="2" s="1"/>
  <c r="CL138" i="2" s="1"/>
  <c r="CL139" i="2" s="1"/>
  <c r="CL140" i="2" s="1"/>
  <c r="CL141" i="2" s="1"/>
  <c r="CL142" i="2" s="1"/>
  <c r="CL143" i="2" s="1"/>
  <c r="CL144" i="2" s="1"/>
  <c r="CL145" i="2" s="1"/>
  <c r="CL146" i="2" s="1"/>
  <c r="CL147" i="2" s="1"/>
  <c r="CL148" i="2" s="1"/>
  <c r="CL149" i="2" s="1"/>
  <c r="CL150" i="2" s="1"/>
  <c r="CL151" i="2" s="1"/>
  <c r="CL152" i="2" s="1"/>
  <c r="CL153" i="2" s="1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CM4" i="2"/>
  <c r="CM5" i="2" s="1"/>
  <c r="CM6" i="2" s="1"/>
  <c r="CM7" i="2" s="1"/>
  <c r="CM8" i="2" s="1"/>
  <c r="CM9" i="2" s="1"/>
  <c r="CM10" i="2" s="1"/>
  <c r="CM11" i="2" s="1"/>
  <c r="CM12" i="2" s="1"/>
  <c r="CM13" i="2" s="1"/>
  <c r="CM14" i="2" s="1"/>
  <c r="CM15" i="2" s="1"/>
  <c r="CM16" i="2" s="1"/>
  <c r="CM17" i="2" s="1"/>
  <c r="CM18" i="2" s="1"/>
  <c r="CM19" i="2" s="1"/>
  <c r="CM20" i="2" s="1"/>
  <c r="CM21" i="2" s="1"/>
  <c r="CM22" i="2" s="1"/>
  <c r="CM23" i="2" s="1"/>
  <c r="CM24" i="2" s="1"/>
  <c r="CM25" i="2" s="1"/>
  <c r="CM26" i="2" s="1"/>
  <c r="CM27" i="2" s="1"/>
  <c r="CM28" i="2" s="1"/>
  <c r="CM29" i="2" s="1"/>
  <c r="CM30" i="2" s="1"/>
  <c r="CM31" i="2" s="1"/>
  <c r="CM32" i="2" s="1"/>
  <c r="CM33" i="2" s="1"/>
  <c r="CM34" i="2" s="1"/>
  <c r="CM35" i="2" s="1"/>
  <c r="CM36" i="2" s="1"/>
  <c r="CM37" i="2" s="1"/>
  <c r="CM38" i="2" s="1"/>
  <c r="CM39" i="2" s="1"/>
  <c r="CM40" i="2" s="1"/>
  <c r="CM41" i="2" s="1"/>
  <c r="CM42" i="2" s="1"/>
  <c r="CM43" i="2" s="1"/>
  <c r="CM44" i="2" s="1"/>
  <c r="CM45" i="2" s="1"/>
  <c r="CM46" i="2" s="1"/>
  <c r="CM47" i="2" s="1"/>
  <c r="CM48" i="2" s="1"/>
  <c r="CM49" i="2" s="1"/>
  <c r="CM50" i="2" s="1"/>
  <c r="CM51" i="2" s="1"/>
  <c r="CM52" i="2" s="1"/>
  <c r="CM53" i="2" s="1"/>
  <c r="CM54" i="2" s="1"/>
  <c r="CM55" i="2" s="1"/>
  <c r="CM56" i="2" s="1"/>
  <c r="CM57" i="2" s="1"/>
  <c r="CM58" i="2" s="1"/>
  <c r="CM59" i="2" s="1"/>
  <c r="CM60" i="2" s="1"/>
  <c r="CM61" i="2" s="1"/>
  <c r="CM62" i="2" s="1"/>
  <c r="CM63" i="2" s="1"/>
  <c r="CM64" i="2" s="1"/>
  <c r="CM65" i="2" s="1"/>
  <c r="CM66" i="2" s="1"/>
  <c r="CM67" i="2" s="1"/>
  <c r="CM68" i="2" s="1"/>
  <c r="CM69" i="2" s="1"/>
  <c r="CM70" i="2" s="1"/>
  <c r="CM71" i="2" s="1"/>
  <c r="CM72" i="2" s="1"/>
  <c r="CM73" i="2" s="1"/>
  <c r="CM74" i="2" s="1"/>
  <c r="CM75" i="2" s="1"/>
  <c r="CM76" i="2" s="1"/>
  <c r="CM77" i="2" s="1"/>
  <c r="CM78" i="2" s="1"/>
  <c r="CM79" i="2" s="1"/>
  <c r="CM80" i="2" s="1"/>
  <c r="CM81" i="2" s="1"/>
  <c r="CM82" i="2" s="1"/>
  <c r="CM83" i="2" s="1"/>
  <c r="CM84" i="2" s="1"/>
  <c r="CM85" i="2" s="1"/>
  <c r="CM86" i="2" s="1"/>
  <c r="CM87" i="2" s="1"/>
  <c r="CM88" i="2" s="1"/>
  <c r="CM89" i="2" s="1"/>
  <c r="CM90" i="2" s="1"/>
  <c r="CM91" i="2" s="1"/>
  <c r="CM92" i="2" s="1"/>
  <c r="CM93" i="2" s="1"/>
  <c r="CM94" i="2" s="1"/>
  <c r="CM95" i="2" s="1"/>
  <c r="CM96" i="2" s="1"/>
  <c r="CM97" i="2" s="1"/>
  <c r="CM98" i="2" s="1"/>
  <c r="CM99" i="2" s="1"/>
  <c r="CM100" i="2" s="1"/>
  <c r="CM101" i="2" s="1"/>
  <c r="CM102" i="2" s="1"/>
  <c r="CM103" i="2" s="1"/>
  <c r="CM104" i="2" s="1"/>
  <c r="CM105" i="2" s="1"/>
  <c r="CM106" i="2" s="1"/>
  <c r="CM107" i="2" s="1"/>
  <c r="CM108" i="2" s="1"/>
  <c r="CM109" i="2" s="1"/>
  <c r="CM110" i="2" s="1"/>
  <c r="CM111" i="2" s="1"/>
  <c r="CM112" i="2" s="1"/>
  <c r="CM113" i="2" s="1"/>
  <c r="CM114" i="2" s="1"/>
  <c r="CM115" i="2" s="1"/>
  <c r="CM116" i="2" s="1"/>
  <c r="CM117" i="2" s="1"/>
  <c r="CM118" i="2" s="1"/>
  <c r="CM119" i="2" s="1"/>
  <c r="CM120" i="2" s="1"/>
  <c r="CM121" i="2" s="1"/>
  <c r="CM122" i="2" s="1"/>
  <c r="CM123" i="2" s="1"/>
  <c r="CM124" i="2" s="1"/>
  <c r="CM125" i="2" s="1"/>
  <c r="CM126" i="2" s="1"/>
  <c r="CM127" i="2" s="1"/>
  <c r="CM128" i="2" s="1"/>
  <c r="CM129" i="2" s="1"/>
  <c r="CM130" i="2" s="1"/>
  <c r="CM131" i="2" s="1"/>
  <c r="CM132" i="2" s="1"/>
  <c r="CM133" i="2" s="1"/>
  <c r="CM134" i="2" s="1"/>
  <c r="CM135" i="2" s="1"/>
  <c r="CM136" i="2" s="1"/>
  <c r="CM137" i="2" s="1"/>
  <c r="CM138" i="2" s="1"/>
  <c r="CM139" i="2" s="1"/>
  <c r="CM140" i="2" s="1"/>
  <c r="CM141" i="2" s="1"/>
  <c r="CM142" i="2" s="1"/>
  <c r="CM143" i="2" s="1"/>
  <c r="CM144" i="2" s="1"/>
  <c r="CM145" i="2" s="1"/>
  <c r="CM146" i="2" s="1"/>
  <c r="CM147" i="2" s="1"/>
  <c r="CM148" i="2" s="1"/>
  <c r="CM149" i="2" s="1"/>
  <c r="CM150" i="2" s="1"/>
  <c r="CM151" i="2" s="1"/>
  <c r="CM152" i="2" s="1"/>
  <c r="CM153" i="2" s="1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BW68" i="2"/>
  <c r="BX161" i="2" l="1" a="1"/>
  <c r="BX161" i="2" s="1"/>
  <c r="BX190" i="2" a="1"/>
  <c r="BX190" i="2" s="1"/>
  <c r="BX186" i="2" a="1"/>
  <c r="BX186" i="2" s="1"/>
  <c r="BX189" i="2" a="1"/>
  <c r="BX189" i="2" s="1"/>
  <c r="BX131" i="2" a="1"/>
  <c r="BX131" i="2" s="1"/>
  <c r="BX177" i="2" a="1"/>
  <c r="BX177" i="2" s="1"/>
  <c r="BX179" i="2" a="1"/>
  <c r="BX179" i="2" s="1"/>
  <c r="BX68" i="2" a="1"/>
  <c r="BX68" i="2" s="1"/>
  <c r="BX174" i="2" a="1"/>
  <c r="BX174" i="2" s="1"/>
  <c r="BX164" i="2" a="1"/>
  <c r="BX164" i="2" s="1"/>
  <c r="BX158" i="2" a="1"/>
  <c r="BX158" i="2" s="1"/>
  <c r="BX178" i="2" a="1"/>
  <c r="BX178" i="2" s="1"/>
  <c r="BX171" i="2" a="1"/>
  <c r="BX171" i="2" s="1"/>
  <c r="CK4" i="2"/>
  <c r="K9" i="4"/>
  <c r="K16" i="4" s="1"/>
  <c r="J16" i="4"/>
  <c r="BX67" i="2" a="1"/>
  <c r="BX67" i="2" s="1"/>
  <c r="BX61" i="2" a="1"/>
  <c r="BX61" i="2" s="1"/>
  <c r="BX152" i="2" a="1"/>
  <c r="BX152" i="2" s="1"/>
  <c r="BX112" i="2" a="1"/>
  <c r="BX112" i="2" s="1"/>
  <c r="BX113" i="2" a="1"/>
  <c r="BX113" i="2" s="1"/>
  <c r="BX111" i="2" a="1"/>
  <c r="BX111" i="2" s="1"/>
  <c r="BX109" i="2" a="1"/>
  <c r="BX109" i="2" s="1"/>
  <c r="BX102" i="2" a="1"/>
  <c r="BX102" i="2" s="1"/>
  <c r="BX106" i="2" a="1"/>
  <c r="BX106" i="2" s="1"/>
  <c r="BX15" i="2" a="1"/>
  <c r="BX15" i="2" s="1"/>
  <c r="BX93" i="2" a="1"/>
  <c r="BX93" i="2" s="1"/>
  <c r="BX94" i="2" a="1"/>
  <c r="BX94" i="2" s="1"/>
  <c r="BX69" i="2" a="1"/>
  <c r="BX69" i="2" s="1"/>
  <c r="BX121" i="2" a="1"/>
  <c r="BX121" i="2" s="1"/>
  <c r="BX96" i="2" a="1"/>
  <c r="BX96" i="2" s="1"/>
  <c r="BX22" i="2" a="1"/>
  <c r="BX22" i="2" s="1"/>
  <c r="BX120" i="2" a="1"/>
  <c r="BX120" i="2" s="1"/>
  <c r="BX33" i="2" a="1"/>
  <c r="BX33" i="2" s="1"/>
  <c r="BX82" i="2" a="1"/>
  <c r="BX82" i="2" s="1"/>
  <c r="BX80" i="2" a="1"/>
  <c r="BX80" i="2" s="1"/>
  <c r="BX84" i="2" a="1"/>
  <c r="BX84" i="2" s="1"/>
  <c r="BX7" i="2" a="1"/>
  <c r="BX7" i="2" s="1"/>
  <c r="BX6" i="2" a="1"/>
  <c r="BX6" i="2" s="1"/>
  <c r="BX5" i="2" a="1"/>
  <c r="BX5" i="2" s="1"/>
  <c r="BX4" i="2" a="1"/>
  <c r="BX4" i="2" s="1"/>
  <c r="BY4" i="2" s="1"/>
  <c r="BX8" i="2" a="1"/>
  <c r="BX8" i="2" s="1"/>
  <c r="BX36" i="2" a="1"/>
  <c r="BX36" i="2" s="1"/>
  <c r="BX157" i="2" a="1"/>
  <c r="BX157" i="2" s="1"/>
  <c r="BX149" i="2" a="1"/>
  <c r="BX149" i="2" s="1"/>
  <c r="BX151" i="2" a="1"/>
  <c r="BX151" i="2" s="1"/>
  <c r="BX150" i="2" a="1"/>
  <c r="BX150" i="2" s="1"/>
  <c r="BX14" i="2" a="1"/>
  <c r="BX14" i="2" s="1"/>
  <c r="BX13" i="2" a="1"/>
  <c r="BX13" i="2" s="1"/>
  <c r="BX162" i="2" a="1"/>
  <c r="BX162" i="2" s="1"/>
  <c r="BX153" i="2" a="1"/>
  <c r="BX153" i="2" s="1"/>
  <c r="BX54" i="2" a="1"/>
  <c r="BX54" i="2" s="1"/>
  <c r="BX53" i="2" a="1"/>
  <c r="BX53" i="2" s="1"/>
  <c r="BX55" i="2" a="1"/>
  <c r="BX55" i="2" s="1"/>
  <c r="BX188" i="2" a="1"/>
  <c r="BX188" i="2" s="1"/>
  <c r="BX132" i="2" a="1"/>
  <c r="BX132" i="2" s="1"/>
  <c r="BX133" i="2" a="1"/>
  <c r="BX133" i="2" s="1"/>
  <c r="BX146" i="2" a="1"/>
  <c r="BX146" i="2" s="1"/>
  <c r="BX21" i="2" a="1"/>
  <c r="BX21" i="2" s="1"/>
  <c r="BX32" i="2" a="1"/>
  <c r="BX32" i="2" s="1"/>
  <c r="BX101" i="2" a="1"/>
  <c r="BX101" i="2" s="1"/>
  <c r="BX98" i="2" a="1"/>
  <c r="BX98" i="2" s="1"/>
  <c r="BX199" i="2" a="1"/>
  <c r="BX199" i="2" s="1"/>
  <c r="BX198" i="2" a="1"/>
  <c r="BX198" i="2" s="1"/>
  <c r="BX191" i="2" a="1"/>
  <c r="BX191" i="2" s="1"/>
  <c r="BX200" i="2" a="1"/>
  <c r="BX200" i="2" s="1"/>
  <c r="BX28" i="2" a="1"/>
  <c r="BX28" i="2" s="1"/>
  <c r="BX155" i="2" a="1"/>
  <c r="BX155" i="2" s="1"/>
  <c r="BX156" i="2" a="1"/>
  <c r="BX156" i="2" s="1"/>
  <c r="BX58" i="2" a="1"/>
  <c r="BX58" i="2" s="1"/>
  <c r="BX10" i="2" a="1"/>
  <c r="BX10" i="2" s="1"/>
  <c r="BX11" i="2" a="1"/>
  <c r="BX11" i="2" s="1"/>
  <c r="BX34" i="2" a="1"/>
  <c r="BX34" i="2" s="1"/>
  <c r="BX176" i="2" a="1"/>
  <c r="BX176" i="2" s="1"/>
  <c r="BX175" i="2" a="1"/>
  <c r="BX175" i="2" s="1"/>
  <c r="BX88" i="2" a="1"/>
  <c r="BX88" i="2" s="1"/>
  <c r="BX23" i="2" a="1"/>
  <c r="BX23" i="2" s="1"/>
  <c r="BX125" i="2" a="1"/>
  <c r="BX125" i="2" s="1"/>
  <c r="BX185" i="2" a="1"/>
  <c r="BX185" i="2" s="1"/>
  <c r="BX9" i="2" a="1"/>
  <c r="BX9" i="2" s="1"/>
  <c r="BX44" i="2" a="1"/>
  <c r="BX44" i="2" s="1"/>
  <c r="BX127" i="2" a="1"/>
  <c r="BX127" i="2" s="1"/>
  <c r="BX24" i="2" a="1"/>
  <c r="BX24" i="2" s="1"/>
  <c r="BX100" i="2" a="1"/>
  <c r="BX100" i="2" s="1"/>
  <c r="BX128" i="2" a="1"/>
  <c r="BX128" i="2" s="1"/>
  <c r="BX194" i="2" a="1"/>
  <c r="BX194" i="2" s="1"/>
  <c r="BX75" i="2" a="1"/>
  <c r="BX75" i="2" s="1"/>
  <c r="BX57" i="2" a="1"/>
  <c r="BX57" i="2" s="1"/>
  <c r="BX201" i="2" a="1"/>
  <c r="BX201" i="2" s="1"/>
  <c r="BX143" i="2" a="1"/>
  <c r="BX143" i="2" s="1"/>
  <c r="BX142" i="2" a="1"/>
  <c r="BX142" i="2" s="1"/>
  <c r="BX144" i="2" a="1"/>
  <c r="BX144" i="2" s="1"/>
  <c r="BX39" i="2" a="1"/>
  <c r="BX39" i="2" s="1"/>
  <c r="BX92" i="2" a="1"/>
  <c r="BX92" i="2" s="1"/>
  <c r="BX27" i="2" a="1"/>
  <c r="BX27" i="2" s="1"/>
  <c r="BX119" i="2" a="1"/>
  <c r="BX119" i="2" s="1"/>
  <c r="BX50" i="2" a="1"/>
  <c r="BX50" i="2" s="1"/>
  <c r="BX51" i="2" a="1"/>
  <c r="BX51" i="2" s="1"/>
  <c r="BX159" i="2" a="1"/>
  <c r="BX159" i="2" s="1"/>
  <c r="BX167" i="2" a="1"/>
  <c r="BX167" i="2" s="1"/>
  <c r="BX48" i="2" a="1"/>
  <c r="BX48" i="2" s="1"/>
  <c r="BX115" i="2" a="1"/>
  <c r="BX115" i="2" s="1"/>
  <c r="BX12" i="2" a="1"/>
  <c r="BX12" i="2" s="1"/>
  <c r="BX87" i="2" a="1"/>
  <c r="BX87" i="2" s="1"/>
  <c r="BX108" i="2" a="1"/>
  <c r="BX108" i="2" s="1"/>
  <c r="BX180" i="2" a="1"/>
  <c r="BX180" i="2" s="1"/>
  <c r="BX137" i="2" a="1"/>
  <c r="BX137" i="2" s="1"/>
  <c r="BX138" i="2" a="1"/>
  <c r="BX138" i="2" s="1"/>
  <c r="BX134" i="2" a="1"/>
  <c r="BX134" i="2" s="1"/>
  <c r="BX136" i="2" a="1"/>
  <c r="BX136" i="2" s="1"/>
  <c r="BX49" i="2" a="1"/>
  <c r="BX49" i="2" s="1"/>
  <c r="BX122" i="2" a="1"/>
  <c r="BX122" i="2" s="1"/>
  <c r="BX130" i="2" a="1"/>
  <c r="BX130" i="2" s="1"/>
  <c r="BX66" i="2" a="1"/>
  <c r="BX66" i="2" s="1"/>
  <c r="BX65" i="2" a="1"/>
  <c r="BX65" i="2" s="1"/>
  <c r="BX166" i="2" a="1"/>
  <c r="BX166" i="2" s="1"/>
  <c r="BX63" i="2" a="1"/>
  <c r="BX63" i="2" s="1"/>
  <c r="BX70" i="2" a="1"/>
  <c r="BX70" i="2" s="1"/>
  <c r="BX117" i="2" a="1"/>
  <c r="BX117" i="2" s="1"/>
  <c r="BX163" i="2" a="1"/>
  <c r="BX163" i="2" s="1"/>
  <c r="BX35" i="2" a="1"/>
  <c r="BX35" i="2" s="1"/>
  <c r="BX160" i="2" a="1"/>
  <c r="BX160" i="2" s="1"/>
  <c r="BX195" i="2" a="1"/>
  <c r="BX195" i="2" s="1"/>
  <c r="BX170" i="2" a="1"/>
  <c r="BX170" i="2" s="1"/>
  <c r="BX107" i="2" a="1"/>
  <c r="BX107" i="2" s="1"/>
  <c r="BX104" i="2" a="1"/>
  <c r="BX104" i="2" s="1"/>
  <c r="BX76" i="2" a="1"/>
  <c r="BX76" i="2" s="1"/>
  <c r="BX43" i="2" a="1"/>
  <c r="BX43" i="2" s="1"/>
  <c r="BX139" i="2" a="1"/>
  <c r="BX139" i="2" s="1"/>
  <c r="BX18" i="2" a="1"/>
  <c r="BX18" i="2" s="1"/>
  <c r="BX123" i="2" a="1"/>
  <c r="BX123" i="2" s="1"/>
  <c r="BX56" i="2" a="1"/>
  <c r="BX56" i="2" s="1"/>
  <c r="BX183" i="2" a="1"/>
  <c r="BX183" i="2" s="1"/>
  <c r="BX187" i="2" a="1"/>
  <c r="BX187" i="2" s="1"/>
  <c r="BX19" i="2" a="1"/>
  <c r="BX19" i="2" s="1"/>
  <c r="BX97" i="2" a="1"/>
  <c r="BX97" i="2" s="1"/>
  <c r="BX135" i="2" a="1"/>
  <c r="BX135" i="2" s="1"/>
  <c r="BX45" i="2" a="1"/>
  <c r="BX45" i="2" s="1"/>
  <c r="BX110" i="2" a="1"/>
  <c r="BX110" i="2" s="1"/>
  <c r="BX46" i="2" a="1"/>
  <c r="BX46" i="2" s="1"/>
  <c r="BX124" i="2" a="1"/>
  <c r="BX124" i="2" s="1"/>
  <c r="BX42" i="2" a="1"/>
  <c r="BX42" i="2" s="1"/>
  <c r="BX91" i="2" a="1"/>
  <c r="BX91" i="2" s="1"/>
  <c r="BX118" i="2" a="1"/>
  <c r="BX118" i="2" s="1"/>
  <c r="BX41" i="2" a="1"/>
  <c r="BX41" i="2" s="1"/>
  <c r="BX169" i="2" a="1"/>
  <c r="BX169" i="2" s="1"/>
  <c r="BX20" i="2" a="1"/>
  <c r="BX20" i="2" s="1"/>
  <c r="BX29" i="2" a="1"/>
  <c r="BX29" i="2" s="1"/>
  <c r="BX62" i="2" a="1"/>
  <c r="BX62" i="2" s="1"/>
  <c r="BX81" i="2" a="1"/>
  <c r="BX81" i="2" s="1"/>
  <c r="BX79" i="2" a="1"/>
  <c r="BX79" i="2" s="1"/>
  <c r="BX17" i="2" a="1"/>
  <c r="BX17" i="2" s="1"/>
  <c r="BX95" i="2" a="1"/>
  <c r="BX95" i="2" s="1"/>
  <c r="BX148" i="2" a="1"/>
  <c r="BX148" i="2" s="1"/>
  <c r="BX59" i="2" a="1"/>
  <c r="BX59" i="2" s="1"/>
  <c r="BX147" i="2" a="1"/>
  <c r="BX147" i="2" s="1"/>
  <c r="BX90" i="2" a="1"/>
  <c r="BX90" i="2" s="1"/>
  <c r="BX89" i="2" a="1"/>
  <c r="BX89" i="2" s="1"/>
  <c r="BX74" i="2" a="1"/>
  <c r="BX74" i="2" s="1"/>
  <c r="BX114" i="2" a="1"/>
  <c r="BX114" i="2" s="1"/>
  <c r="BX38" i="2" a="1"/>
  <c r="BX38" i="2" s="1"/>
  <c r="BX37" i="2" a="1"/>
  <c r="BX37" i="2" s="1"/>
  <c r="BX184" i="2" a="1"/>
  <c r="BX184" i="2" s="1"/>
  <c r="BX16" i="2" a="1"/>
  <c r="BX16" i="2" s="1"/>
  <c r="BX197" i="2" a="1"/>
  <c r="BX197" i="2" s="1"/>
  <c r="BX196" i="2" a="1"/>
  <c r="BX196" i="2" s="1"/>
  <c r="BX52" i="2" a="1"/>
  <c r="BX52" i="2" s="1"/>
  <c r="BX26" i="2" a="1"/>
  <c r="BX26" i="2" s="1"/>
  <c r="BX86" i="2" a="1"/>
  <c r="BX86" i="2" s="1"/>
  <c r="BX145" i="2" a="1"/>
  <c r="BX145" i="2" s="1"/>
  <c r="BX141" i="2" a="1"/>
  <c r="BX141" i="2" s="1"/>
  <c r="BX172" i="2" a="1"/>
  <c r="BX172" i="2" s="1"/>
  <c r="BX173" i="2" a="1"/>
  <c r="BX173" i="2" s="1"/>
  <c r="BX25" i="2" a="1"/>
  <c r="BX25" i="2" s="1"/>
  <c r="BX154" i="2" a="1"/>
  <c r="BX154" i="2" s="1"/>
  <c r="BX72" i="2" a="1"/>
  <c r="BX72" i="2" s="1"/>
  <c r="BX129" i="2" a="1"/>
  <c r="BX129" i="2" s="1"/>
  <c r="BX103" i="2" a="1"/>
  <c r="BX103" i="2" s="1"/>
  <c r="BX99" i="2" a="1"/>
  <c r="BX99" i="2" s="1"/>
  <c r="BX105" i="2" a="1"/>
  <c r="BX105" i="2" s="1"/>
  <c r="BX85" i="2" a="1"/>
  <c r="BX85" i="2" s="1"/>
  <c r="BX77" i="2" a="1"/>
  <c r="BX77" i="2" s="1"/>
  <c r="BX73" i="2" a="1"/>
  <c r="BX73" i="2" s="1"/>
  <c r="BX47" i="2" a="1"/>
  <c r="BX47" i="2" s="1"/>
  <c r="BX116" i="2" a="1"/>
  <c r="BX116" i="2" s="1"/>
  <c r="BX78" i="2" a="1"/>
  <c r="BX78" i="2" s="1"/>
  <c r="BX193" i="2" a="1"/>
  <c r="BX193" i="2" s="1"/>
  <c r="BX192" i="2" a="1"/>
  <c r="BX192" i="2" s="1"/>
  <c r="BX40" i="2" a="1"/>
  <c r="BX40" i="2" s="1"/>
  <c r="BX126" i="2" a="1"/>
  <c r="BX126" i="2" s="1"/>
  <c r="BX64" i="2" a="1"/>
  <c r="BX64" i="2" s="1"/>
  <c r="BX71" i="2" a="1"/>
  <c r="BX71" i="2" s="1"/>
  <c r="BX83" i="2" a="1"/>
  <c r="BX83" i="2" s="1"/>
  <c r="BX60" i="2" a="1"/>
  <c r="BX60" i="2" s="1"/>
  <c r="BX31" i="2" a="1"/>
  <c r="BX31" i="2" s="1"/>
  <c r="BX182" i="2" a="1"/>
  <c r="BX182" i="2" s="1"/>
  <c r="BX140" i="2" a="1"/>
  <c r="BX140" i="2" s="1"/>
  <c r="BX30" i="2" a="1"/>
  <c r="BX30" i="2" s="1"/>
  <c r="BX168" i="2" a="1"/>
  <c r="BX168" i="2" s="1"/>
  <c r="BY5" i="2" l="1"/>
  <c r="BZ4" i="2"/>
  <c r="CK5" i="2"/>
  <c r="CN4" i="2"/>
  <c r="CA4" i="2" l="1"/>
  <c r="CB4" i="2" s="1"/>
  <c r="CC4" i="2" s="1"/>
  <c r="CN5" i="2"/>
  <c r="CK6" i="2"/>
  <c r="BZ5" i="2"/>
  <c r="BY6" i="2"/>
  <c r="CD83" i="2" l="1"/>
  <c r="CD34" i="2"/>
  <c r="CD71" i="2"/>
  <c r="CD121" i="2"/>
  <c r="CD181" i="2"/>
  <c r="CD35" i="2"/>
  <c r="CD4" i="2"/>
  <c r="CD122" i="2"/>
  <c r="CD64" i="2"/>
  <c r="CD28" i="2"/>
  <c r="CD43" i="2"/>
  <c r="CD59" i="2"/>
  <c r="CD53" i="2"/>
  <c r="CD97" i="2"/>
  <c r="CD147" i="2"/>
  <c r="CD114" i="2"/>
  <c r="CD44" i="2"/>
  <c r="CD173" i="2"/>
  <c r="CD110" i="2"/>
  <c r="CD47" i="2"/>
  <c r="CD55" i="2"/>
  <c r="CD124" i="2"/>
  <c r="CD136" i="2"/>
  <c r="CD166" i="2"/>
  <c r="CD172" i="2"/>
  <c r="CD33" i="2"/>
  <c r="CD51" i="2"/>
  <c r="CD56" i="2"/>
  <c r="CD168" i="2"/>
  <c r="CD165" i="2"/>
  <c r="CD17" i="2"/>
  <c r="CD186" i="2"/>
  <c r="CD12" i="2"/>
  <c r="CD10" i="2"/>
  <c r="CD31" i="2"/>
  <c r="CD107" i="2"/>
  <c r="CD187" i="2"/>
  <c r="CD156" i="2"/>
  <c r="CD112" i="2"/>
  <c r="CD160" i="2"/>
  <c r="CD199" i="2"/>
  <c r="CD113" i="2"/>
  <c r="CD74" i="2"/>
  <c r="CD170" i="2"/>
  <c r="CD116" i="2"/>
  <c r="CD78" i="2"/>
  <c r="CD98" i="2"/>
  <c r="CD30" i="2"/>
  <c r="CD109" i="2"/>
  <c r="CD189" i="2"/>
  <c r="CD84" i="2"/>
  <c r="CD38" i="2"/>
  <c r="CD157" i="2"/>
  <c r="CD103" i="2"/>
  <c r="CD108" i="2"/>
  <c r="CD190" i="2"/>
  <c r="CD22" i="2"/>
  <c r="CD130" i="2"/>
  <c r="CD197" i="2"/>
  <c r="CD26" i="2"/>
  <c r="CD193" i="2"/>
  <c r="CD40" i="2"/>
  <c r="CD65" i="2"/>
  <c r="CD101" i="2"/>
  <c r="CD62" i="2"/>
  <c r="CD54" i="2"/>
  <c r="CD145" i="2"/>
  <c r="CD185" i="2"/>
  <c r="CD111" i="2"/>
  <c r="CD80" i="2"/>
  <c r="CD159" i="2"/>
  <c r="CD95" i="2"/>
  <c r="CD163" i="2"/>
  <c r="CD63" i="2"/>
  <c r="CD196" i="2"/>
  <c r="CD177" i="2"/>
  <c r="CD20" i="2"/>
  <c r="CD45" i="2"/>
  <c r="CD139" i="2"/>
  <c r="CD198" i="2"/>
  <c r="CD93" i="2"/>
  <c r="CD106" i="2"/>
  <c r="CD57" i="2"/>
  <c r="CD27" i="2"/>
  <c r="CD96" i="2"/>
  <c r="CD142" i="2"/>
  <c r="CD11" i="2"/>
  <c r="CD85" i="2"/>
  <c r="CD191" i="2"/>
  <c r="CD77" i="2"/>
  <c r="CD174" i="2"/>
  <c r="CD178" i="2"/>
  <c r="CD21" i="2"/>
  <c r="CD89" i="2"/>
  <c r="CD18" i="2"/>
  <c r="CD25" i="2"/>
  <c r="CD67" i="2"/>
  <c r="CD192" i="2"/>
  <c r="CD162" i="2"/>
  <c r="CD102" i="2"/>
  <c r="CD184" i="2"/>
  <c r="CD72" i="2"/>
  <c r="CD200" i="2"/>
  <c r="CD118" i="2"/>
  <c r="CD164" i="2"/>
  <c r="CD99" i="2"/>
  <c r="CD125" i="2"/>
  <c r="CD201" i="2"/>
  <c r="CD88" i="2"/>
  <c r="CD92" i="2"/>
  <c r="CD195" i="2"/>
  <c r="CD58" i="2"/>
  <c r="CD15" i="2"/>
  <c r="CD182" i="2"/>
  <c r="CD7" i="2"/>
  <c r="CD24" i="2"/>
  <c r="CD32" i="2"/>
  <c r="CD5" i="2"/>
  <c r="CD70" i="2"/>
  <c r="CD49" i="2"/>
  <c r="CD60" i="2"/>
  <c r="CD120" i="2"/>
  <c r="CD19" i="2"/>
  <c r="CD86" i="2"/>
  <c r="CD68" i="2"/>
  <c r="CD117" i="2"/>
  <c r="CD153" i="2"/>
  <c r="CD52" i="2"/>
  <c r="CD50" i="2"/>
  <c r="CD36" i="2"/>
  <c r="CD119" i="2"/>
  <c r="CD161" i="2"/>
  <c r="CD39" i="2"/>
  <c r="CD188" i="2"/>
  <c r="CD149" i="2"/>
  <c r="CD151" i="2"/>
  <c r="CD132" i="2"/>
  <c r="CD131" i="2"/>
  <c r="CD79" i="2"/>
  <c r="CD128" i="2"/>
  <c r="CD135" i="2"/>
  <c r="CD91" i="2"/>
  <c r="CD66" i="2"/>
  <c r="CD14" i="2"/>
  <c r="CD137" i="2"/>
  <c r="CD140" i="2"/>
  <c r="CD41" i="2"/>
  <c r="CD155" i="2"/>
  <c r="CD169" i="2"/>
  <c r="CD105" i="2"/>
  <c r="CD148" i="2"/>
  <c r="CD37" i="2"/>
  <c r="CD138" i="2"/>
  <c r="CD100" i="2"/>
  <c r="CD150" i="2"/>
  <c r="CD90" i="2"/>
  <c r="CD48" i="2"/>
  <c r="CD13" i="2"/>
  <c r="CD152" i="2"/>
  <c r="CD202" i="2"/>
  <c r="CD23" i="2"/>
  <c r="CD175" i="2"/>
  <c r="CD42" i="2"/>
  <c r="CD183" i="2"/>
  <c r="CD176" i="2"/>
  <c r="CD82" i="2"/>
  <c r="CD6" i="2"/>
  <c r="CD127" i="2"/>
  <c r="CD180" i="2"/>
  <c r="CD126" i="2"/>
  <c r="CD144" i="2"/>
  <c r="CD154" i="2"/>
  <c r="CD134" i="2"/>
  <c r="CD143" i="2"/>
  <c r="CD115" i="2"/>
  <c r="CD29" i="2"/>
  <c r="CD104" i="2"/>
  <c r="CD203" i="2"/>
  <c r="CD9" i="2"/>
  <c r="CD16" i="2"/>
  <c r="CD123" i="2"/>
  <c r="CD73" i="2"/>
  <c r="CD8" i="2"/>
  <c r="CD158" i="2"/>
  <c r="CD179" i="2"/>
  <c r="CD81" i="2"/>
  <c r="CD167" i="2"/>
  <c r="CD194" i="2"/>
  <c r="CD146" i="2"/>
  <c r="CD87" i="2"/>
  <c r="CD75" i="2"/>
  <c r="CD141" i="2"/>
  <c r="CD129" i="2"/>
  <c r="CD133" i="2"/>
  <c r="CD69" i="2"/>
  <c r="CD76" i="2"/>
  <c r="CD94" i="2"/>
  <c r="CD46" i="2"/>
  <c r="CD61" i="2"/>
  <c r="CD171" i="2"/>
  <c r="CD3" i="2"/>
  <c r="C9" i="4" s="1"/>
  <c r="BZ6" i="2"/>
  <c r="BY7" i="2"/>
  <c r="CA5" i="2"/>
  <c r="CB5" i="2" s="1"/>
  <c r="CC5" i="2" s="1"/>
  <c r="CK7" i="2"/>
  <c r="CN6" i="2"/>
  <c r="BZ7" i="2" l="1"/>
  <c r="BY8" i="2"/>
  <c r="CA6" i="2"/>
  <c r="CB6" i="2" s="1"/>
  <c r="CC6" i="2" s="1"/>
  <c r="CN7" i="2"/>
  <c r="CK8" i="2"/>
  <c r="CK9" i="2" l="1"/>
  <c r="CN8" i="2"/>
  <c r="BY9" i="2"/>
  <c r="BZ8" i="2"/>
  <c r="CA7" i="2"/>
  <c r="CB7" i="2" s="1"/>
  <c r="CC7" i="2" s="1"/>
  <c r="CA8" i="2" l="1"/>
  <c r="CB8" i="2" s="1"/>
  <c r="CC8" i="2" s="1"/>
  <c r="BY10" i="2"/>
  <c r="BZ9" i="2"/>
  <c r="CN9" i="2"/>
  <c r="CK10" i="2"/>
  <c r="CA9" i="2" l="1"/>
  <c r="CB9" i="2"/>
  <c r="CC9" i="2" s="1"/>
  <c r="CK11" i="2"/>
  <c r="CN10" i="2"/>
  <c r="BZ10" i="2"/>
  <c r="BY11" i="2"/>
  <c r="BY12" i="2" l="1"/>
  <c r="BZ11" i="2"/>
  <c r="CA10" i="2"/>
  <c r="CB10" i="2" s="1"/>
  <c r="CC10" i="2" s="1"/>
  <c r="CK12" i="2"/>
  <c r="CN11" i="2"/>
  <c r="CN12" i="2" l="1"/>
  <c r="CK13" i="2"/>
  <c r="CA11" i="2"/>
  <c r="CB11" i="2"/>
  <c r="CC11" i="2" s="1"/>
  <c r="BZ12" i="2"/>
  <c r="BY13" i="2"/>
  <c r="BY14" i="2" l="1"/>
  <c r="BZ13" i="2"/>
  <c r="CA12" i="2"/>
  <c r="CB12" i="2" s="1"/>
  <c r="CC12" i="2" s="1"/>
  <c r="CN13" i="2"/>
  <c r="CK14" i="2"/>
  <c r="CN14" i="2" l="1"/>
  <c r="CK15" i="2"/>
  <c r="CA13" i="2"/>
  <c r="CB13" i="2" s="1"/>
  <c r="CC13" i="2" s="1"/>
  <c r="BZ14" i="2"/>
  <c r="BY15" i="2"/>
  <c r="CA14" i="2" l="1"/>
  <c r="CB14" i="2" s="1"/>
  <c r="CC14" i="2" s="1"/>
  <c r="CN15" i="2"/>
  <c r="CK16" i="2"/>
  <c r="BY16" i="2"/>
  <c r="BZ15" i="2"/>
  <c r="CA15" i="2" l="1"/>
  <c r="CB15" i="2"/>
  <c r="CC15" i="2" s="1"/>
  <c r="BZ16" i="2"/>
  <c r="BY17" i="2"/>
  <c r="CN16" i="2"/>
  <c r="CK17" i="2"/>
  <c r="CA16" i="2" l="1"/>
  <c r="CB16" i="2"/>
  <c r="CC16" i="2" s="1"/>
  <c r="CN17" i="2"/>
  <c r="CK18" i="2"/>
  <c r="BZ17" i="2"/>
  <c r="BY18" i="2"/>
  <c r="BZ18" i="2" l="1"/>
  <c r="BY19" i="2"/>
  <c r="CA17" i="2"/>
  <c r="CB17" i="2" s="1"/>
  <c r="CC17" i="2" s="1"/>
  <c r="CN18" i="2"/>
  <c r="CK19" i="2"/>
  <c r="CN19" i="2" l="1"/>
  <c r="CK20" i="2"/>
  <c r="BY20" i="2"/>
  <c r="BZ19" i="2"/>
  <c r="CA18" i="2"/>
  <c r="CB18" i="2" s="1"/>
  <c r="CC18" i="2" s="1"/>
  <c r="CA19" i="2" l="1"/>
  <c r="CB19" i="2"/>
  <c r="CC19" i="2" s="1"/>
  <c r="BZ20" i="2"/>
  <c r="BY21" i="2"/>
  <c r="CK21" i="2"/>
  <c r="CN20" i="2"/>
  <c r="CK22" i="2" l="1"/>
  <c r="CN21" i="2"/>
  <c r="BY22" i="2"/>
  <c r="BZ21" i="2"/>
  <c r="CA20" i="2"/>
  <c r="CB20" i="2" s="1"/>
  <c r="CC20" i="2" s="1"/>
  <c r="CA21" i="2" l="1"/>
  <c r="CB21" i="2"/>
  <c r="CC21" i="2" s="1"/>
  <c r="BZ22" i="2"/>
  <c r="BY23" i="2"/>
  <c r="CK23" i="2"/>
  <c r="CN22" i="2"/>
  <c r="CK24" i="2" l="1"/>
  <c r="CN23" i="2"/>
  <c r="CA22" i="2"/>
  <c r="CB22" i="2" s="1"/>
  <c r="CC22" i="2" s="1"/>
  <c r="BZ23" i="2"/>
  <c r="BY24" i="2"/>
  <c r="BZ24" i="2" l="1"/>
  <c r="BY25" i="2"/>
  <c r="CA23" i="2"/>
  <c r="CB23" i="2"/>
  <c r="CC23" i="2" s="1"/>
  <c r="CN24" i="2"/>
  <c r="CK25" i="2"/>
  <c r="CN25" i="2" l="1"/>
  <c r="CK26" i="2"/>
  <c r="BZ25" i="2"/>
  <c r="BY26" i="2"/>
  <c r="CA24" i="2"/>
  <c r="CB24" i="2" s="1"/>
  <c r="CC24" i="2" s="1"/>
  <c r="BY27" i="2" l="1"/>
  <c r="BZ26" i="2"/>
  <c r="CA25" i="2"/>
  <c r="CB25" i="2"/>
  <c r="CC25" i="2" s="1"/>
  <c r="CN26" i="2"/>
  <c r="CK27" i="2"/>
  <c r="CN27" i="2" l="1"/>
  <c r="CK28" i="2"/>
  <c r="CA26" i="2"/>
  <c r="CB26" i="2" s="1"/>
  <c r="CC26" i="2" s="1"/>
  <c r="BZ27" i="2"/>
  <c r="BY28" i="2"/>
  <c r="BY29" i="2" l="1"/>
  <c r="BZ28" i="2"/>
  <c r="CA27" i="2"/>
  <c r="CB27" i="2"/>
  <c r="CC27" i="2" s="1"/>
  <c r="CK29" i="2"/>
  <c r="CN28" i="2"/>
  <c r="CN29" i="2" l="1"/>
  <c r="CK30" i="2"/>
  <c r="CA28" i="2"/>
  <c r="CB28" i="2"/>
  <c r="CC28" i="2" s="1"/>
  <c r="BZ29" i="2"/>
  <c r="BY30" i="2"/>
  <c r="BZ30" i="2" l="1"/>
  <c r="BY31" i="2"/>
  <c r="CA29" i="2"/>
  <c r="CB29" i="2" s="1"/>
  <c r="CC29" i="2" s="1"/>
  <c r="CN30" i="2"/>
  <c r="CK31" i="2"/>
  <c r="CN31" i="2" l="1"/>
  <c r="CK32" i="2"/>
  <c r="BZ31" i="2"/>
  <c r="BY32" i="2"/>
  <c r="CA30" i="2"/>
  <c r="CB30" i="2" s="1"/>
  <c r="CC30" i="2" s="1"/>
  <c r="BY33" i="2" l="1"/>
  <c r="BZ32" i="2"/>
  <c r="CA31" i="2"/>
  <c r="CB31" i="2" s="1"/>
  <c r="CC31" i="2" s="1"/>
  <c r="CK33" i="2"/>
  <c r="CN32" i="2"/>
  <c r="CN33" i="2" l="1"/>
  <c r="H9" i="4" s="1"/>
  <c r="CK34" i="2"/>
  <c r="CA32" i="2"/>
  <c r="CB32" i="2" s="1"/>
  <c r="CC32" i="2" s="1"/>
  <c r="BY34" i="2"/>
  <c r="BZ33" i="2"/>
  <c r="CA33" i="2" l="1"/>
  <c r="CB33" i="2"/>
  <c r="CC33" i="2" s="1"/>
  <c r="CE3" i="2" s="1"/>
  <c r="CK35" i="2"/>
  <c r="CN34" i="2"/>
  <c r="BY35" i="2"/>
  <c r="BZ34" i="2"/>
  <c r="I9" i="4"/>
  <c r="H16" i="4"/>
  <c r="CA34" i="2" l="1"/>
  <c r="CB34" i="2" s="1"/>
  <c r="CC34" i="2" s="1"/>
  <c r="BY36" i="2"/>
  <c r="BZ35" i="2"/>
  <c r="I16" i="4"/>
  <c r="CN35" i="2"/>
  <c r="CK36" i="2"/>
  <c r="CE117" i="2"/>
  <c r="CE132" i="2"/>
  <c r="CE102" i="2"/>
  <c r="CE87" i="2"/>
  <c r="CE199" i="2"/>
  <c r="CE140" i="2"/>
  <c r="CE158" i="2"/>
  <c r="CE22" i="2"/>
  <c r="CE107" i="2"/>
  <c r="CE119" i="2"/>
  <c r="CE151" i="2"/>
  <c r="CE193" i="2"/>
  <c r="CE111" i="2"/>
  <c r="D9" i="4"/>
  <c r="E9" i="4" s="1"/>
  <c r="F9" i="4" s="1"/>
  <c r="CE16" i="2"/>
  <c r="CE136" i="2"/>
  <c r="CE15" i="2"/>
  <c r="CE116" i="2"/>
  <c r="CE112" i="2"/>
  <c r="CE186" i="2"/>
  <c r="CE85" i="2"/>
  <c r="CE144" i="2"/>
  <c r="CE33" i="2"/>
  <c r="CE47" i="2"/>
  <c r="CE50" i="2"/>
  <c r="CE32" i="2"/>
  <c r="CE178" i="2"/>
  <c r="CE188" i="2"/>
  <c r="CE146" i="2"/>
  <c r="CE52" i="2"/>
  <c r="CE131" i="2"/>
  <c r="CE65" i="2"/>
  <c r="CE99" i="2"/>
  <c r="CE70" i="2"/>
  <c r="CE83" i="2"/>
  <c r="CE145" i="2"/>
  <c r="CE93" i="2"/>
  <c r="CE202" i="2"/>
  <c r="CE88" i="2"/>
  <c r="CE86" i="2"/>
  <c r="CE46" i="2"/>
  <c r="CE169" i="2"/>
  <c r="CE9" i="2"/>
  <c r="CE39" i="2"/>
  <c r="CE155" i="2"/>
  <c r="CE125" i="2"/>
  <c r="CE42" i="2"/>
  <c r="CE115" i="2"/>
  <c r="CE91" i="2"/>
  <c r="CE21" i="2"/>
  <c r="CE148" i="2"/>
  <c r="CE195" i="2"/>
  <c r="CE124" i="2"/>
  <c r="CE77" i="2"/>
  <c r="CE164" i="2"/>
  <c r="CE190" i="2"/>
  <c r="CE44" i="2"/>
  <c r="CE94" i="2"/>
  <c r="CE180" i="2"/>
  <c r="CE74" i="2"/>
  <c r="CE106" i="2"/>
  <c r="CE138" i="2"/>
  <c r="CE120" i="2"/>
  <c r="CE160" i="2"/>
  <c r="CE73" i="2"/>
  <c r="CE104" i="2"/>
  <c r="CE60" i="2"/>
  <c r="CE135" i="2"/>
  <c r="CE36" i="2"/>
  <c r="CE197" i="2"/>
  <c r="CE194" i="2"/>
  <c r="CE4" i="2"/>
  <c r="CE170" i="2"/>
  <c r="CE95" i="2"/>
  <c r="CE103" i="2"/>
  <c r="CE71" i="2"/>
  <c r="CE128" i="2"/>
  <c r="CE101" i="2"/>
  <c r="CE173" i="2"/>
  <c r="CE187" i="2"/>
  <c r="CE192" i="2"/>
  <c r="CE11" i="2"/>
  <c r="CE150" i="2"/>
  <c r="CE14" i="2"/>
  <c r="CE57" i="2"/>
  <c r="CE67" i="2"/>
  <c r="CE200" i="2"/>
  <c r="CE62" i="2"/>
  <c r="CE152" i="2"/>
  <c r="CE10" i="2"/>
  <c r="CE118" i="2"/>
  <c r="CE123" i="2"/>
  <c r="CE171" i="2"/>
  <c r="CE203" i="2"/>
  <c r="CE69" i="2"/>
  <c r="CE24" i="2"/>
  <c r="CE79" i="2"/>
  <c r="CE96" i="2"/>
  <c r="CE127" i="2"/>
  <c r="CE198" i="2"/>
  <c r="CE114" i="2"/>
  <c r="CE100" i="2"/>
  <c r="CE18" i="2"/>
  <c r="CE37" i="2"/>
  <c r="CE40" i="2"/>
  <c r="CE98" i="2"/>
  <c r="CE45" i="2"/>
  <c r="CE163" i="2"/>
  <c r="CE75" i="2"/>
  <c r="CE49" i="2"/>
  <c r="CE61" i="2"/>
  <c r="CE185" i="2"/>
  <c r="CE89" i="2"/>
  <c r="CE76" i="2"/>
  <c r="CE78" i="2"/>
  <c r="CE27" i="2"/>
  <c r="CE139" i="2"/>
  <c r="CE26" i="2"/>
  <c r="CE68" i="2"/>
  <c r="CE35" i="2"/>
  <c r="CE29" i="2"/>
  <c r="CE201" i="2"/>
  <c r="CE84" i="2"/>
  <c r="CE66" i="2"/>
  <c r="CE72" i="2"/>
  <c r="CE165" i="2"/>
  <c r="CE196" i="2"/>
  <c r="CE176" i="2"/>
  <c r="CE157" i="2"/>
  <c r="CE142" i="2"/>
  <c r="CE183" i="2"/>
  <c r="CE126" i="2"/>
  <c r="CE182" i="2"/>
  <c r="CE149" i="2"/>
  <c r="CE162" i="2"/>
  <c r="CE34" i="2"/>
  <c r="CE28" i="2"/>
  <c r="CE92" i="2"/>
  <c r="CE53" i="2"/>
  <c r="CE80" i="2"/>
  <c r="CE191" i="2"/>
  <c r="CE8" i="2"/>
  <c r="CE55" i="2"/>
  <c r="CE179" i="2"/>
  <c r="CE122" i="2"/>
  <c r="CE51" i="2"/>
  <c r="CE108" i="2"/>
  <c r="CE48" i="2"/>
  <c r="CE121" i="2"/>
  <c r="CE168" i="2"/>
  <c r="CE30" i="2"/>
  <c r="CE90" i="2"/>
  <c r="CE147" i="2"/>
  <c r="CE161" i="2"/>
  <c r="CE59" i="2"/>
  <c r="CE133" i="2"/>
  <c r="CE181" i="2"/>
  <c r="CE13" i="2"/>
  <c r="CE177" i="2"/>
  <c r="CE166" i="2"/>
  <c r="CE129" i="2"/>
  <c r="CE12" i="2"/>
  <c r="CE7" i="2"/>
  <c r="CE97" i="2"/>
  <c r="CE110" i="2"/>
  <c r="CE154" i="2"/>
  <c r="CE143" i="2"/>
  <c r="CE41" i="2"/>
  <c r="CE184" i="2"/>
  <c r="CE25" i="2"/>
  <c r="CE156" i="2"/>
  <c r="CE56" i="2"/>
  <c r="CE109" i="2"/>
  <c r="CE82" i="2"/>
  <c r="CE20" i="2"/>
  <c r="CE174" i="2"/>
  <c r="CE64" i="2"/>
  <c r="CE19" i="2"/>
  <c r="CE141" i="2"/>
  <c r="CE58" i="2"/>
  <c r="CE134" i="2"/>
  <c r="CE172" i="2"/>
  <c r="CE23" i="2"/>
  <c r="CE189" i="2"/>
  <c r="CE63" i="2"/>
  <c r="CE137" i="2"/>
  <c r="CE175" i="2"/>
  <c r="CE54" i="2"/>
  <c r="CE153" i="2"/>
  <c r="CE17" i="2"/>
  <c r="CE38" i="2"/>
  <c r="CE167" i="2"/>
  <c r="CE105" i="2"/>
  <c r="CE5" i="2"/>
  <c r="CE6" i="2"/>
  <c r="CE130" i="2"/>
  <c r="CE43" i="2"/>
  <c r="CE31" i="2"/>
  <c r="CE113" i="2"/>
  <c r="CE81" i="2"/>
  <c r="CE159" i="2"/>
  <c r="G9" i="4" l="1"/>
  <c r="F16" i="4"/>
  <c r="CA35" i="2"/>
  <c r="CB35" i="2" s="1"/>
  <c r="CC35" i="2" s="1"/>
  <c r="CN36" i="2"/>
  <c r="CK37" i="2"/>
  <c r="BZ36" i="2"/>
  <c r="BY37" i="2"/>
  <c r="G16" i="4" l="1"/>
  <c r="L9" i="4"/>
  <c r="L16" i="4" s="1"/>
  <c r="BZ37" i="2"/>
  <c r="BY38" i="2"/>
  <c r="CA36" i="2"/>
  <c r="CB36" i="2" s="1"/>
  <c r="CC36" i="2" s="1"/>
  <c r="CN37" i="2"/>
  <c r="CK38" i="2"/>
  <c r="CN38" i="2" l="1"/>
  <c r="CK39" i="2"/>
  <c r="BZ38" i="2"/>
  <c r="BY39" i="2"/>
  <c r="CA37" i="2"/>
  <c r="CB37" i="2" s="1"/>
  <c r="CC37" i="2" s="1"/>
  <c r="BZ39" i="2" l="1"/>
  <c r="BY40" i="2"/>
  <c r="CA38" i="2"/>
  <c r="CB38" i="2" s="1"/>
  <c r="CC38" i="2" s="1"/>
  <c r="CN39" i="2"/>
  <c r="CK40" i="2"/>
  <c r="CN40" i="2" l="1"/>
  <c r="CK41" i="2"/>
  <c r="BY41" i="2"/>
  <c r="BZ40" i="2"/>
  <c r="CA39" i="2"/>
  <c r="CB39" i="2"/>
  <c r="CC39" i="2" s="1"/>
  <c r="CA40" i="2" l="1"/>
  <c r="CB40" i="2" s="1"/>
  <c r="CC40" i="2" s="1"/>
  <c r="BZ41" i="2"/>
  <c r="BY42" i="2"/>
  <c r="CN41" i="2"/>
  <c r="CK42" i="2"/>
  <c r="CN42" i="2" l="1"/>
  <c r="CK43" i="2"/>
  <c r="BZ42" i="2"/>
  <c r="BY43" i="2"/>
  <c r="CA41" i="2"/>
  <c r="CB41" i="2" s="1"/>
  <c r="CC41" i="2" s="1"/>
  <c r="BY44" i="2" l="1"/>
  <c r="BZ43" i="2"/>
  <c r="CA42" i="2"/>
  <c r="CB42" i="2" s="1"/>
  <c r="CC42" i="2" s="1"/>
  <c r="CN43" i="2"/>
  <c r="CK44" i="2"/>
  <c r="CK45" i="2" l="1"/>
  <c r="CN44" i="2"/>
  <c r="CA43" i="2"/>
  <c r="CB43" i="2" s="1"/>
  <c r="CC43" i="2" s="1"/>
  <c r="BY45" i="2"/>
  <c r="BZ44" i="2"/>
  <c r="BY46" i="2" l="1"/>
  <c r="BZ45" i="2"/>
  <c r="CA44" i="2"/>
  <c r="CB44" i="2"/>
  <c r="CC44" i="2" s="1"/>
  <c r="CN45" i="2"/>
  <c r="CK46" i="2"/>
  <c r="CN46" i="2" l="1"/>
  <c r="CK47" i="2"/>
  <c r="CA45" i="2"/>
  <c r="CB45" i="2" s="1"/>
  <c r="CC45" i="2" s="1"/>
  <c r="BZ46" i="2"/>
  <c r="BY47" i="2"/>
  <c r="BY48" i="2" l="1"/>
  <c r="BZ47" i="2"/>
  <c r="CA46" i="2"/>
  <c r="CB46" i="2"/>
  <c r="CC46" i="2" s="1"/>
  <c r="CN47" i="2"/>
  <c r="CK48" i="2"/>
  <c r="CN48" i="2" l="1"/>
  <c r="CK49" i="2"/>
  <c r="CA47" i="2"/>
  <c r="CB47" i="2"/>
  <c r="CC47" i="2" s="1"/>
  <c r="BZ48" i="2"/>
  <c r="BY49" i="2"/>
  <c r="BZ49" i="2" l="1"/>
  <c r="BY50" i="2"/>
  <c r="CA48" i="2"/>
  <c r="CB48" i="2" s="1"/>
  <c r="CC48" i="2" s="1"/>
  <c r="CN49" i="2"/>
  <c r="CK50" i="2"/>
  <c r="CN50" i="2" l="1"/>
  <c r="CK51" i="2"/>
  <c r="BZ50" i="2"/>
  <c r="BY51" i="2"/>
  <c r="CA49" i="2"/>
  <c r="CB49" i="2" s="1"/>
  <c r="CC49" i="2" s="1"/>
  <c r="BY52" i="2" l="1"/>
  <c r="BZ51" i="2"/>
  <c r="CA50" i="2"/>
  <c r="CB50" i="2"/>
  <c r="CC50" i="2" s="1"/>
  <c r="CK52" i="2"/>
  <c r="CN51" i="2"/>
  <c r="CK53" i="2" l="1"/>
  <c r="CN52" i="2"/>
  <c r="CA51" i="2"/>
  <c r="CB51" i="2" s="1"/>
  <c r="CC51" i="2" s="1"/>
  <c r="BZ52" i="2"/>
  <c r="BY53" i="2"/>
  <c r="BZ53" i="2" l="1"/>
  <c r="BY54" i="2"/>
  <c r="CA52" i="2"/>
  <c r="CB52" i="2" s="1"/>
  <c r="CC52" i="2" s="1"/>
  <c r="CN53" i="2"/>
  <c r="CK54" i="2"/>
  <c r="CN54" i="2" l="1"/>
  <c r="CK55" i="2"/>
  <c r="BY55" i="2"/>
  <c r="BZ54" i="2"/>
  <c r="CA53" i="2"/>
  <c r="CB53" i="2"/>
  <c r="CC53" i="2" s="1"/>
  <c r="CN55" i="2" l="1"/>
  <c r="CK56" i="2"/>
  <c r="CA54" i="2"/>
  <c r="CB54" i="2" s="1"/>
  <c r="CC54" i="2" s="1"/>
  <c r="BZ55" i="2"/>
  <c r="BY56" i="2"/>
  <c r="BZ56" i="2" l="1"/>
  <c r="BY57" i="2"/>
  <c r="CA55" i="2"/>
  <c r="CB55" i="2"/>
  <c r="CC55" i="2" s="1"/>
  <c r="CN56" i="2"/>
  <c r="CK57" i="2"/>
  <c r="CN57" i="2" l="1"/>
  <c r="CK58" i="2"/>
  <c r="BZ57" i="2"/>
  <c r="BY58" i="2"/>
  <c r="CA56" i="2"/>
  <c r="CB56" i="2" s="1"/>
  <c r="CC56" i="2" s="1"/>
  <c r="BY59" i="2" l="1"/>
  <c r="BZ58" i="2"/>
  <c r="CA57" i="2"/>
  <c r="CB57" i="2"/>
  <c r="CC57" i="2" s="1"/>
  <c r="CN58" i="2"/>
  <c r="CK59" i="2"/>
  <c r="CN59" i="2" l="1"/>
  <c r="CK60" i="2"/>
  <c r="CA58" i="2"/>
  <c r="CB58" i="2" s="1"/>
  <c r="CC58" i="2" s="1"/>
  <c r="BZ59" i="2"/>
  <c r="BY60" i="2"/>
  <c r="BY61" i="2" l="1"/>
  <c r="BZ60" i="2"/>
  <c r="CA59" i="2"/>
  <c r="CB59" i="2"/>
  <c r="CC59" i="2" s="1"/>
  <c r="CK61" i="2"/>
  <c r="CN60" i="2"/>
  <c r="CN61" i="2" l="1"/>
  <c r="CK62" i="2"/>
  <c r="CA60" i="2"/>
  <c r="CB60" i="2" s="1"/>
  <c r="CC60" i="2" s="1"/>
  <c r="BZ61" i="2"/>
  <c r="BY62" i="2"/>
  <c r="BY63" i="2" l="1"/>
  <c r="BZ62" i="2"/>
  <c r="CA61" i="2"/>
  <c r="CB61" i="2"/>
  <c r="CC61" i="2" s="1"/>
  <c r="CN62" i="2"/>
  <c r="CK63" i="2"/>
  <c r="CN63" i="2" l="1"/>
  <c r="CK64" i="2"/>
  <c r="CA62" i="2"/>
  <c r="CB62" i="2"/>
  <c r="CC62" i="2" s="1"/>
  <c r="BY64" i="2"/>
  <c r="BZ63" i="2"/>
  <c r="CA63" i="2" l="1"/>
  <c r="CB63" i="2"/>
  <c r="CC63" i="2" s="1"/>
  <c r="BY65" i="2"/>
  <c r="BZ64" i="2"/>
  <c r="CN64" i="2"/>
  <c r="CK65" i="2"/>
  <c r="CA64" i="2" l="1"/>
  <c r="CB64" i="2" s="1"/>
  <c r="CC64" i="2" s="1"/>
  <c r="CN65" i="2"/>
  <c r="CK66" i="2"/>
  <c r="BY66" i="2"/>
  <c r="BZ65" i="2"/>
  <c r="CA65" i="2" l="1"/>
  <c r="CB65" i="2" s="1"/>
  <c r="CC65" i="2" s="1"/>
  <c r="BZ66" i="2"/>
  <c r="BY67" i="2"/>
  <c r="CN66" i="2"/>
  <c r="CK67" i="2"/>
  <c r="CN67" i="2" l="1"/>
  <c r="CK68" i="2"/>
  <c r="BY68" i="2"/>
  <c r="BZ67" i="2"/>
  <c r="CA66" i="2"/>
  <c r="CB66" i="2"/>
  <c r="CC66" i="2" s="1"/>
  <c r="CA67" i="2" l="1"/>
  <c r="CB67" i="2" s="1"/>
  <c r="CC67" i="2" s="1"/>
  <c r="BY69" i="2"/>
  <c r="BZ68" i="2"/>
  <c r="CN68" i="2"/>
  <c r="CK69" i="2"/>
  <c r="CN69" i="2" l="1"/>
  <c r="CK70" i="2"/>
  <c r="CA68" i="2"/>
  <c r="CB68" i="2"/>
  <c r="CC68" i="2" s="1"/>
  <c r="BZ69" i="2"/>
  <c r="BY70" i="2"/>
  <c r="BZ70" i="2" l="1"/>
  <c r="BY71" i="2"/>
  <c r="CA69" i="2"/>
  <c r="CB69" i="2" s="1"/>
  <c r="CC69" i="2" s="1"/>
  <c r="CN70" i="2"/>
  <c r="CK71" i="2"/>
  <c r="CN71" i="2" l="1"/>
  <c r="CK72" i="2"/>
  <c r="BZ71" i="2"/>
  <c r="BY72" i="2"/>
  <c r="CA70" i="2"/>
  <c r="CB70" i="2"/>
  <c r="CC70" i="2" s="1"/>
  <c r="BY73" i="2" l="1"/>
  <c r="BZ72" i="2"/>
  <c r="CA71" i="2"/>
  <c r="CB71" i="2" s="1"/>
  <c r="CC71" i="2" s="1"/>
  <c r="CN72" i="2"/>
  <c r="CK73" i="2"/>
  <c r="CN73" i="2" l="1"/>
  <c r="CK74" i="2"/>
  <c r="CA72" i="2"/>
  <c r="CB72" i="2" s="1"/>
  <c r="CC72" i="2" s="1"/>
  <c r="BY74" i="2"/>
  <c r="BZ73" i="2"/>
  <c r="CA73" i="2" l="1"/>
  <c r="CB73" i="2"/>
  <c r="CC73" i="2" s="1"/>
  <c r="BZ74" i="2"/>
  <c r="BY75" i="2"/>
  <c r="CN74" i="2"/>
  <c r="CK75" i="2"/>
  <c r="CN75" i="2" l="1"/>
  <c r="CK76" i="2"/>
  <c r="BY76" i="2"/>
  <c r="BZ75" i="2"/>
  <c r="CA74" i="2"/>
  <c r="CB74" i="2" s="1"/>
  <c r="CC74" i="2" s="1"/>
  <c r="CA75" i="2" l="1"/>
  <c r="CB75" i="2"/>
  <c r="CC75" i="2" s="1"/>
  <c r="BZ76" i="2"/>
  <c r="BY77" i="2"/>
  <c r="CN76" i="2"/>
  <c r="CK77" i="2"/>
  <c r="CK78" i="2" l="1"/>
  <c r="CN77" i="2"/>
  <c r="BZ77" i="2"/>
  <c r="BY78" i="2"/>
  <c r="CA76" i="2"/>
  <c r="CB76" i="2" s="1"/>
  <c r="CC76" i="2" s="1"/>
  <c r="BY79" i="2" l="1"/>
  <c r="BZ78" i="2"/>
  <c r="CA77" i="2"/>
  <c r="CB77" i="2"/>
  <c r="CC77" i="2" s="1"/>
  <c r="CN78" i="2"/>
  <c r="CK79" i="2"/>
  <c r="CN79" i="2" l="1"/>
  <c r="CK80" i="2"/>
  <c r="CA78" i="2"/>
  <c r="CB78" i="2"/>
  <c r="CC78" i="2" s="1"/>
  <c r="BY80" i="2"/>
  <c r="BZ79" i="2"/>
  <c r="CA79" i="2" l="1"/>
  <c r="CB79" i="2"/>
  <c r="CC79" i="2" s="1"/>
  <c r="BY81" i="2"/>
  <c r="BZ80" i="2"/>
  <c r="CN80" i="2"/>
  <c r="CK81" i="2"/>
  <c r="CN81" i="2" l="1"/>
  <c r="CK82" i="2"/>
  <c r="CA80" i="2"/>
  <c r="CB80" i="2"/>
  <c r="CC80" i="2" s="1"/>
  <c r="BY82" i="2"/>
  <c r="BZ81" i="2"/>
  <c r="CA81" i="2" l="1"/>
  <c r="CB81" i="2"/>
  <c r="CC81" i="2" s="1"/>
  <c r="BY83" i="2"/>
  <c r="BZ82" i="2"/>
  <c r="CN82" i="2"/>
  <c r="CK83" i="2"/>
  <c r="CA82" i="2" l="1"/>
  <c r="CB82" i="2"/>
  <c r="CC82" i="2" s="1"/>
  <c r="CN83" i="2"/>
  <c r="CK84" i="2"/>
  <c r="BY84" i="2"/>
  <c r="BZ83" i="2"/>
  <c r="CA83" i="2" l="1"/>
  <c r="CB83" i="2"/>
  <c r="CC83" i="2" s="1"/>
  <c r="BY85" i="2"/>
  <c r="BZ84" i="2"/>
  <c r="CN84" i="2"/>
  <c r="CK85" i="2"/>
  <c r="CA84" i="2" l="1"/>
  <c r="CB84" i="2"/>
  <c r="CC84" i="2" s="1"/>
  <c r="CN85" i="2"/>
  <c r="CK86" i="2"/>
  <c r="BY86" i="2"/>
  <c r="BZ85" i="2"/>
  <c r="CA85" i="2" l="1"/>
  <c r="CB85" i="2"/>
  <c r="CC85" i="2" s="1"/>
  <c r="BZ86" i="2"/>
  <c r="BY87" i="2"/>
  <c r="CN86" i="2"/>
  <c r="CK87" i="2"/>
  <c r="CN87" i="2" l="1"/>
  <c r="CK88" i="2"/>
  <c r="BZ87" i="2"/>
  <c r="BY88" i="2"/>
  <c r="CA86" i="2"/>
  <c r="CB86" i="2" s="1"/>
  <c r="CC86" i="2" s="1"/>
  <c r="BY89" i="2" l="1"/>
  <c r="BZ88" i="2"/>
  <c r="CA87" i="2"/>
  <c r="CB87" i="2" s="1"/>
  <c r="CC87" i="2" s="1"/>
  <c r="CN88" i="2"/>
  <c r="CK89" i="2"/>
  <c r="CN89" i="2" l="1"/>
  <c r="CK90" i="2"/>
  <c r="CA88" i="2"/>
  <c r="CB88" i="2" s="1"/>
  <c r="CC88" i="2" s="1"/>
  <c r="BZ89" i="2"/>
  <c r="BY90" i="2"/>
  <c r="CA89" i="2" l="1"/>
  <c r="CB89" i="2"/>
  <c r="CC89" i="2" s="1"/>
  <c r="BY91" i="2"/>
  <c r="BZ90" i="2"/>
  <c r="CN90" i="2"/>
  <c r="CK91" i="2"/>
  <c r="CN91" i="2" l="1"/>
  <c r="CK92" i="2"/>
  <c r="BY92" i="2"/>
  <c r="BZ91" i="2"/>
  <c r="CA90" i="2"/>
  <c r="CB90" i="2" s="1"/>
  <c r="CC90" i="2" s="1"/>
  <c r="CA91" i="2" l="1"/>
  <c r="CB91" i="2" s="1"/>
  <c r="CC91" i="2" s="1"/>
  <c r="BZ92" i="2"/>
  <c r="BY93" i="2"/>
  <c r="CN92" i="2"/>
  <c r="CK93" i="2"/>
  <c r="CN93" i="2" l="1"/>
  <c r="CK94" i="2"/>
  <c r="CA92" i="2"/>
  <c r="CB92" i="2"/>
  <c r="CC92" i="2" s="1"/>
  <c r="BY94" i="2"/>
  <c r="BZ93" i="2"/>
  <c r="CA93" i="2" l="1"/>
  <c r="CB93" i="2"/>
  <c r="CC93" i="2" s="1"/>
  <c r="BY95" i="2"/>
  <c r="BZ94" i="2"/>
  <c r="CN94" i="2"/>
  <c r="CK95" i="2"/>
  <c r="CA94" i="2" l="1"/>
  <c r="CB94" i="2" s="1"/>
  <c r="CC94" i="2" s="1"/>
  <c r="CN95" i="2"/>
  <c r="CK96" i="2"/>
  <c r="BY96" i="2"/>
  <c r="BZ95" i="2"/>
  <c r="CK97" i="2" l="1"/>
  <c r="CN96" i="2"/>
  <c r="BZ96" i="2"/>
  <c r="BY97" i="2"/>
  <c r="CA95" i="2"/>
  <c r="CB95" i="2" s="1"/>
  <c r="CC95" i="2" s="1"/>
  <c r="BY98" i="2" l="1"/>
  <c r="BZ97" i="2"/>
  <c r="CA96" i="2"/>
  <c r="CB96" i="2" s="1"/>
  <c r="CC96" i="2" s="1"/>
  <c r="CN97" i="2"/>
  <c r="CK98" i="2"/>
  <c r="CN98" i="2" l="1"/>
  <c r="CK99" i="2"/>
  <c r="CA97" i="2"/>
  <c r="CB97" i="2" s="1"/>
  <c r="CC97" i="2" s="1"/>
  <c r="BZ98" i="2"/>
  <c r="BY99" i="2"/>
  <c r="BZ99" i="2" l="1"/>
  <c r="BY100" i="2"/>
  <c r="CA98" i="2"/>
  <c r="CB98" i="2" s="1"/>
  <c r="CC98" i="2" s="1"/>
  <c r="CN99" i="2"/>
  <c r="CK100" i="2"/>
  <c r="CN100" i="2" l="1"/>
  <c r="CK101" i="2"/>
  <c r="BZ100" i="2"/>
  <c r="BY101" i="2"/>
  <c r="CA99" i="2"/>
  <c r="CB99" i="2" s="1"/>
  <c r="CC99" i="2" s="1"/>
  <c r="BY102" i="2" l="1"/>
  <c r="BZ101" i="2"/>
  <c r="CA100" i="2"/>
  <c r="CB100" i="2"/>
  <c r="CC100" i="2" s="1"/>
  <c r="CK102" i="2"/>
  <c r="CN101" i="2"/>
  <c r="CN102" i="2" l="1"/>
  <c r="CK103" i="2"/>
  <c r="CA101" i="2"/>
  <c r="CB101" i="2"/>
  <c r="CC101" i="2" s="1"/>
  <c r="BZ102" i="2"/>
  <c r="BY103" i="2"/>
  <c r="BZ103" i="2" l="1"/>
  <c r="BY104" i="2"/>
  <c r="CA102" i="2"/>
  <c r="CB102" i="2" s="1"/>
  <c r="CC102" i="2" s="1"/>
  <c r="CN103" i="2"/>
  <c r="CK104" i="2"/>
  <c r="CN104" i="2" l="1"/>
  <c r="CK105" i="2"/>
  <c r="BZ104" i="2"/>
  <c r="BY105" i="2"/>
  <c r="CA103" i="2"/>
  <c r="CB103" i="2" s="1"/>
  <c r="CC103" i="2" s="1"/>
  <c r="BY106" i="2" l="1"/>
  <c r="BZ105" i="2"/>
  <c r="CA104" i="2"/>
  <c r="CB104" i="2" s="1"/>
  <c r="CC104" i="2" s="1"/>
  <c r="CN105" i="2"/>
  <c r="CK106" i="2"/>
  <c r="CN106" i="2" l="1"/>
  <c r="CK107" i="2"/>
  <c r="CA105" i="2"/>
  <c r="CB105" i="2"/>
  <c r="CC105" i="2" s="1"/>
  <c r="BY107" i="2"/>
  <c r="BZ106" i="2"/>
  <c r="CA106" i="2" l="1"/>
  <c r="CB106" i="2"/>
  <c r="CC106" i="2" s="1"/>
  <c r="BZ107" i="2"/>
  <c r="BY108" i="2"/>
  <c r="CN107" i="2"/>
  <c r="CK108" i="2"/>
  <c r="CN108" i="2" l="1"/>
  <c r="CK109" i="2"/>
  <c r="BZ108" i="2"/>
  <c r="BY109" i="2"/>
  <c r="CA107" i="2"/>
  <c r="CB107" i="2" s="1"/>
  <c r="CC107" i="2" s="1"/>
  <c r="BZ109" i="2" l="1"/>
  <c r="BY110" i="2"/>
  <c r="CA108" i="2"/>
  <c r="CB108" i="2" s="1"/>
  <c r="CC108" i="2" s="1"/>
  <c r="CN109" i="2"/>
  <c r="CK110" i="2"/>
  <c r="CN110" i="2" l="1"/>
  <c r="CK111" i="2"/>
  <c r="BY111" i="2"/>
  <c r="BZ110" i="2"/>
  <c r="CA109" i="2"/>
  <c r="CB109" i="2"/>
  <c r="CC109" i="2" s="1"/>
  <c r="CA110" i="2" l="1"/>
  <c r="CB110" i="2"/>
  <c r="CC110" i="2" s="1"/>
  <c r="BZ111" i="2"/>
  <c r="BY112" i="2"/>
  <c r="CK112" i="2"/>
  <c r="CN111" i="2"/>
  <c r="CN112" i="2" l="1"/>
  <c r="CK113" i="2"/>
  <c r="BY113" i="2"/>
  <c r="BZ112" i="2"/>
  <c r="CA111" i="2"/>
  <c r="CB111" i="2"/>
  <c r="CC111" i="2" s="1"/>
  <c r="CA112" i="2" l="1"/>
  <c r="CB112" i="2" s="1"/>
  <c r="CC112" i="2" s="1"/>
  <c r="BY114" i="2"/>
  <c r="BZ113" i="2"/>
  <c r="CN113" i="2"/>
  <c r="CK114" i="2"/>
  <c r="CA113" i="2" l="1"/>
  <c r="CB113" i="2"/>
  <c r="CC113" i="2" s="1"/>
  <c r="CN114" i="2"/>
  <c r="CK115" i="2"/>
  <c r="BY115" i="2"/>
  <c r="BZ114" i="2"/>
  <c r="CN115" i="2" l="1"/>
  <c r="CK116" i="2"/>
  <c r="CA114" i="2"/>
  <c r="CB114" i="2"/>
  <c r="CC114" i="2" s="1"/>
  <c r="BY116" i="2"/>
  <c r="BZ115" i="2"/>
  <c r="CA115" i="2" l="1"/>
  <c r="CB115" i="2"/>
  <c r="CC115" i="2" s="1"/>
  <c r="BZ116" i="2"/>
  <c r="BY117" i="2"/>
  <c r="CN116" i="2"/>
  <c r="CK117" i="2"/>
  <c r="CN117" i="2" l="1"/>
  <c r="CK118" i="2"/>
  <c r="BZ117" i="2"/>
  <c r="BY118" i="2"/>
  <c r="CA116" i="2"/>
  <c r="CB116" i="2" s="1"/>
  <c r="CC116" i="2" s="1"/>
  <c r="BY119" i="2" l="1"/>
  <c r="BZ118" i="2"/>
  <c r="CA117" i="2"/>
  <c r="CB117" i="2"/>
  <c r="CC117" i="2" s="1"/>
  <c r="CN118" i="2"/>
  <c r="CK119" i="2"/>
  <c r="CK120" i="2" l="1"/>
  <c r="CN119" i="2"/>
  <c r="CA118" i="2"/>
  <c r="CB118" i="2" s="1"/>
  <c r="CC118" i="2" s="1"/>
  <c r="BZ119" i="2"/>
  <c r="BY120" i="2"/>
  <c r="BZ120" i="2" l="1"/>
  <c r="BY121" i="2"/>
  <c r="CA119" i="2"/>
  <c r="CB119" i="2" s="1"/>
  <c r="CC119" i="2" s="1"/>
  <c r="CN120" i="2"/>
  <c r="CK121" i="2"/>
  <c r="CN121" i="2" l="1"/>
  <c r="CK122" i="2"/>
  <c r="BZ121" i="2"/>
  <c r="BY122" i="2"/>
  <c r="CA120" i="2"/>
  <c r="CB120" i="2" s="1"/>
  <c r="CC120" i="2" s="1"/>
  <c r="BZ122" i="2" l="1"/>
  <c r="BY123" i="2"/>
  <c r="CA121" i="2"/>
  <c r="CB121" i="2" s="1"/>
  <c r="CC121" i="2" s="1"/>
  <c r="CN122" i="2"/>
  <c r="CK123" i="2"/>
  <c r="CN123" i="2" l="1"/>
  <c r="CK124" i="2"/>
  <c r="BZ123" i="2"/>
  <c r="BY124" i="2"/>
  <c r="CA122" i="2"/>
  <c r="CB122" i="2" s="1"/>
  <c r="CC122" i="2" s="1"/>
  <c r="BY125" i="2" l="1"/>
  <c r="BZ124" i="2"/>
  <c r="CA123" i="2"/>
  <c r="CB123" i="2" s="1"/>
  <c r="CC123" i="2" s="1"/>
  <c r="CN124" i="2"/>
  <c r="CK125" i="2"/>
  <c r="CA124" i="2" l="1"/>
  <c r="CB124" i="2" s="1"/>
  <c r="CC124" i="2" s="1"/>
  <c r="CN125" i="2"/>
  <c r="CK126" i="2"/>
  <c r="BZ125" i="2"/>
  <c r="BY126" i="2"/>
  <c r="BZ126" i="2" l="1"/>
  <c r="BY127" i="2"/>
  <c r="CA125" i="2"/>
  <c r="CB125" i="2" s="1"/>
  <c r="CC125" i="2" s="1"/>
  <c r="CN126" i="2"/>
  <c r="CK127" i="2"/>
  <c r="CN127" i="2" l="1"/>
  <c r="CK128" i="2"/>
  <c r="BY128" i="2"/>
  <c r="BZ127" i="2"/>
  <c r="CA126" i="2"/>
  <c r="CB126" i="2"/>
  <c r="CC126" i="2" s="1"/>
  <c r="CA127" i="2" l="1"/>
  <c r="CB127" i="2" s="1"/>
  <c r="CC127" i="2" s="1"/>
  <c r="BZ128" i="2"/>
  <c r="BY129" i="2"/>
  <c r="CN128" i="2"/>
  <c r="CK129" i="2"/>
  <c r="CA128" i="2" l="1"/>
  <c r="CB128" i="2"/>
  <c r="CC128" i="2" s="1"/>
  <c r="CN129" i="2"/>
  <c r="CK130" i="2"/>
  <c r="BY130" i="2"/>
  <c r="BZ129" i="2"/>
  <c r="CA129" i="2" l="1"/>
  <c r="CB129" i="2" s="1"/>
  <c r="CC129" i="2" s="1"/>
  <c r="BZ130" i="2"/>
  <c r="BY131" i="2"/>
  <c r="CN130" i="2"/>
  <c r="CK131" i="2"/>
  <c r="CN131" i="2" l="1"/>
  <c r="CK132" i="2"/>
  <c r="BY132" i="2"/>
  <c r="BZ131" i="2"/>
  <c r="CA130" i="2"/>
  <c r="CB130" i="2"/>
  <c r="CC130" i="2" s="1"/>
  <c r="CA131" i="2" l="1"/>
  <c r="CB131" i="2" s="1"/>
  <c r="CC131" i="2" s="1"/>
  <c r="BY133" i="2"/>
  <c r="BZ132" i="2"/>
  <c r="CN132" i="2"/>
  <c r="CK133" i="2"/>
  <c r="CN133" i="2" l="1"/>
  <c r="CK134" i="2"/>
  <c r="BZ133" i="2"/>
  <c r="BY134" i="2"/>
  <c r="CA132" i="2"/>
  <c r="CB132" i="2"/>
  <c r="CC132" i="2" s="1"/>
  <c r="BY135" i="2" l="1"/>
  <c r="BZ134" i="2"/>
  <c r="CN134" i="2"/>
  <c r="CK135" i="2"/>
  <c r="CA133" i="2"/>
  <c r="CB133" i="2" s="1"/>
  <c r="CC133" i="2" s="1"/>
  <c r="CN135" i="2" l="1"/>
  <c r="CK136" i="2"/>
  <c r="CA134" i="2"/>
  <c r="CB134" i="2" s="1"/>
  <c r="CC134" i="2" s="1"/>
  <c r="BY136" i="2"/>
  <c r="BZ135" i="2"/>
  <c r="CA135" i="2" l="1"/>
  <c r="CB135" i="2" s="1"/>
  <c r="CC135" i="2" s="1"/>
  <c r="BZ136" i="2"/>
  <c r="BY137" i="2"/>
  <c r="CN136" i="2"/>
  <c r="CK137" i="2"/>
  <c r="BY138" i="2" l="1"/>
  <c r="BZ137" i="2"/>
  <c r="CA136" i="2"/>
  <c r="CB136" i="2" s="1"/>
  <c r="CC136" i="2" s="1"/>
  <c r="CN137" i="2"/>
  <c r="CK138" i="2"/>
  <c r="CN138" i="2" l="1"/>
  <c r="CK139" i="2"/>
  <c r="CA137" i="2"/>
  <c r="CB137" i="2" s="1"/>
  <c r="CC137" i="2" s="1"/>
  <c r="BZ138" i="2"/>
  <c r="BY139" i="2"/>
  <c r="BY140" i="2" l="1"/>
  <c r="BZ139" i="2"/>
  <c r="CA138" i="2"/>
  <c r="CB138" i="2" s="1"/>
  <c r="CC138" i="2" s="1"/>
  <c r="CK140" i="2"/>
  <c r="CN139" i="2"/>
  <c r="CN140" i="2" l="1"/>
  <c r="CK141" i="2"/>
  <c r="CA139" i="2"/>
  <c r="CB139" i="2" s="1"/>
  <c r="CC139" i="2" s="1"/>
  <c r="BZ140" i="2"/>
  <c r="BY141" i="2"/>
  <c r="BZ141" i="2" l="1"/>
  <c r="BY142" i="2"/>
  <c r="CA140" i="2"/>
  <c r="CB140" i="2" s="1"/>
  <c r="CC140" i="2" s="1"/>
  <c r="CN141" i="2"/>
  <c r="CK142" i="2"/>
  <c r="CN142" i="2" l="1"/>
  <c r="CK143" i="2"/>
  <c r="BY143" i="2"/>
  <c r="BZ142" i="2"/>
  <c r="CA141" i="2"/>
  <c r="CB141" i="2"/>
  <c r="CC141" i="2" s="1"/>
  <c r="CA142" i="2" l="1"/>
  <c r="CB142" i="2" s="1"/>
  <c r="CC142" i="2" s="1"/>
  <c r="BZ143" i="2"/>
  <c r="BY144" i="2"/>
  <c r="CN143" i="2"/>
  <c r="CK144" i="2"/>
  <c r="CN144" i="2" l="1"/>
  <c r="CK145" i="2"/>
  <c r="BY145" i="2"/>
  <c r="BZ144" i="2"/>
  <c r="CA143" i="2"/>
  <c r="CB143" i="2" s="1"/>
  <c r="CC143" i="2" s="1"/>
  <c r="CA144" i="2" l="1"/>
  <c r="CB144" i="2" s="1"/>
  <c r="CC144" i="2" s="1"/>
  <c r="BY146" i="2"/>
  <c r="BZ145" i="2"/>
  <c r="CN145" i="2"/>
  <c r="CK146" i="2"/>
  <c r="CA145" i="2" l="1"/>
  <c r="CB145" i="2" s="1"/>
  <c r="CC145" i="2" s="1"/>
  <c r="CN146" i="2"/>
  <c r="CK147" i="2"/>
  <c r="BY147" i="2"/>
  <c r="BZ146" i="2"/>
  <c r="CA146" i="2" l="1"/>
  <c r="CB146" i="2" s="1"/>
  <c r="CC146" i="2" s="1"/>
  <c r="BZ147" i="2"/>
  <c r="BY148" i="2"/>
  <c r="CN147" i="2"/>
  <c r="CK148" i="2"/>
  <c r="BY149" i="2" l="1"/>
  <c r="BZ148" i="2"/>
  <c r="CA147" i="2"/>
  <c r="CB147" i="2" s="1"/>
  <c r="CC147" i="2" s="1"/>
  <c r="CN148" i="2"/>
  <c r="CK149" i="2"/>
  <c r="CA148" i="2" l="1"/>
  <c r="CB148" i="2" s="1"/>
  <c r="CC148" i="2" s="1"/>
  <c r="CN149" i="2"/>
  <c r="CK150" i="2"/>
  <c r="BY150" i="2"/>
  <c r="BZ149" i="2"/>
  <c r="CA149" i="2" l="1"/>
  <c r="CB149" i="2"/>
  <c r="CC149" i="2" s="1"/>
  <c r="CN150" i="2"/>
  <c r="CK151" i="2"/>
  <c r="BY151" i="2"/>
  <c r="BZ150" i="2"/>
  <c r="CN151" i="2" l="1"/>
  <c r="CK152" i="2"/>
  <c r="CA150" i="2"/>
  <c r="CB150" i="2"/>
  <c r="CC150" i="2" s="1"/>
  <c r="BZ151" i="2"/>
  <c r="BY152" i="2"/>
  <c r="BY153" i="2" l="1"/>
  <c r="BZ152" i="2"/>
  <c r="CA151" i="2"/>
  <c r="CB151" i="2"/>
  <c r="CC151" i="2" s="1"/>
  <c r="CN152" i="2"/>
  <c r="CK153" i="2"/>
  <c r="CN153" i="2" l="1"/>
  <c r="CK154" i="2"/>
  <c r="CA152" i="2"/>
  <c r="CB152" i="2"/>
  <c r="CC152" i="2" s="1"/>
  <c r="BZ153" i="2"/>
  <c r="BY154" i="2"/>
  <c r="BY155" i="2" l="1"/>
  <c r="BZ154" i="2"/>
  <c r="CA153" i="2"/>
  <c r="CB153" i="2" s="1"/>
  <c r="CC153" i="2" s="1"/>
  <c r="CN154" i="2"/>
  <c r="CK155" i="2"/>
  <c r="CN155" i="2" l="1"/>
  <c r="CK156" i="2"/>
  <c r="CA154" i="2"/>
  <c r="CB154" i="2"/>
  <c r="CC154" i="2" s="1"/>
  <c r="BZ155" i="2"/>
  <c r="BY156" i="2"/>
  <c r="BZ156" i="2" l="1"/>
  <c r="BY157" i="2"/>
  <c r="CA155" i="2"/>
  <c r="CB155" i="2" s="1"/>
  <c r="CC155" i="2" s="1"/>
  <c r="CK157" i="2"/>
  <c r="CN156" i="2"/>
  <c r="BZ157" i="2" l="1"/>
  <c r="BY158" i="2"/>
  <c r="CN157" i="2"/>
  <c r="CK158" i="2"/>
  <c r="CA156" i="2"/>
  <c r="CB156" i="2"/>
  <c r="CC156" i="2" s="1"/>
  <c r="CN158" i="2" l="1"/>
  <c r="CK159" i="2"/>
  <c r="BZ158" i="2"/>
  <c r="BY159" i="2"/>
  <c r="CA157" i="2"/>
  <c r="CB157" i="2" s="1"/>
  <c r="CC157" i="2" s="1"/>
  <c r="BZ159" i="2" l="1"/>
  <c r="BY160" i="2"/>
  <c r="CN159" i="2"/>
  <c r="CK160" i="2"/>
  <c r="CA158" i="2"/>
  <c r="CB158" i="2" s="1"/>
  <c r="CC158" i="2" s="1"/>
  <c r="CN160" i="2" l="1"/>
  <c r="CK161" i="2"/>
  <c r="BY161" i="2"/>
  <c r="BZ160" i="2"/>
  <c r="CA159" i="2"/>
  <c r="CB159" i="2" s="1"/>
  <c r="CC159" i="2" s="1"/>
  <c r="CA160" i="2" l="1"/>
  <c r="CB160" i="2" s="1"/>
  <c r="CC160" i="2" s="1"/>
  <c r="BZ161" i="2"/>
  <c r="BY162" i="2"/>
  <c r="CN161" i="2"/>
  <c r="CK162" i="2"/>
  <c r="CA161" i="2" l="1"/>
  <c r="CB161" i="2" s="1"/>
  <c r="CC161" i="2" s="1"/>
  <c r="CN162" i="2"/>
  <c r="CK163" i="2"/>
  <c r="BZ162" i="2"/>
  <c r="BY163" i="2"/>
  <c r="BZ163" i="2" l="1"/>
  <c r="BY164" i="2"/>
  <c r="CA162" i="2"/>
  <c r="CB162" i="2" s="1"/>
  <c r="CC162" i="2" s="1"/>
  <c r="CN163" i="2"/>
  <c r="CK164" i="2"/>
  <c r="CN164" i="2" l="1"/>
  <c r="CK165" i="2"/>
  <c r="BY165" i="2"/>
  <c r="BZ164" i="2"/>
  <c r="CA163" i="2"/>
  <c r="CB163" i="2" s="1"/>
  <c r="CC163" i="2" s="1"/>
  <c r="CN165" i="2" l="1"/>
  <c r="CK166" i="2"/>
  <c r="CA164" i="2"/>
  <c r="CB164" i="2" s="1"/>
  <c r="CC164" i="2" s="1"/>
  <c r="BZ165" i="2"/>
  <c r="BY166" i="2"/>
  <c r="CA165" i="2" l="1"/>
  <c r="CB165" i="2"/>
  <c r="CC165" i="2" s="1"/>
  <c r="BY167" i="2"/>
  <c r="BZ166" i="2"/>
  <c r="CN166" i="2"/>
  <c r="CK167" i="2"/>
  <c r="CA166" i="2" l="1"/>
  <c r="CB166" i="2"/>
  <c r="CC166" i="2" s="1"/>
  <c r="CN167" i="2"/>
  <c r="CK168" i="2"/>
  <c r="BZ167" i="2"/>
  <c r="BY168" i="2"/>
  <c r="BY169" i="2" l="1"/>
  <c r="BZ168" i="2"/>
  <c r="CA167" i="2"/>
  <c r="CB167" i="2" s="1"/>
  <c r="CC167" i="2" s="1"/>
  <c r="CN168" i="2"/>
  <c r="CK169" i="2"/>
  <c r="CN169" i="2" l="1"/>
  <c r="CK170" i="2"/>
  <c r="CA168" i="2"/>
  <c r="CB168" i="2"/>
  <c r="CC168" i="2" s="1"/>
  <c r="BZ169" i="2"/>
  <c r="BY170" i="2"/>
  <c r="CA169" i="2" l="1"/>
  <c r="CB169" i="2" s="1"/>
  <c r="CC169" i="2" s="1"/>
  <c r="CN170" i="2"/>
  <c r="CK171" i="2"/>
  <c r="BY171" i="2"/>
  <c r="BZ170" i="2"/>
  <c r="CA170" i="2" l="1"/>
  <c r="CB170" i="2"/>
  <c r="CC170" i="2" s="1"/>
  <c r="BZ171" i="2"/>
  <c r="BY172" i="2"/>
  <c r="CN171" i="2"/>
  <c r="CK172" i="2"/>
  <c r="CA171" i="2" l="1"/>
  <c r="CB171" i="2"/>
  <c r="CC171" i="2" s="1"/>
  <c r="CN172" i="2"/>
  <c r="CK173" i="2"/>
  <c r="BY173" i="2"/>
  <c r="BZ172" i="2"/>
  <c r="CA172" i="2" l="1"/>
  <c r="CB172" i="2"/>
  <c r="CC172" i="2" s="1"/>
  <c r="BY174" i="2"/>
  <c r="BZ173" i="2"/>
  <c r="CN173" i="2"/>
  <c r="CK174" i="2"/>
  <c r="CA173" i="2" l="1"/>
  <c r="CB173" i="2" s="1"/>
  <c r="CC173" i="2" s="1"/>
  <c r="CK175" i="2"/>
  <c r="CN174" i="2"/>
  <c r="BY175" i="2"/>
  <c r="BZ174" i="2"/>
  <c r="CA174" i="2" l="1"/>
  <c r="CB174" i="2"/>
  <c r="CC174" i="2" s="1"/>
  <c r="BY176" i="2"/>
  <c r="BZ175" i="2"/>
  <c r="CN175" i="2"/>
  <c r="CK176" i="2"/>
  <c r="CA175" i="2" l="1"/>
  <c r="CB175" i="2"/>
  <c r="CC175" i="2" s="1"/>
  <c r="CN176" i="2"/>
  <c r="CK177" i="2"/>
  <c r="BY177" i="2"/>
  <c r="BZ176" i="2"/>
  <c r="CA176" i="2" l="1"/>
  <c r="CB176" i="2"/>
  <c r="CC176" i="2" s="1"/>
  <c r="BZ177" i="2"/>
  <c r="BY178" i="2"/>
  <c r="CN177" i="2"/>
  <c r="CK178" i="2"/>
  <c r="CN178" i="2" l="1"/>
  <c r="CK179" i="2"/>
  <c r="BY179" i="2"/>
  <c r="BZ178" i="2"/>
  <c r="CA177" i="2"/>
  <c r="CB177" i="2" s="1"/>
  <c r="CC177" i="2" s="1"/>
  <c r="CA178" i="2" l="1"/>
  <c r="CB178" i="2" s="1"/>
  <c r="CC178" i="2" s="1"/>
  <c r="BY180" i="2"/>
  <c r="BZ179" i="2"/>
  <c r="CN179" i="2"/>
  <c r="CK180" i="2"/>
  <c r="CA179" i="2" l="1"/>
  <c r="CB179" i="2"/>
  <c r="CC179" i="2" s="1"/>
  <c r="CN180" i="2"/>
  <c r="CK181" i="2"/>
  <c r="BY181" i="2"/>
  <c r="BZ180" i="2"/>
  <c r="CA180" i="2" l="1"/>
  <c r="CB180" i="2"/>
  <c r="CC180" i="2" s="1"/>
  <c r="BZ181" i="2"/>
  <c r="BY182" i="2"/>
  <c r="CN181" i="2"/>
  <c r="CK182" i="2"/>
  <c r="CN182" i="2" l="1"/>
  <c r="CK183" i="2"/>
  <c r="BY183" i="2"/>
  <c r="BZ182" i="2"/>
  <c r="CA181" i="2"/>
  <c r="CB181" i="2"/>
  <c r="CC181" i="2" s="1"/>
  <c r="CA182" i="2" l="1"/>
  <c r="CB182" i="2" s="1"/>
  <c r="CC182" i="2" s="1"/>
  <c r="BZ183" i="2"/>
  <c r="BY184" i="2"/>
  <c r="CN183" i="2"/>
  <c r="CK184" i="2"/>
  <c r="CN184" i="2" l="1"/>
  <c r="CK185" i="2"/>
  <c r="BY185" i="2"/>
  <c r="BZ184" i="2"/>
  <c r="CA183" i="2"/>
  <c r="CB183" i="2"/>
  <c r="CC183" i="2" s="1"/>
  <c r="CN185" i="2" l="1"/>
  <c r="CK186" i="2"/>
  <c r="CA184" i="2"/>
  <c r="CB184" i="2" s="1"/>
  <c r="CC184" i="2" s="1"/>
  <c r="BZ185" i="2"/>
  <c r="BY186" i="2"/>
  <c r="BZ186" i="2" l="1"/>
  <c r="BY187" i="2"/>
  <c r="CA185" i="2"/>
  <c r="CB185" i="2" s="1"/>
  <c r="CC185" i="2" s="1"/>
  <c r="CN186" i="2"/>
  <c r="CK187" i="2"/>
  <c r="CN187" i="2" l="1"/>
  <c r="CK188" i="2"/>
  <c r="BZ187" i="2"/>
  <c r="BY188" i="2"/>
  <c r="CA186" i="2"/>
  <c r="CB186" i="2"/>
  <c r="CC186" i="2" s="1"/>
  <c r="CA187" i="2" l="1"/>
  <c r="CB187" i="2" s="1"/>
  <c r="CC187" i="2" s="1"/>
  <c r="CN188" i="2"/>
  <c r="CK189" i="2"/>
  <c r="BZ188" i="2"/>
  <c r="BY189" i="2"/>
  <c r="BY190" i="2" l="1"/>
  <c r="BZ189" i="2"/>
  <c r="CA188" i="2"/>
  <c r="CB188" i="2"/>
  <c r="CC188" i="2" s="1"/>
  <c r="CN189" i="2"/>
  <c r="CK190" i="2"/>
  <c r="CN190" i="2" l="1"/>
  <c r="CK191" i="2"/>
  <c r="CA189" i="2"/>
  <c r="CB189" i="2" s="1"/>
  <c r="CC189" i="2" s="1"/>
  <c r="BZ190" i="2"/>
  <c r="BY191" i="2"/>
  <c r="BZ191" i="2" l="1"/>
  <c r="BY192" i="2"/>
  <c r="CK192" i="2"/>
  <c r="CN191" i="2"/>
  <c r="CA190" i="2"/>
  <c r="CB190" i="2"/>
  <c r="CC190" i="2" s="1"/>
  <c r="CN192" i="2" l="1"/>
  <c r="CK193" i="2"/>
  <c r="BZ192" i="2"/>
  <c r="BY193" i="2"/>
  <c r="CA191" i="2"/>
  <c r="CB191" i="2" s="1"/>
  <c r="CC191" i="2" s="1"/>
  <c r="BY194" i="2" l="1"/>
  <c r="BZ193" i="2"/>
  <c r="CA192" i="2"/>
  <c r="CB192" i="2" s="1"/>
  <c r="CC192" i="2" s="1"/>
  <c r="CN193" i="2"/>
  <c r="CK194" i="2"/>
  <c r="CN194" i="2" l="1"/>
  <c r="CK195" i="2"/>
  <c r="CA193" i="2"/>
  <c r="CB193" i="2"/>
  <c r="CC193" i="2" s="1"/>
  <c r="BZ194" i="2"/>
  <c r="BY195" i="2"/>
  <c r="BZ195" i="2" l="1"/>
  <c r="BY196" i="2"/>
  <c r="CA194" i="2"/>
  <c r="CB194" i="2" s="1"/>
  <c r="CC194" i="2" s="1"/>
  <c r="CN195" i="2"/>
  <c r="CK196" i="2"/>
  <c r="CK197" i="2" l="1"/>
  <c r="CN196" i="2"/>
  <c r="BY197" i="2"/>
  <c r="BZ196" i="2"/>
  <c r="CA195" i="2"/>
  <c r="CB195" i="2" s="1"/>
  <c r="CC195" i="2" s="1"/>
  <c r="CA196" i="2" l="1"/>
  <c r="CB196" i="2" s="1"/>
  <c r="CC196" i="2" s="1"/>
  <c r="BY198" i="2"/>
  <c r="BZ197" i="2"/>
  <c r="CN197" i="2"/>
  <c r="CK198" i="2"/>
  <c r="CK199" i="2" l="1"/>
  <c r="CN198" i="2"/>
  <c r="CA197" i="2"/>
  <c r="CB197" i="2" s="1"/>
  <c r="CC197" i="2" s="1"/>
  <c r="BZ198" i="2"/>
  <c r="BY199" i="2"/>
  <c r="BY200" i="2" l="1"/>
  <c r="BZ199" i="2"/>
  <c r="CA198" i="2"/>
  <c r="CB198" i="2" s="1"/>
  <c r="CC198" i="2" s="1"/>
  <c r="CN199" i="2"/>
  <c r="CK200" i="2"/>
  <c r="CN200" i="2" l="1"/>
  <c r="CK201" i="2"/>
  <c r="CA199" i="2"/>
  <c r="CB199" i="2"/>
  <c r="CC199" i="2" s="1"/>
  <c r="BZ200" i="2"/>
  <c r="BY201" i="2"/>
  <c r="BZ201" i="2" l="1"/>
  <c r="BY202" i="2"/>
  <c r="CA200" i="2"/>
  <c r="CB200" i="2" s="1"/>
  <c r="CC200" i="2" s="1"/>
  <c r="CN201" i="2"/>
  <c r="CK202" i="2"/>
  <c r="CN202" i="2" l="1"/>
  <c r="CK203" i="2"/>
  <c r="CN203" i="2" s="1"/>
  <c r="BY203" i="2"/>
  <c r="BZ203" i="2" s="1"/>
  <c r="BZ202" i="2"/>
  <c r="CA201" i="2"/>
  <c r="CB201" i="2" s="1"/>
  <c r="CC201" i="2" s="1"/>
  <c r="CA202" i="2" l="1"/>
  <c r="CB202" i="2"/>
  <c r="CC202" i="2" s="1"/>
  <c r="CA203" i="2"/>
  <c r="CB203" i="2" s="1"/>
  <c r="CC203" i="2" s="1"/>
</calcChain>
</file>

<file path=xl/sharedStrings.xml><?xml version="1.0" encoding="utf-8"?>
<sst xmlns="http://schemas.openxmlformats.org/spreadsheetml/2006/main" count="1167" uniqueCount="325">
  <si>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</si>
  <si>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</si>
  <si>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</si>
  <si>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</si>
  <si>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</si>
  <si>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</si>
  <si>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</si>
  <si>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</si>
  <si>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</si>
  <si>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</si>
  <si>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</si>
  <si>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</si>
  <si>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</si>
  <si>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</si>
  <si>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</si>
  <si>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</si>
  <si>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</si>
  <si>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</si>
  <si>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</si>
  <si>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</si>
  <si>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</si>
  <si>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</si>
  <si>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</si>
  <si>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</si>
  <si>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</si>
  <si>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</si>
  <si>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</si>
  <si>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</si>
  <si>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</si>
  <si>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</si>
  <si>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</si>
  <si>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</si>
  <si>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</si>
  <si>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</si>
  <si>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</si>
  <si>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</si>
  <si>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</si>
  <si>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</si>
  <si>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</si>
  <si>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</si>
  <si>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</si>
  <si>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</si>
  <si>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</si>
  <si>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</si>
  <si>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</si>
  <si>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</si>
  <si>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</si>
  <si>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</si>
  <si>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</si>
  <si>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</si>
  <si>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</si>
  <si>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</si>
  <si>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</si>
  <si>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</si>
  <si>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</si>
  <si>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</si>
  <si>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</si>
  <si>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</si>
  <si>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</si>
  <si>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</si>
  <si>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</si>
  <si>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</si>
  <si>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</si>
  <si>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</si>
  <si>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</si>
  <si>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</si>
  <si>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</si>
  <si>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</si>
  <si>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</si>
  <si>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</si>
  <si>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</si>
  <si>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</si>
  <si>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</si>
  <si>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</si>
  <si>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</si>
  <si>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</si>
  <si>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</si>
  <si>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</si>
  <si>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</si>
  <si>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</si>
  <si>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</si>
  <si>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</si>
  <si>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</si>
  <si>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</si>
  <si>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</si>
  <si>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</si>
  <si>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</si>
  <si>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</si>
  <si>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</si>
  <si>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</si>
  <si>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</si>
  <si>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</si>
  <si>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</si>
  <si>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</si>
  <si>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</si>
  <si>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</si>
  <si>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</si>
  <si>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</si>
  <si>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</si>
  <si>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</si>
  <si>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</si>
  <si>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</si>
  <si>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</si>
  <si>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</si>
  <si>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</si>
  <si>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</si>
  <si>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</si>
  <si>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</si>
  <si>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</si>
  <si>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</si>
  <si>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</si>
  <si>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</si>
  <si>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</si>
  <si>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</si>
  <si>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</si>
  <si>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</si>
  <si>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</si>
  <si>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</si>
  <si>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</si>
  <si>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</si>
  <si>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</si>
  <si>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</si>
  <si>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</si>
  <si>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</si>
  <si>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</si>
  <si>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</si>
  <si>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</si>
  <si>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</si>
  <si>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</si>
  <si>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</si>
  <si>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</si>
  <si>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</si>
  <si>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</si>
  <si>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</si>
  <si>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</si>
  <si>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</si>
  <si>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</si>
  <si>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</si>
  <si>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</si>
  <si>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</si>
  <si>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</si>
  <si>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</si>
  <si>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</si>
  <si>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</si>
  <si>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</si>
  <si>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</si>
  <si>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</si>
  <si>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</si>
  <si>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</si>
  <si>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</si>
  <si>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</si>
  <si>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</si>
  <si>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</si>
  <si>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</si>
  <si>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</si>
  <si>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</si>
  <si>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</si>
  <si>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</si>
  <si>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</si>
  <si>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</si>
  <si>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</si>
  <si>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</si>
  <si>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</si>
  <si>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</si>
  <si>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</si>
  <si>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</si>
  <si>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</si>
  <si>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</si>
  <si>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</si>
  <si>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</si>
  <si>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</si>
  <si>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</si>
  <si>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</si>
  <si>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</si>
  <si>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</si>
  <si>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</si>
  <si>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</si>
  <si>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</si>
  <si>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</si>
  <si>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</si>
  <si>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</si>
  <si>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</si>
  <si>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</si>
  <si>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</si>
  <si>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</si>
  <si>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</si>
  <si>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</si>
  <si>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</si>
  <si>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</si>
  <si>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</si>
  <si>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</si>
  <si>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</si>
  <si>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</si>
  <si>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</si>
  <si>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</si>
  <si>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</si>
  <si>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</si>
  <si>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</si>
  <si>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</si>
  <si>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</si>
  <si>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</si>
  <si>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</si>
  <si>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</si>
  <si>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</si>
  <si>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</si>
  <si>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</si>
  <si>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</si>
  <si>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</si>
  <si>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</si>
  <si>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</si>
  <si>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</si>
  <si>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</si>
  <si>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</si>
  <si>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</si>
  <si>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</si>
  <si>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</si>
  <si>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</si>
  <si>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</si>
  <si>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</si>
  <si>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</si>
  <si>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</si>
  <si>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</si>
  <si>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</si>
  <si>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</si>
  <si>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</si>
  <si>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</si>
  <si>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</si>
  <si>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</si>
  <si>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</si>
  <si>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</si>
  <si>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</si>
  <si>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</si>
  <si>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</si>
  <si>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</si>
  <si>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</si>
  <si>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</si>
  <si>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</si>
  <si>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</si>
  <si>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</si>
  <si>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</si>
  <si>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</si>
  <si>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</si>
  <si>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</si>
  <si>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</si>
  <si>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</si>
  <si>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</si>
  <si>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</si>
  <si>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</si>
  <si>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</si>
  <si>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</si>
  <si>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</si>
  <si>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</si>
  <si>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</si>
  <si>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</si>
  <si>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</si>
  <si>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</si>
  <si>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</si>
  <si>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</si>
  <si>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</si>
  <si>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</si>
  <si>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</si>
  <si>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</si>
  <si>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</si>
  <si>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</si>
  <si>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</si>
  <si>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</si>
  <si>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</si>
  <si>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</si>
  <si>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</si>
  <si>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</si>
  <si>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</si>
  <si>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</si>
  <si>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</si>
  <si>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</si>
  <si>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</si>
  <si>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</si>
  <si>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</si>
  <si>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</si>
  <si>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</si>
  <si>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</si>
  <si>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</si>
  <si>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</si>
  <si>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</si>
  <si>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</si>
  <si>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</si>
  <si>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</si>
  <si>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</si>
  <si>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</si>
  <si>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</si>
  <si>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</si>
  <si>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</si>
  <si>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</si>
  <si>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</si>
  <si>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</si>
  <si>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</si>
  <si>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</si>
  <si>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</si>
  <si>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</si>
  <si>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</si>
  <si>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</si>
  <si>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</si>
  <si>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</si>
  <si>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</si>
  <si>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</si>
  <si>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</si>
  <si>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</si>
  <si>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</si>
  <si>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</si>
  <si>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</si>
  <si>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</si>
  <si>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</si>
  <si>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</si>
  <si>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</si>
  <si>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</si>
  <si>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</si>
  <si>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</si>
  <si>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</si>
  <si>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</si>
  <si>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</si>
  <si>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</si>
  <si>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</si>
  <si>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</si>
  <si>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</si>
  <si>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</si>
  <si>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Table Pin maritime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</si>
</sst>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221.08320971383424</c:v>
                </c:pt>
                <c:pt idx="42">
                  <c:v>233.32164253354549</c:v>
                </c:pt>
                <c:pt idx="43">
                  <c:v>245.54542201156013</c:v>
                </c:pt>
                <c:pt idx="44">
                  <c:v>257.75538075421986</c:v>
                </c:pt>
                <c:pt idx="45">
                  <c:v>269.95226599479992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282.13675189211079</c:v>
                </c:pt>
                <c:pt idx="52">
                  <c:v>294.30944959160263</c:v>
                </c:pt>
                <c:pt idx="53">
                  <c:v>306.47091553365243</c:v>
                </c:pt>
                <c:pt idx="54">
                  <c:v>318.62165837327234</c:v>
                </c:pt>
                <c:pt idx="55">
                  <c:v>330.76214478850397</c:v>
                </c:pt>
                <c:pt idx="56">
                  <c:v>281.70179813149139</c:v>
                </c:pt>
                <c:pt idx="57">
                  <c:v>293.44034996889701</c:v>
                </c:pt>
                <c:pt idx="58">
                  <c:v>305.16842283850025</c:v>
                </c:pt>
                <c:pt idx="59">
                  <c:v>316.8864763741696</c:v>
                </c:pt>
                <c:pt idx="60">
                  <c:v>328.5949334270008</c:v>
                </c:pt>
                <c:pt idx="61">
                  <c:v>340.29418424269653</c:v>
                </c:pt>
                <c:pt idx="62">
                  <c:v>351.98459003420857</c:v>
                </c:pt>
                <c:pt idx="63">
                  <c:v>363.66648605477604</c:v>
                </c:pt>
                <c:pt idx="64">
                  <c:v>375.34018425536198</c:v>
                </c:pt>
                <c:pt idx="65">
                  <c:v>387.0059755941316</c:v>
                </c:pt>
                <c:pt idx="66">
                  <c:v>337.26190853958735</c:v>
                </c:pt>
                <c:pt idx="67">
                  <c:v>348.08874968614623</c:v>
                </c:pt>
                <c:pt idx="68">
                  <c:v>358.90820183854044</c:v>
                </c:pt>
                <c:pt idx="69">
                  <c:v>369.72051922288409</c:v>
                </c:pt>
                <c:pt idx="70">
                  <c:v>380.52593997693936</c:v>
                </c:pt>
                <c:pt idx="71">
                  <c:v>391.32468760597868</c:v>
                </c:pt>
                <c:pt idx="72">
                  <c:v>402.11697226951816</c:v>
                </c:pt>
                <c:pt idx="73">
                  <c:v>412.90299192267594</c:v>
                </c:pt>
                <c:pt idx="74">
                  <c:v>423.68293333202695</c:v>
                </c:pt>
                <c:pt idx="75">
                  <c:v>434.45697298266236</c:v>
                </c:pt>
                <c:pt idx="76">
                  <c:v>383.98225493635573</c:v>
                </c:pt>
                <c:pt idx="77">
                  <c:v>393.91541769108943</c:v>
                </c:pt>
                <c:pt idx="78">
                  <c:v>403.84315144097854</c:v>
                </c:pt>
                <c:pt idx="79">
                  <c:v>413.76560851360483</c:v>
                </c:pt>
                <c:pt idx="80">
                  <c:v>423.68293333202695</c:v>
                </c:pt>
                <c:pt idx="81">
                  <c:v>433.16439422753189</c:v>
                </c:pt>
                <c:pt idx="82">
                  <c:v>442.64139911407329</c:v>
                </c:pt>
                <c:pt idx="83">
                  <c:v>452.11405687747123</c:v>
                </c:pt>
                <c:pt idx="84">
                  <c:v>461.58247146723471</c:v>
                </c:pt>
                <c:pt idx="85">
                  <c:v>471.04674221919896</c:v>
                </c:pt>
                <c:pt idx="86">
                  <c:v>419.37167464206533</c:v>
                </c:pt>
                <c:pt idx="87">
                  <c:v>427.99324784652981</c:v>
                </c:pt>
                <c:pt idx="88">
                  <c:v>436.61108755732994</c:v>
                </c:pt>
                <c:pt idx="89">
                  <c:v>445.22527789057045</c:v>
                </c:pt>
                <c:pt idx="90">
                  <c:v>453.83589944051113</c:v>
                </c:pt>
                <c:pt idx="91">
                  <c:v>462.44302949249573</c:v>
                </c:pt>
                <c:pt idx="92">
                  <c:v>471.04674221919896</c:v>
                </c:pt>
                <c:pt idx="93">
                  <c:v>479.64710886178597</c:v>
                </c:pt>
                <c:pt idx="94">
                  <c:v>488.24419789739949</c:v>
                </c:pt>
                <c:pt idx="95">
                  <c:v>496.83807519423459</c:v>
                </c:pt>
                <c:pt idx="96">
                  <c:v>443.93337878164886</c:v>
                </c:pt>
                <c:pt idx="97">
                  <c:v>451.25308303742372</c:v>
                </c:pt>
                <c:pt idx="98">
                  <c:v>458.57024822962654</c:v>
                </c:pt>
                <c:pt idx="99">
                  <c:v>465.88492060890115</c:v>
                </c:pt>
                <c:pt idx="100">
                  <c:v>473.19714485434088</c:v>
                </c:pt>
                <c:pt idx="101">
                  <c:v>480.50696415087873</c:v>
                </c:pt>
                <c:pt idx="102">
                  <c:v>487.81442026172436</c:v>
                </c:pt>
                <c:pt idx="103">
                  <c:v>495.11955359623153</c:v>
                </c:pt>
                <c:pt idx="104">
                  <c:v>502.42240327355154</c:v>
                </c:pt>
                <c:pt idx="105">
                  <c:v>509.72300718239194</c:v>
                </c:pt>
                <c:pt idx="106">
                  <c:v>455.98800633231963</c:v>
                </c:pt>
                <c:pt idx="107">
                  <c:v>462.4430294924959</c:v>
                </c:pt>
                <c:pt idx="108">
                  <c:v>468.89613046728806</c:v>
                </c:pt>
                <c:pt idx="109">
                  <c:v>475.34733945827878</c:v>
                </c:pt>
                <c:pt idx="110">
                  <c:v>481.79668577992419</c:v>
                </c:pt>
                <c:pt idx="111">
                  <c:v>488.24419789739949</c:v>
                </c:pt>
                <c:pt idx="112">
                  <c:v>494.68990346234324</c:v>
                </c:pt>
                <c:pt idx="113">
                  <c:v>501.13382934663679</c:v>
                </c:pt>
                <c:pt idx="114">
                  <c:v>507.57600167435953</c:v>
                </c:pt>
                <c:pt idx="115">
                  <c:v>514.01644585203405</c:v>
                </c:pt>
                <c:pt idx="116">
                  <c:v>463.30355334692098</c:v>
                </c:pt>
                <c:pt idx="117">
                  <c:v>468.46598292660616</c:v>
                </c:pt>
                <c:pt idx="118">
                  <c:v>473.62720038307498</c:v>
                </c:pt>
                <c:pt idx="119">
                  <c:v>478.78722079877457</c:v>
                </c:pt>
                <c:pt idx="120">
                  <c:v>483.94605890429256</c:v>
                </c:pt>
                <c:pt idx="121">
                  <c:v>489.10372909031258</c:v>
                </c:pt>
                <c:pt idx="122">
                  <c:v>494.26024541903877</c:v>
                </c:pt>
                <c:pt idx="123">
                  <c:v>499.41562163511912</c:v>
                </c:pt>
                <c:pt idx="124">
                  <c:v>504.56987117609316</c:v>
                </c:pt>
                <c:pt idx="125">
                  <c:v>509.72300718239194</c:v>
                </c:pt>
                <c:pt idx="126">
                  <c:v>464.59427521679396</c:v>
                </c:pt>
                <c:pt idx="127">
                  <c:v>468.89613046728817</c:v>
                </c:pt>
                <c:pt idx="128">
                  <c:v>473.19714485434105</c:v>
                </c:pt>
                <c:pt idx="129">
                  <c:v>477.4973271059439</c:v>
                </c:pt>
                <c:pt idx="130">
                  <c:v>481.79668577992425</c:v>
                </c:pt>
                <c:pt idx="131">
                  <c:v>486.09522926878589</c:v>
                </c:pt>
                <c:pt idx="132">
                  <c:v>490.39296580437008</c:v>
                </c:pt>
                <c:pt idx="133">
                  <c:v>494.68990346234335</c:v>
                </c:pt>
                <c:pt idx="134">
                  <c:v>498.98605016652141</c:v>
                </c:pt>
                <c:pt idx="135">
                  <c:v>503.28141369303756</c:v>
                </c:pt>
                <c:pt idx="136">
                  <c:v>465.8849206089015</c:v>
                </c:pt>
                <c:pt idx="137">
                  <c:v>469.32626959948021</c:v>
                </c:pt>
                <c:pt idx="138">
                  <c:v>472.76708100439288</c:v>
                </c:pt>
                <c:pt idx="139">
                  <c:v>476.20735929225515</c:v>
                </c:pt>
                <c:pt idx="140">
                  <c:v>479.64710886178608</c:v>
                </c:pt>
                <c:pt idx="141">
                  <c:v>483.08633404340509</c:v>
                </c:pt>
                <c:pt idx="142">
                  <c:v>486.52503910078372</c:v>
                </c:pt>
                <c:pt idx="143">
                  <c:v>489.96322823234851</c:v>
                </c:pt>
                <c:pt idx="144">
                  <c:v>493.40090557274101</c:v>
                </c:pt>
                <c:pt idx="145">
                  <c:v>496.83807519423476</c:v>
                </c:pt>
                <c:pt idx="146">
                  <c:v>467.17548976530202</c:v>
                </c:pt>
                <c:pt idx="147">
                  <c:v>469.75640033198789</c:v>
                </c:pt>
                <c:pt idx="148">
                  <c:v>472.33700882458032</c:v>
                </c:pt>
                <c:pt idx="149">
                  <c:v>474.91731712823895</c:v>
                </c:pt>
                <c:pt idx="150">
                  <c:v>477.49732710594373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743328"/>
        <c:axId val="1741731360"/>
      </c:scatterChart>
      <c:valAx>
        <c:axId val="1741743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31360"/>
        <c:crosses val="autoZero"/>
        <c:crossBetween val="midCat"/>
      </c:valAx>
      <c:valAx>
        <c:axId val="174173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43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0793248"/>
        <c:axId val="1580802496"/>
      </c:scatterChart>
      <c:valAx>
        <c:axId val="1580793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0802496"/>
        <c:crosses val="autoZero"/>
        <c:crossBetween val="midCat"/>
      </c:valAx>
      <c:valAx>
        <c:axId val="158080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0793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2.1180139732612671</c:v>
                </c:pt>
                <c:pt idx="2">
                  <c:v>2.8930352277757714</c:v>
                </c:pt>
                <c:pt idx="3">
                  <c:v>3.9528563294914054</c:v>
                </c:pt>
                <c:pt idx="4">
                  <c:v>5.4025506025518295</c:v>
                </c:pt>
                <c:pt idx="5">
                  <c:v>7.3861004857514656</c:v>
                </c:pt>
                <c:pt idx="6">
                  <c:v>10.100855037538478</c:v>
                </c:pt>
                <c:pt idx="7">
                  <c:v>13.817376284253774</c:v>
                </c:pt>
                <c:pt idx="8">
                  <c:v>18.906688773103248</c:v>
                </c:pt>
                <c:pt idx="9">
                  <c:v>25.877701614343255</c:v>
                </c:pt>
                <c:pt idx="10">
                  <c:v>35.428610803418827</c:v>
                </c:pt>
                <c:pt idx="11">
                  <c:v>48.517518453192395</c:v>
                </c:pt>
                <c:pt idx="12">
                  <c:v>66.459471748081853</c:v>
                </c:pt>
                <c:pt idx="13">
                  <c:v>90.985734084735057</c:v>
                </c:pt>
                <c:pt idx="14">
                  <c:v>115.34507792286411</c:v>
                </c:pt>
                <c:pt idx="15">
                  <c:v>104.00364545817644</c:v>
                </c:pt>
                <c:pt idx="16">
                  <c:v>121.79757291627976</c:v>
                </c:pt>
                <c:pt idx="17">
                  <c:v>138.83554584698683</c:v>
                </c:pt>
                <c:pt idx="18">
                  <c:v>155.82325453701938</c:v>
                </c:pt>
                <c:pt idx="19">
                  <c:v>178.71809195658315</c:v>
                </c:pt>
                <c:pt idx="20">
                  <c:v>156.01113549659763</c:v>
                </c:pt>
                <c:pt idx="21">
                  <c:v>180.02891542070199</c:v>
                </c:pt>
                <c:pt idx="22">
                  <c:v>203.97157947599115</c:v>
                </c:pt>
                <c:pt idx="23">
                  <c:v>230.10007462623707</c:v>
                </c:pt>
                <c:pt idx="24">
                  <c:v>256.16070947885601</c:v>
                </c:pt>
                <c:pt idx="25">
                  <c:v>283.4422200558077</c:v>
                </c:pt>
                <c:pt idx="26">
                  <c:v>235.98505858386397</c:v>
                </c:pt>
                <c:pt idx="27">
                  <c:v>258.28547738625343</c:v>
                </c:pt>
                <c:pt idx="28">
                  <c:v>280.5423775629647</c:v>
                </c:pt>
                <c:pt idx="29">
                  <c:v>303.43995205127447</c:v>
                </c:pt>
                <c:pt idx="30">
                  <c:v>326.35342702648575</c:v>
                </c:pt>
                <c:pt idx="31">
                  <c:v>263.00334795810267</c:v>
                </c:pt>
                <c:pt idx="32">
                  <c:v>281.21834051012087</c:v>
                </c:pt>
                <c:pt idx="33">
                  <c:v>299.8314835793945</c:v>
                </c:pt>
                <c:pt idx="34">
                  <c:v>318.41889760735023</c:v>
                </c:pt>
                <c:pt idx="35">
                  <c:v>337.14517339961935</c:v>
                </c:pt>
                <c:pt idx="36">
                  <c:v>355.84855705596419</c:v>
                </c:pt>
                <c:pt idx="37">
                  <c:v>374.63875518058779</c:v>
                </c:pt>
                <c:pt idx="38">
                  <c:v>393.40842768859216</c:v>
                </c:pt>
                <c:pt idx="39">
                  <c:v>412.25599013474721</c:v>
                </c:pt>
                <c:pt idx="40">
                  <c:v>431.08496372674944</c:v>
                </c:pt>
                <c:pt idx="41">
                  <c:v>449.81534392809391</c:v>
                </c:pt>
                <c:pt idx="42">
                  <c:v>468.52904418534735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735712"/>
        <c:axId val="1741732448"/>
      </c:scatterChart>
      <c:valAx>
        <c:axId val="1741735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32448"/>
        <c:crosses val="autoZero"/>
        <c:crossBetween val="midCat"/>
      </c:valAx>
      <c:valAx>
        <c:axId val="174173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3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2.1507973447522173</c:v>
                </c:pt>
                <c:pt idx="2">
                  <c:v>2.9833796447579073</c:v>
                </c:pt>
                <c:pt idx="3">
                  <c:v>4.139645265398749</c:v>
                </c:pt>
                <c:pt idx="4">
                  <c:v>5.7459402138863673</c:v>
                </c:pt>
                <c:pt idx="5">
                  <c:v>7.9781130545590662</c:v>
                </c:pt>
                <c:pt idx="6">
                  <c:v>11.080977153710942</c:v>
                </c:pt>
                <c:pt idx="7">
                  <c:v>15.395448870262527</c:v>
                </c:pt>
                <c:pt idx="8">
                  <c:v>21.396397830906498</c:v>
                </c:pt>
                <c:pt idx="9">
                  <c:v>29.745449475615814</c:v>
                </c:pt>
                <c:pt idx="10">
                  <c:v>41.364662720327836</c:v>
                </c:pt>
                <c:pt idx="11">
                  <c:v>57.539357509879579</c:v>
                </c:pt>
                <c:pt idx="12">
                  <c:v>80.061654964764188</c:v>
                </c:pt>
                <c:pt idx="13">
                  <c:v>108.26495998868876</c:v>
                </c:pt>
                <c:pt idx="14">
                  <c:v>136.28600071318098</c:v>
                </c:pt>
                <c:pt idx="15">
                  <c:v>119.80154941072813</c:v>
                </c:pt>
                <c:pt idx="16">
                  <c:v>137.7826105908201</c:v>
                </c:pt>
                <c:pt idx="17">
                  <c:v>158.44205374634569</c:v>
                </c:pt>
                <c:pt idx="18">
                  <c:v>179.03755703851718</c:v>
                </c:pt>
                <c:pt idx="19">
                  <c:v>208.42931409238315</c:v>
                </c:pt>
                <c:pt idx="20">
                  <c:v>180.13905844177853</c:v>
                </c:pt>
                <c:pt idx="21">
                  <c:v>207.78714204291757</c:v>
                </c:pt>
                <c:pt idx="22">
                  <c:v>235.35019055055693</c:v>
                </c:pt>
                <c:pt idx="23">
                  <c:v>264.29169186940476</c:v>
                </c:pt>
                <c:pt idx="24">
                  <c:v>293.16169667133909</c:v>
                </c:pt>
                <c:pt idx="25">
                  <c:v>323.16926454181197</c:v>
                </c:pt>
                <c:pt idx="26">
                  <c:v>267.87756654373879</c:v>
                </c:pt>
                <c:pt idx="27">
                  <c:v>292.56261243955316</c:v>
                </c:pt>
                <c:pt idx="28">
                  <c:v>317.20116054755459</c:v>
                </c:pt>
                <c:pt idx="29">
                  <c:v>342.32922389568472</c:v>
                </c:pt>
                <c:pt idx="30">
                  <c:v>277.17291871114912</c:v>
                </c:pt>
                <c:pt idx="31">
                  <c:v>297.32730253164232</c:v>
                </c:pt>
                <c:pt idx="32">
                  <c:v>317.45123998805622</c:v>
                </c:pt>
                <c:pt idx="33">
                  <c:v>337.71523290568501</c:v>
                </c:pt>
                <c:pt idx="34">
                  <c:v>357.95246936516611</c:v>
                </c:pt>
                <c:pt idx="35">
                  <c:v>378.45169885445739</c:v>
                </c:pt>
                <c:pt idx="36">
                  <c:v>398.92676979246357</c:v>
                </c:pt>
                <c:pt idx="37">
                  <c:v>419.36828882464846</c:v>
                </c:pt>
                <c:pt idx="38">
                  <c:v>439.78834957233374</c:v>
                </c:pt>
                <c:pt idx="39">
                  <c:v>460.1826951452187</c:v>
                </c:pt>
                <c:pt idx="40">
                  <c:v>480.55775522003114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729728"/>
        <c:axId val="1741736800"/>
      </c:scatterChart>
      <c:valAx>
        <c:axId val="1741729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36800"/>
        <c:crosses val="autoZero"/>
        <c:crossBetween val="midCat"/>
      </c:valAx>
      <c:valAx>
        <c:axId val="174173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29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731904"/>
        <c:axId val="1741738976"/>
      </c:scatterChart>
      <c:valAx>
        <c:axId val="1741731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38976"/>
        <c:crosses val="autoZero"/>
        <c:crossBetween val="midCat"/>
      </c:valAx>
      <c:valAx>
        <c:axId val="17417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31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732992"/>
        <c:axId val="1741733536"/>
      </c:scatterChart>
      <c:valAx>
        <c:axId val="1741732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33536"/>
        <c:crosses val="autoZero"/>
        <c:crossBetween val="midCat"/>
      </c:valAx>
      <c:valAx>
        <c:axId val="174173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32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740608"/>
        <c:axId val="1741742240"/>
      </c:scatterChart>
      <c:valAx>
        <c:axId val="1741740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42240"/>
        <c:crosses val="autoZero"/>
        <c:crossBetween val="midCat"/>
      </c:valAx>
      <c:valAx>
        <c:axId val="17417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40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742784"/>
        <c:axId val="1741737888"/>
      </c:scatterChart>
      <c:valAx>
        <c:axId val="1741742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37888"/>
        <c:crosses val="autoZero"/>
        <c:crossBetween val="midCat"/>
      </c:valAx>
      <c:valAx>
        <c:axId val="174173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42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738432"/>
        <c:axId val="1741728640"/>
      </c:scatterChart>
      <c:valAx>
        <c:axId val="1741738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28640"/>
        <c:crosses val="autoZero"/>
        <c:crossBetween val="midCat"/>
      </c:valAx>
      <c:valAx>
        <c:axId val="174172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38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740064"/>
        <c:axId val="1741739520"/>
      </c:scatterChart>
      <c:valAx>
        <c:axId val="1741740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39520"/>
        <c:crosses val="autoZero"/>
        <c:crossBetween val="midCat"/>
      </c:valAx>
      <c:valAx>
        <c:axId val="174173952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740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C4" zoomScale="87" zoomScaleNormal="40" workbookViewId="0">
      <selection activeCell="C6" sqref="C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2.25</v>
      </c>
      <c r="D5" s="304" t="s">
        <v>229</v>
      </c>
      <c r="E5" s="305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1" t="s">
        <v>226</v>
      </c>
      <c r="B7" s="301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0.1</v>
      </c>
      <c r="D9" s="36">
        <f t="shared" ref="D9:D18" si="0">C9*$C$5</f>
        <v>0.22500000000000001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138</v>
      </c>
      <c r="C10" s="35">
        <v>0.26</v>
      </c>
      <c r="D10" s="36">
        <f t="shared" si="0"/>
        <v>0.58499999999999996</v>
      </c>
      <c r="E10" s="37">
        <v>42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36</v>
      </c>
      <c r="C11" s="35">
        <v>0.64</v>
      </c>
      <c r="D11" s="36">
        <f t="shared" si="0"/>
        <v>1.44</v>
      </c>
      <c r="E11" s="37">
        <v>40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1</v>
      </c>
      <c r="D19" s="41">
        <f>SUM(D9:D18)</f>
        <v>2.25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53">
        <v>30</v>
      </c>
      <c r="C36" s="53"/>
      <c r="D36" s="53"/>
      <c r="E36" s="54"/>
      <c r="F36" s="54"/>
      <c r="G36" s="54"/>
      <c r="H36" s="54"/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53">
        <v>54</v>
      </c>
      <c r="C37" s="53"/>
      <c r="D37" s="53"/>
      <c r="E37" s="54"/>
      <c r="F37" s="54"/>
      <c r="G37" s="54"/>
      <c r="H37" s="54"/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35</v>
      </c>
      <c r="B38" s="53">
        <v>79</v>
      </c>
      <c r="C38" s="53">
        <v>1</v>
      </c>
      <c r="D38" s="53">
        <v>13</v>
      </c>
      <c r="E38" s="54"/>
      <c r="F38" s="54">
        <v>0.5</v>
      </c>
      <c r="G38" s="54">
        <v>0.5</v>
      </c>
      <c r="H38" s="54"/>
      <c r="I38" s="56">
        <f t="shared" si="1"/>
        <v>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40</v>
      </c>
      <c r="B39" s="53">
        <v>93</v>
      </c>
      <c r="C39" s="53"/>
      <c r="D39" s="53"/>
      <c r="E39" s="54"/>
      <c r="F39" s="54"/>
      <c r="G39" s="54"/>
      <c r="H39" s="54"/>
      <c r="I39" s="52">
        <f t="shared" si="1"/>
        <v>5.4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45</v>
      </c>
      <c r="B40" s="53">
        <v>121</v>
      </c>
      <c r="C40" s="53">
        <v>2</v>
      </c>
      <c r="D40" s="53">
        <v>28</v>
      </c>
      <c r="E40" s="54">
        <v>0.3</v>
      </c>
      <c r="F40" s="54">
        <v>0.3</v>
      </c>
      <c r="G40" s="54">
        <v>0.2</v>
      </c>
      <c r="H40" s="54">
        <v>0.2</v>
      </c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50</v>
      </c>
      <c r="B41" s="53">
        <v>121</v>
      </c>
      <c r="C41" s="53"/>
      <c r="D41" s="53"/>
      <c r="E41" s="54"/>
      <c r="F41" s="54"/>
      <c r="G41" s="54"/>
      <c r="H41" s="54"/>
      <c r="I41" s="56">
        <f t="shared" si="1"/>
        <v>5.6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55</v>
      </c>
      <c r="B42" s="53">
        <v>149</v>
      </c>
      <c r="C42" s="53">
        <v>3</v>
      </c>
      <c r="D42" s="53">
        <v>28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60</v>
      </c>
      <c r="B43" s="53">
        <v>148</v>
      </c>
      <c r="C43" s="53"/>
      <c r="D43" s="53"/>
      <c r="E43" s="54"/>
      <c r="F43" s="54"/>
      <c r="G43" s="54"/>
      <c r="H43" s="54"/>
      <c r="I43" s="52">
        <f t="shared" si="1"/>
        <v>5.4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65</v>
      </c>
      <c r="B44" s="53">
        <v>175</v>
      </c>
      <c r="C44" s="53">
        <v>4</v>
      </c>
      <c r="D44" s="53">
        <v>28</v>
      </c>
      <c r="E44" s="54"/>
      <c r="F44" s="54"/>
      <c r="G44" s="54"/>
      <c r="H44" s="54"/>
      <c r="I44" s="52">
        <f t="shared" si="1"/>
        <v>5.4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70</v>
      </c>
      <c r="B45" s="53">
        <v>172</v>
      </c>
      <c r="C45" s="53"/>
      <c r="D45" s="53"/>
      <c r="E45" s="54"/>
      <c r="F45" s="54"/>
      <c r="G45" s="54"/>
      <c r="H45" s="54"/>
      <c r="I45" s="52">
        <f t="shared" si="1"/>
        <v>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75</v>
      </c>
      <c r="B46" s="53">
        <v>197</v>
      </c>
      <c r="C46" s="53">
        <v>5</v>
      </c>
      <c r="D46" s="53">
        <v>28</v>
      </c>
      <c r="E46" s="54"/>
      <c r="F46" s="54"/>
      <c r="G46" s="54"/>
      <c r="H46" s="54"/>
      <c r="I46" s="52">
        <f t="shared" si="1"/>
        <v>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80</v>
      </c>
      <c r="B47" s="53">
        <v>192</v>
      </c>
      <c r="C47" s="53"/>
      <c r="D47" s="53"/>
      <c r="E47" s="54"/>
      <c r="F47" s="54"/>
      <c r="G47" s="54"/>
      <c r="H47" s="54"/>
      <c r="I47" s="52">
        <f t="shared" si="1"/>
        <v>4.5999999999999996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85</v>
      </c>
      <c r="B48" s="53">
        <v>214</v>
      </c>
      <c r="C48" s="53">
        <v>6</v>
      </c>
      <c r="D48" s="53">
        <v>28</v>
      </c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95</v>
      </c>
      <c r="B49" s="53">
        <v>226</v>
      </c>
      <c r="C49" s="53">
        <v>7</v>
      </c>
      <c r="D49" s="53">
        <v>28</v>
      </c>
      <c r="E49" s="54"/>
      <c r="F49" s="54"/>
      <c r="G49" s="54"/>
      <c r="H49" s="54"/>
      <c r="I49" s="52">
        <f t="shared" si="1"/>
        <v>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105</v>
      </c>
      <c r="B50" s="53">
        <v>232</v>
      </c>
      <c r="C50" s="53">
        <v>8</v>
      </c>
      <c r="D50" s="53">
        <v>28</v>
      </c>
      <c r="E50" s="54"/>
      <c r="F50" s="54"/>
      <c r="G50" s="54"/>
      <c r="H50" s="54"/>
      <c r="I50" s="52">
        <f t="shared" si="1"/>
        <v>3.4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115</v>
      </c>
      <c r="B51" s="53">
        <v>234</v>
      </c>
      <c r="C51" s="53">
        <v>9</v>
      </c>
      <c r="D51" s="53">
        <v>26</v>
      </c>
      <c r="E51" s="54"/>
      <c r="F51" s="54"/>
      <c r="G51" s="54"/>
      <c r="H51" s="54"/>
      <c r="I51" s="52">
        <f t="shared" si="1"/>
        <v>3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125</v>
      </c>
      <c r="B52" s="53">
        <v>232</v>
      </c>
      <c r="C52" s="53">
        <v>10</v>
      </c>
      <c r="D52" s="53">
        <v>23</v>
      </c>
      <c r="E52" s="54"/>
      <c r="F52" s="54"/>
      <c r="G52" s="54"/>
      <c r="H52" s="54"/>
      <c r="I52" s="52">
        <f t="shared" si="1"/>
        <v>2.4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135</v>
      </c>
      <c r="B53" s="53">
        <v>229</v>
      </c>
      <c r="C53" s="53">
        <v>11</v>
      </c>
      <c r="D53" s="53">
        <v>19</v>
      </c>
      <c r="E53" s="54"/>
      <c r="F53" s="54"/>
      <c r="G53" s="54"/>
      <c r="H53" s="54"/>
      <c r="I53" s="52">
        <f t="shared" si="1"/>
        <v>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145</v>
      </c>
      <c r="B54" s="53">
        <v>226</v>
      </c>
      <c r="C54" s="53">
        <v>12</v>
      </c>
      <c r="D54" s="53">
        <v>15</v>
      </c>
      <c r="E54" s="54"/>
      <c r="F54" s="54"/>
      <c r="G54" s="54"/>
      <c r="H54" s="54"/>
      <c r="I54" s="52">
        <f t="shared" si="1"/>
        <v>1.6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217</v>
      </c>
      <c r="C55" s="53">
        <v>13</v>
      </c>
      <c r="D55" s="53">
        <v>217</v>
      </c>
      <c r="E55" s="54"/>
      <c r="F55" s="54"/>
      <c r="G55" s="54"/>
      <c r="H55" s="54"/>
      <c r="I55" s="52">
        <f t="shared" si="1"/>
        <v>1.2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taeda</v>
      </c>
      <c r="C58" s="25" t="s">
        <v>324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12</v>
      </c>
      <c r="B62" s="290">
        <v>48.662500000000001</v>
      </c>
      <c r="C62" s="53"/>
      <c r="D62" s="53"/>
      <c r="E62" s="54"/>
      <c r="F62" s="54"/>
      <c r="G62" s="54"/>
      <c r="H62" s="54"/>
      <c r="I62" s="56">
        <f>IFERROR(B62/A62,"")</f>
        <v>4.0552083333333337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14</v>
      </c>
      <c r="B63" s="290">
        <v>85.756500000000003</v>
      </c>
      <c r="C63" s="53">
        <v>1</v>
      </c>
      <c r="D63" s="53">
        <v>22.227499999999999</v>
      </c>
      <c r="E63" s="54"/>
      <c r="F63" s="54"/>
      <c r="G63" s="54">
        <v>1</v>
      </c>
      <c r="H63" s="54"/>
      <c r="I63" s="52">
        <f t="shared" ref="I63:I78" si="2">IF(A63&lt;&gt;0,(B63-(B62-D62))/(A63-A62),"")</f>
        <v>18.547000000000001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16</v>
      </c>
      <c r="B64" s="290">
        <v>90.686499999999995</v>
      </c>
      <c r="C64" s="53"/>
      <c r="D64" s="53"/>
      <c r="E64" s="54"/>
      <c r="F64" s="54"/>
      <c r="G64" s="54"/>
      <c r="H64" s="54"/>
      <c r="I64" s="52">
        <f t="shared" si="2"/>
        <v>13.578749999999996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18</v>
      </c>
      <c r="B65" s="290">
        <v>116.78149999999999</v>
      </c>
      <c r="C65" s="53"/>
      <c r="D65" s="53"/>
      <c r="E65" s="54"/>
      <c r="F65" s="54"/>
      <c r="G65" s="54"/>
      <c r="H65" s="54"/>
      <c r="I65" s="52">
        <f t="shared" si="2"/>
        <v>13.047499999999999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19</v>
      </c>
      <c r="B66" s="290">
        <v>134.41899999999998</v>
      </c>
      <c r="C66" s="53">
        <v>2</v>
      </c>
      <c r="D66" s="53">
        <v>34.884</v>
      </c>
      <c r="E66" s="54"/>
      <c r="F66" s="54"/>
      <c r="G66" s="54">
        <v>1</v>
      </c>
      <c r="H66" s="54"/>
      <c r="I66" s="52">
        <f t="shared" si="2"/>
        <v>17.637499999999989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20</v>
      </c>
      <c r="B67" s="290">
        <v>116.926</v>
      </c>
      <c r="C67" s="53"/>
      <c r="D67" s="53"/>
      <c r="E67" s="54"/>
      <c r="F67" s="54"/>
      <c r="G67" s="54"/>
      <c r="H67" s="54"/>
      <c r="I67" s="52">
        <f t="shared" si="2"/>
        <v>17.39100000000002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22</v>
      </c>
      <c r="B68" s="290">
        <v>153.935</v>
      </c>
      <c r="C68" s="53"/>
      <c r="D68" s="53"/>
      <c r="E68" s="54"/>
      <c r="F68" s="54"/>
      <c r="G68" s="54"/>
      <c r="H68" s="54"/>
      <c r="I68" s="52">
        <f t="shared" si="2"/>
        <v>18.5045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24</v>
      </c>
      <c r="B69" s="290">
        <v>194.4375</v>
      </c>
      <c r="C69" s="53"/>
      <c r="D69" s="53"/>
      <c r="E69" s="54"/>
      <c r="F69" s="54"/>
      <c r="G69" s="54"/>
      <c r="H69" s="54"/>
      <c r="I69" s="52">
        <f t="shared" si="2"/>
        <v>20.251249999999999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25</v>
      </c>
      <c r="B70" s="290">
        <v>215.6875</v>
      </c>
      <c r="C70" s="53">
        <v>3</v>
      </c>
      <c r="D70" s="53">
        <v>54.026000000000003</v>
      </c>
      <c r="E70" s="54">
        <v>0.25</v>
      </c>
      <c r="F70" s="54"/>
      <c r="G70" s="54">
        <v>0.75</v>
      </c>
      <c r="H70" s="54"/>
      <c r="I70" s="52">
        <f t="shared" si="2"/>
        <v>21.25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26</v>
      </c>
      <c r="B71" s="290">
        <v>178.755</v>
      </c>
      <c r="C71" s="53"/>
      <c r="D71" s="53"/>
      <c r="E71" s="54"/>
      <c r="F71" s="54"/>
      <c r="G71" s="54"/>
      <c r="H71" s="54"/>
      <c r="I71" s="52">
        <f t="shared" si="2"/>
        <v>17.093500000000006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28</v>
      </c>
      <c r="B72" s="290">
        <v>213.4265</v>
      </c>
      <c r="C72" s="53"/>
      <c r="D72" s="53"/>
      <c r="E72" s="54"/>
      <c r="F72" s="54"/>
      <c r="G72" s="54"/>
      <c r="H72" s="54"/>
      <c r="I72" s="52">
        <f t="shared" si="2"/>
        <v>17.335750000000004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29</v>
      </c>
      <c r="B73" s="290">
        <v>231.29350000000002</v>
      </c>
      <c r="C73" s="53"/>
      <c r="D73" s="53"/>
      <c r="E73" s="54"/>
      <c r="F73" s="54"/>
      <c r="G73" s="54"/>
      <c r="H73" s="54"/>
      <c r="I73" s="52">
        <f t="shared" si="2"/>
        <v>17.867000000000019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30</v>
      </c>
      <c r="B74" s="290">
        <v>249.203</v>
      </c>
      <c r="C74" s="53">
        <v>4</v>
      </c>
      <c r="D74" s="53">
        <v>63.631</v>
      </c>
      <c r="E74" s="54">
        <v>0.25</v>
      </c>
      <c r="F74" s="54"/>
      <c r="G74" s="54">
        <v>0.75</v>
      </c>
      <c r="H74" s="54"/>
      <c r="I74" s="52">
        <f t="shared" si="2"/>
        <v>17.90949999999998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32</v>
      </c>
      <c r="B75" s="290">
        <v>213.95350000000002</v>
      </c>
      <c r="C75" s="53"/>
      <c r="D75" s="53"/>
      <c r="E75" s="54"/>
      <c r="F75" s="54"/>
      <c r="G75" s="54"/>
      <c r="H75" s="54"/>
      <c r="I75" s="52">
        <f t="shared" si="2"/>
        <v>14.190750000000008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34</v>
      </c>
      <c r="B76" s="290">
        <v>242.99799999999999</v>
      </c>
      <c r="C76" s="53"/>
      <c r="D76" s="53"/>
      <c r="E76" s="54"/>
      <c r="F76" s="54"/>
      <c r="G76" s="54"/>
      <c r="H76" s="54"/>
      <c r="I76" s="52">
        <f t="shared" si="2"/>
        <v>14.522249999999985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36</v>
      </c>
      <c r="B77" s="290">
        <v>272.29750000000001</v>
      </c>
      <c r="C77" s="53"/>
      <c r="D77" s="53"/>
      <c r="E77" s="54"/>
      <c r="F77" s="54"/>
      <c r="G77" s="54"/>
      <c r="H77" s="54"/>
      <c r="I77" s="52">
        <f t="shared" si="2"/>
        <v>14.649750000000012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38</v>
      </c>
      <c r="B78" s="290">
        <v>301.767</v>
      </c>
      <c r="C78" s="53"/>
      <c r="D78" s="53"/>
      <c r="E78" s="54"/>
      <c r="F78" s="54"/>
      <c r="G78" s="54"/>
      <c r="H78" s="54"/>
      <c r="I78" s="52">
        <f t="shared" si="2"/>
        <v>14.734749999999991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40</v>
      </c>
      <c r="B79" s="290">
        <v>331.3895</v>
      </c>
      <c r="C79" s="53"/>
      <c r="D79" s="53"/>
      <c r="E79" s="54"/>
      <c r="F79" s="54"/>
      <c r="G79" s="54"/>
      <c r="H79" s="54"/>
      <c r="I79" s="52">
        <f t="shared" ref="I79:I81" si="3">IF(A79&lt;&gt;0,(B79-(B78-D78))/(A79-A78),"")</f>
        <v>14.811250000000001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42</v>
      </c>
      <c r="B80" s="290">
        <v>360.8845</v>
      </c>
      <c r="C80" s="53">
        <v>5</v>
      </c>
      <c r="D80" s="53">
        <v>360.9</v>
      </c>
      <c r="E80" s="54">
        <v>0.5</v>
      </c>
      <c r="F80" s="54"/>
      <c r="G80" s="54">
        <v>0.5</v>
      </c>
      <c r="H80" s="54"/>
      <c r="I80" s="52">
        <f t="shared" si="3"/>
        <v>14.747500000000002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maritime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12</v>
      </c>
      <c r="B88" s="290">
        <v>58.930499999999995</v>
      </c>
      <c r="C88" s="53"/>
      <c r="D88" s="53"/>
      <c r="E88" s="54"/>
      <c r="F88" s="54"/>
      <c r="G88" s="54"/>
      <c r="H88" s="54"/>
      <c r="I88" s="56">
        <f>IFERROR(B88/A88,"")</f>
        <v>4.9108749999999999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14</v>
      </c>
      <c r="B89" s="290">
        <v>101.779</v>
      </c>
      <c r="C89" s="53">
        <v>1</v>
      </c>
      <c r="D89" s="53">
        <v>26.384</v>
      </c>
      <c r="E89" s="54"/>
      <c r="F89" s="54"/>
      <c r="G89" s="54">
        <v>1</v>
      </c>
      <c r="H89" s="54"/>
      <c r="I89" s="56">
        <f t="shared" ref="I89:I107" si="4">IF(A89&lt;&gt;0,(B89-(B88-D88))/(A89-A88),"")</f>
        <v>21.424250000000001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16</v>
      </c>
      <c r="B90" s="290">
        <v>102.9265</v>
      </c>
      <c r="C90" s="53"/>
      <c r="D90" s="53"/>
      <c r="E90" s="54"/>
      <c r="F90" s="54"/>
      <c r="G90" s="54"/>
      <c r="H90" s="54"/>
      <c r="I90" s="56">
        <f t="shared" si="4"/>
        <v>13.765750000000004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18</v>
      </c>
      <c r="B91" s="290">
        <v>134.66550000000001</v>
      </c>
      <c r="C91" s="53"/>
      <c r="D91" s="53"/>
      <c r="E91" s="54"/>
      <c r="F91" s="54"/>
      <c r="G91" s="54"/>
      <c r="H91" s="54"/>
      <c r="I91" s="56">
        <f t="shared" si="4"/>
        <v>15.869500000000002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19</v>
      </c>
      <c r="B92" s="290">
        <v>157.386</v>
      </c>
      <c r="C92" s="53">
        <v>2</v>
      </c>
      <c r="D92" s="53">
        <v>40.5535</v>
      </c>
      <c r="E92" s="54"/>
      <c r="F92" s="54"/>
      <c r="G92" s="54">
        <v>1</v>
      </c>
      <c r="H92" s="54"/>
      <c r="I92" s="56">
        <f t="shared" si="4"/>
        <v>22.720499999999987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20</v>
      </c>
      <c r="B93" s="290">
        <v>135.5155</v>
      </c>
      <c r="C93" s="53"/>
      <c r="D93" s="53"/>
      <c r="E93" s="54"/>
      <c r="F93" s="54"/>
      <c r="G93" s="54"/>
      <c r="H93" s="54"/>
      <c r="I93" s="56">
        <f t="shared" si="4"/>
        <v>18.683000000000007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22</v>
      </c>
      <c r="B94" s="290">
        <v>178.262</v>
      </c>
      <c r="C94" s="53"/>
      <c r="D94" s="53"/>
      <c r="E94" s="54"/>
      <c r="F94" s="54"/>
      <c r="G94" s="54"/>
      <c r="H94" s="54"/>
      <c r="I94" s="56">
        <f t="shared" si="4"/>
        <v>21.373249999999999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24</v>
      </c>
      <c r="B95" s="290">
        <v>223.26950000000002</v>
      </c>
      <c r="C95" s="53"/>
      <c r="D95" s="53"/>
      <c r="E95" s="54"/>
      <c r="F95" s="54"/>
      <c r="G95" s="54"/>
      <c r="H95" s="54"/>
      <c r="I95" s="56">
        <f t="shared" si="4"/>
        <v>22.503750000000011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25</v>
      </c>
      <c r="B96" s="290">
        <v>246.71250000000001</v>
      </c>
      <c r="C96" s="53">
        <v>3</v>
      </c>
      <c r="D96" s="53">
        <v>61.863</v>
      </c>
      <c r="E96" s="54">
        <v>0.25</v>
      </c>
      <c r="F96" s="54"/>
      <c r="G96" s="54">
        <v>0.75</v>
      </c>
      <c r="H96" s="54"/>
      <c r="I96" s="56">
        <f t="shared" si="4"/>
        <v>23.442999999999984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26</v>
      </c>
      <c r="B97" s="290">
        <v>203.55799999999999</v>
      </c>
      <c r="C97" s="53"/>
      <c r="D97" s="53"/>
      <c r="E97" s="54"/>
      <c r="F97" s="54"/>
      <c r="G97" s="54"/>
      <c r="H97" s="54"/>
      <c r="I97" s="56">
        <f t="shared" si="4"/>
        <v>18.708499999999987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28</v>
      </c>
      <c r="B98" s="290">
        <v>242.04599999999999</v>
      </c>
      <c r="C98" s="53"/>
      <c r="D98" s="53"/>
      <c r="E98" s="54"/>
      <c r="F98" s="54"/>
      <c r="G98" s="54"/>
      <c r="H98" s="54"/>
      <c r="I98" s="56">
        <f t="shared" si="4"/>
        <v>19.244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29</v>
      </c>
      <c r="B99" s="290">
        <v>261.70650000000001</v>
      </c>
      <c r="C99" s="53">
        <v>4</v>
      </c>
      <c r="D99" s="53">
        <v>66.265999999999991</v>
      </c>
      <c r="E99" s="54">
        <v>0.25</v>
      </c>
      <c r="F99" s="54"/>
      <c r="G99" s="54">
        <v>0.75</v>
      </c>
      <c r="H99" s="54"/>
      <c r="I99" s="56">
        <f t="shared" si="4"/>
        <v>19.660500000000013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30</v>
      </c>
      <c r="B100" s="290">
        <v>210.8</v>
      </c>
      <c r="C100" s="53"/>
      <c r="D100" s="53"/>
      <c r="E100" s="54"/>
      <c r="F100" s="54"/>
      <c r="G100" s="54"/>
      <c r="H100" s="54"/>
      <c r="I100" s="56">
        <f t="shared" si="4"/>
        <v>15.359499999999997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32</v>
      </c>
      <c r="B101" s="290">
        <v>242.2415</v>
      </c>
      <c r="C101" s="53"/>
      <c r="D101" s="53"/>
      <c r="E101" s="54"/>
      <c r="F101" s="54"/>
      <c r="G101" s="54"/>
      <c r="H101" s="54"/>
      <c r="I101" s="56">
        <f t="shared" si="4"/>
        <v>15.720749999999995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34</v>
      </c>
      <c r="B102" s="290">
        <v>273.94650000000001</v>
      </c>
      <c r="C102" s="53"/>
      <c r="D102" s="53"/>
      <c r="E102" s="54"/>
      <c r="F102" s="54"/>
      <c r="G102" s="54"/>
      <c r="H102" s="54"/>
      <c r="I102" s="56">
        <f t="shared" si="4"/>
        <v>15.852500000000006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36</v>
      </c>
      <c r="B103" s="290">
        <v>306.10199999999998</v>
      </c>
      <c r="C103" s="53"/>
      <c r="D103" s="53"/>
      <c r="E103" s="54"/>
      <c r="F103" s="54"/>
      <c r="G103" s="54"/>
      <c r="H103" s="54"/>
      <c r="I103" s="56">
        <f t="shared" si="4"/>
        <v>16.07774999999998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38</v>
      </c>
      <c r="B104" s="290">
        <v>338.2405</v>
      </c>
      <c r="C104" s="53"/>
      <c r="D104" s="53"/>
      <c r="E104" s="54"/>
      <c r="F104" s="54"/>
      <c r="G104" s="54"/>
      <c r="H104" s="54"/>
      <c r="I104" s="56">
        <f t="shared" si="4"/>
        <v>16.069250000000011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40</v>
      </c>
      <c r="B105" s="290">
        <v>370.37049999999999</v>
      </c>
      <c r="C105" s="53">
        <v>5</v>
      </c>
      <c r="D105" s="53">
        <v>370.4</v>
      </c>
      <c r="E105" s="54">
        <v>0.5</v>
      </c>
      <c r="F105" s="54"/>
      <c r="G105" s="54">
        <v>0.5</v>
      </c>
      <c r="H105" s="54"/>
      <c r="I105" s="56">
        <f t="shared" si="4"/>
        <v>16.064999999999998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290"/>
      <c r="C106" s="53"/>
      <c r="D106" s="53"/>
      <c r="E106" s="54"/>
      <c r="F106" s="54"/>
      <c r="G106" s="54"/>
      <c r="H106" s="54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4"/>
      <c r="F107" s="54"/>
      <c r="G107" s="54"/>
      <c r="H107" s="54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290"/>
      <c r="C114" s="53"/>
      <c r="D114" s="5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290"/>
      <c r="C115" s="53"/>
      <c r="D115" s="53"/>
      <c r="E115" s="54"/>
      <c r="F115" s="54"/>
      <c r="G115" s="54"/>
      <c r="H115" s="54"/>
      <c r="I115" s="56" t="str">
        <f t="shared" ref="I115:I133" si="5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290"/>
      <c r="C116" s="53"/>
      <c r="D116" s="53"/>
      <c r="E116" s="54"/>
      <c r="F116" s="54"/>
      <c r="G116" s="54"/>
      <c r="H116" s="54"/>
      <c r="I116" s="56" t="str">
        <f t="shared" si="5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290"/>
      <c r="C117" s="53"/>
      <c r="D117" s="53"/>
      <c r="E117" s="54"/>
      <c r="F117" s="54"/>
      <c r="G117" s="54"/>
      <c r="H117" s="54"/>
      <c r="I117" s="56" t="str">
        <f t="shared" si="5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290"/>
      <c r="C118" s="53"/>
      <c r="D118" s="53"/>
      <c r="E118" s="54"/>
      <c r="F118" s="54"/>
      <c r="G118" s="54"/>
      <c r="H118" s="54"/>
      <c r="I118" s="56" t="str">
        <f t="shared" si="5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290"/>
      <c r="C119" s="53"/>
      <c r="D119" s="53"/>
      <c r="E119" s="54"/>
      <c r="F119" s="54"/>
      <c r="G119" s="54"/>
      <c r="H119" s="54"/>
      <c r="I119" s="56" t="str">
        <f t="shared" si="5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/>
      <c r="B120" s="290"/>
      <c r="C120" s="53"/>
      <c r="D120" s="53"/>
      <c r="E120" s="54"/>
      <c r="F120" s="54"/>
      <c r="G120" s="54"/>
      <c r="H120" s="54"/>
      <c r="I120" s="56" t="str">
        <f t="shared" si="5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/>
      <c r="B121" s="290"/>
      <c r="C121" s="53"/>
      <c r="D121" s="53"/>
      <c r="E121" s="54"/>
      <c r="F121" s="54"/>
      <c r="G121" s="54"/>
      <c r="H121" s="54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/>
      <c r="B122" s="290"/>
      <c r="C122" s="53"/>
      <c r="D122" s="53"/>
      <c r="E122" s="54"/>
      <c r="F122" s="54"/>
      <c r="G122" s="54"/>
      <c r="H122" s="54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/>
      <c r="B123" s="290"/>
      <c r="C123" s="53"/>
      <c r="D123" s="53"/>
      <c r="E123" s="54"/>
      <c r="F123" s="54"/>
      <c r="G123" s="54"/>
      <c r="H123" s="54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/>
      <c r="B124" s="290"/>
      <c r="C124" s="53"/>
      <c r="D124" s="53"/>
      <c r="E124" s="54"/>
      <c r="F124" s="54"/>
      <c r="G124" s="54"/>
      <c r="H124" s="54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/>
      <c r="B125" s="290"/>
      <c r="C125" s="53"/>
      <c r="D125" s="53"/>
      <c r="E125" s="54"/>
      <c r="F125" s="54"/>
      <c r="G125" s="54"/>
      <c r="H125" s="54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/>
      <c r="B126" s="290"/>
      <c r="C126" s="53"/>
      <c r="D126" s="53"/>
      <c r="E126" s="54"/>
      <c r="F126" s="54"/>
      <c r="G126" s="54"/>
      <c r="H126" s="54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/>
      <c r="B127" s="290"/>
      <c r="C127" s="53"/>
      <c r="D127" s="53"/>
      <c r="E127" s="54"/>
      <c r="F127" s="54"/>
      <c r="G127" s="54"/>
      <c r="H127" s="54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290"/>
      <c r="C128" s="53"/>
      <c r="D128" s="53"/>
      <c r="E128" s="54"/>
      <c r="F128" s="54"/>
      <c r="G128" s="54"/>
      <c r="H128" s="54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290"/>
      <c r="C129" s="53"/>
      <c r="D129" s="53"/>
      <c r="E129" s="54"/>
      <c r="F129" s="54"/>
      <c r="G129" s="54"/>
      <c r="H129" s="54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290"/>
      <c r="C130" s="53"/>
      <c r="D130" s="53"/>
      <c r="E130" s="54"/>
      <c r="F130" s="54"/>
      <c r="G130" s="54"/>
      <c r="H130" s="54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290"/>
      <c r="C131" s="53"/>
      <c r="D131" s="53"/>
      <c r="E131" s="54"/>
      <c r="F131" s="54"/>
      <c r="G131" s="54"/>
      <c r="H131" s="54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290"/>
      <c r="C132" s="53"/>
      <c r="D132" s="53"/>
      <c r="E132" s="54"/>
      <c r="F132" s="54"/>
      <c r="G132" s="54"/>
      <c r="H132" s="54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4"/>
      <c r="F133" s="54"/>
      <c r="G133" s="54"/>
      <c r="H133" s="54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66"/>
      <c r="F140" s="66"/>
      <c r="G140" s="66"/>
      <c r="H140" s="66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66"/>
      <c r="F141" s="66"/>
      <c r="G141" s="66"/>
      <c r="H141" s="66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66"/>
      <c r="F142" s="66"/>
      <c r="G142" s="66"/>
      <c r="H142" s="66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8"/>
      <c r="B143" s="58"/>
      <c r="C143" s="58"/>
      <c r="D143" s="58"/>
      <c r="E143" s="66"/>
      <c r="F143" s="66"/>
      <c r="G143" s="66"/>
      <c r="H143" s="66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8"/>
      <c r="B144" s="58"/>
      <c r="C144" s="58"/>
      <c r="D144" s="58"/>
      <c r="E144" s="66"/>
      <c r="F144" s="66"/>
      <c r="G144" s="66"/>
      <c r="H144" s="66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8"/>
      <c r="B145" s="58"/>
      <c r="C145" s="58"/>
      <c r="D145" s="58"/>
      <c r="E145" s="66"/>
      <c r="F145" s="66"/>
      <c r="G145" s="66"/>
      <c r="H145" s="66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8"/>
      <c r="B146" s="58"/>
      <c r="C146" s="58"/>
      <c r="D146" s="58"/>
      <c r="E146" s="66"/>
      <c r="F146" s="66"/>
      <c r="G146" s="66"/>
      <c r="H146" s="66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8"/>
      <c r="B147" s="58"/>
      <c r="C147" s="58"/>
      <c r="D147" s="58"/>
      <c r="E147" s="66"/>
      <c r="F147" s="66"/>
      <c r="G147" s="66"/>
      <c r="H147" s="66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8"/>
      <c r="B148" s="58"/>
      <c r="C148" s="58"/>
      <c r="D148" s="58"/>
      <c r="E148" s="66"/>
      <c r="F148" s="66"/>
      <c r="G148" s="66"/>
      <c r="H148" s="66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8"/>
      <c r="B149" s="58"/>
      <c r="C149" s="58"/>
      <c r="D149" s="58"/>
      <c r="E149" s="66"/>
      <c r="F149" s="66"/>
      <c r="G149" s="66"/>
      <c r="H149" s="66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8"/>
      <c r="B150" s="58"/>
      <c r="C150" s="58"/>
      <c r="D150" s="58"/>
      <c r="E150" s="66"/>
      <c r="F150" s="66"/>
      <c r="G150" s="66"/>
      <c r="H150" s="66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8"/>
      <c r="B151" s="58"/>
      <c r="C151" s="58"/>
      <c r="D151" s="58"/>
      <c r="E151" s="66"/>
      <c r="F151" s="66"/>
      <c r="G151" s="66"/>
      <c r="H151" s="66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8"/>
      <c r="B152" s="58"/>
      <c r="C152" s="58"/>
      <c r="D152" s="58"/>
      <c r="E152" s="67"/>
      <c r="F152" s="67"/>
      <c r="G152" s="67"/>
      <c r="H152" s="6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92"/>
      <c r="B153" s="63"/>
      <c r="C153" s="92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/>
      <c r="B154" s="53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53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53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53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53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281"/>
      <c r="B173" s="63"/>
      <c r="C173" s="63"/>
      <c r="D173" s="6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81"/>
      <c r="B174" s="63"/>
      <c r="C174" s="63"/>
      <c r="D174" s="6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281"/>
      <c r="B175" s="63"/>
      <c r="C175" s="63"/>
      <c r="D175" s="6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281"/>
      <c r="B176" s="63"/>
      <c r="C176" s="63"/>
      <c r="D176" s="6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81"/>
      <c r="B177" s="63"/>
      <c r="C177" s="63"/>
      <c r="D177" s="6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281"/>
      <c r="B178" s="63"/>
      <c r="C178" s="63"/>
      <c r="D178" s="6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281"/>
      <c r="B179" s="63"/>
      <c r="C179" s="63"/>
      <c r="D179" s="6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281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281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81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281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81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281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53"/>
      <c r="D192" s="63"/>
      <c r="E192" s="66"/>
      <c r="F192" s="66"/>
      <c r="G192" s="66"/>
      <c r="H192" s="66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53"/>
      <c r="D193" s="63"/>
      <c r="E193" s="66"/>
      <c r="F193" s="66"/>
      <c r="G193" s="66"/>
      <c r="H193" s="66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53"/>
      <c r="D194" s="63"/>
      <c r="E194" s="66"/>
      <c r="F194" s="66"/>
      <c r="G194" s="66"/>
      <c r="H194" s="66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8"/>
      <c r="B195" s="58"/>
      <c r="C195" s="58"/>
      <c r="D195" s="58"/>
      <c r="E195" s="66"/>
      <c r="F195" s="66"/>
      <c r="G195" s="66"/>
      <c r="H195" s="66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8"/>
      <c r="B196" s="58"/>
      <c r="C196" s="58"/>
      <c r="D196" s="58"/>
      <c r="E196" s="66"/>
      <c r="F196" s="66"/>
      <c r="G196" s="66"/>
      <c r="H196" s="66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8"/>
      <c r="B197" s="58"/>
      <c r="C197" s="58"/>
      <c r="D197" s="58"/>
      <c r="E197" s="66"/>
      <c r="F197" s="66"/>
      <c r="G197" s="66"/>
      <c r="H197" s="66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8"/>
      <c r="B198" s="58"/>
      <c r="C198" s="58"/>
      <c r="D198" s="58"/>
      <c r="E198" s="66"/>
      <c r="F198" s="66"/>
      <c r="G198" s="66"/>
      <c r="H198" s="66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8"/>
      <c r="B199" s="58"/>
      <c r="C199" s="58"/>
      <c r="D199" s="58"/>
      <c r="E199" s="66"/>
      <c r="F199" s="66"/>
      <c r="G199" s="66"/>
      <c r="H199" s="66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8"/>
      <c r="B200" s="58"/>
      <c r="C200" s="58"/>
      <c r="D200" s="58"/>
      <c r="E200" s="66"/>
      <c r="F200" s="66"/>
      <c r="G200" s="66"/>
      <c r="H200" s="66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8"/>
      <c r="B201" s="58"/>
      <c r="C201" s="58"/>
      <c r="D201" s="58"/>
      <c r="E201" s="66"/>
      <c r="F201" s="66"/>
      <c r="G201" s="66"/>
      <c r="H201" s="66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8"/>
      <c r="B202" s="58"/>
      <c r="C202" s="58"/>
      <c r="D202" s="58"/>
      <c r="E202" s="66"/>
      <c r="F202" s="66"/>
      <c r="G202" s="66"/>
      <c r="H202" s="66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8"/>
      <c r="B203" s="58"/>
      <c r="C203" s="58"/>
      <c r="D203" s="58"/>
      <c r="E203" s="66"/>
      <c r="F203" s="66"/>
      <c r="G203" s="66"/>
      <c r="H203" s="66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8"/>
      <c r="B204" s="58"/>
      <c r="C204" s="58"/>
      <c r="D204" s="58"/>
      <c r="E204" s="67"/>
      <c r="F204" s="67"/>
      <c r="G204" s="67"/>
      <c r="H204" s="67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92"/>
      <c r="B205" s="63"/>
      <c r="C205" s="92"/>
      <c r="D205" s="63"/>
      <c r="E205" s="57"/>
      <c r="F205" s="57"/>
      <c r="G205" s="57"/>
      <c r="H205" s="57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7"/>
      <c r="F206" s="57"/>
      <c r="G206" s="57"/>
      <c r="H206" s="57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7"/>
      <c r="F207" s="57"/>
      <c r="G207" s="57"/>
      <c r="H207" s="57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7"/>
      <c r="F208" s="57"/>
      <c r="G208" s="57"/>
      <c r="H208" s="57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7"/>
      <c r="F209" s="57"/>
      <c r="G209" s="57"/>
      <c r="H209" s="57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7"/>
      <c r="F210" s="57"/>
      <c r="G210" s="57"/>
      <c r="H210" s="57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3"/>
      <c r="C231" s="92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3"/>
      <c r="C257" s="92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4" sqref="C2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4">
        <v>0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4">
        <v>1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pubescent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Pin taeda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Pin maritime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267.21192995910729</v>
      </c>
      <c r="T3" s="62">
        <f>IF('Données projet'!E9&gt;30,$R$33-$H$33,LOOKUP('Données projet'!$E$9,$A$3:$A$203,R3:R203)-LOOKUP('Données projet'!$E$9,$A$3:$A$203,$H$3:$H$203))</f>
        <v>121.59015783305534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188.46831042793326</v>
      </c>
      <c r="AO3" s="62">
        <f>IF('Données projet'!E10&gt;30,$AM$33-$H$33,LOOKUP('Données projet'!$E$10,$A$3:$A$203,AM3:AM203)-LOOKUP('Données projet'!$E$10,$A$3:$A$203,$H$3:$H$203))</f>
        <v>324.99681460301127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197.69583177305697</v>
      </c>
      <c r="BJ3" s="62">
        <f>IF('Données projet'!E11&gt;30,$BH$33-$H$33,LOOKUP('Données projet'!$E$11,$A$3:$A$203,BH3:BH203)-LOOKUP('Données projet'!$E$11,$A$3:$A$203,$H$3:$H$203))</f>
        <v>275.81630628767454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9">
        <f t="shared" ref="H4:H67" si="1">(B4+E4+F4)*44/12+(C4+D4)*0.475*44/12</f>
        <v>258.08783604613262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1.161777082395637</v>
      </c>
      <c r="P4" s="14">
        <f>EXP(-1.0587+0.8836*LN(O4)+0.284)</f>
        <v>0.52613182870286601</v>
      </c>
      <c r="Q4" s="22">
        <f t="shared" ref="Q4:Q34" si="2">(O4+P4)*0.475*44/12</f>
        <v>2.9397746868298928</v>
      </c>
      <c r="R4" s="62">
        <f t="shared" si="0"/>
        <v>260.82866357571874</v>
      </c>
      <c r="S4" s="62">
        <f ca="1">AVERAGE(OFFSET($R$3,0,0,'Données projet'!$E$9+1,1))-AVERAGE(OFFSET($H$3,0,0,'Données projet'!$E$9+1,1))</f>
        <v>267.21192995910729</v>
      </c>
      <c r="T4" s="62">
        <f>$T$3</f>
        <v>121.59015783305534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4.0552083333333337</v>
      </c>
      <c r="AI4" s="14">
        <f>IF('Données projet'!$A$62&gt;35,AI3+AH4-AQ3,IF(A4&lt;'Données projet'!$A$62,$AF$205^A4,IF(A4='Données projet'!$A$62,'Données projet'!$B$62,AI3+AH4-AQ3)))</f>
        <v>1.3822911730149987</v>
      </c>
      <c r="AJ4" s="14">
        <f>AI4*VLOOKUP('Données projet'!$B$10,Paramètres!$A$1:$I$89,3,0)*VLOOKUP('Données projet'!$B$10,Paramètres!$A$1:$I$89,5,0)</f>
        <v>0.82661012146296919</v>
      </c>
      <c r="AK4" s="14">
        <f>EXP(-1.0587+0.8836*LN(AJ4)+0.284)</f>
        <v>0.38947445648608353</v>
      </c>
      <c r="AL4" s="22">
        <f t="shared" ref="AL4:AL67" si="4">(AJ4+AK4)*0.475*44/12</f>
        <v>2.1180139732612671</v>
      </c>
      <c r="AM4" s="62">
        <f t="shared" ref="AM4:AM67" si="5">AL4+(AD4+AE4)*44/12</f>
        <v>260.00690286215013</v>
      </c>
      <c r="AN4" s="62">
        <f ca="1">AVERAGE(OFFSET($AM$3,0,0,'Données projet'!$E$10+1,1))-AVERAGE(OFFSET($H$3,0,0,'Données projet'!$E$10+1,1))</f>
        <v>188.46831042793326</v>
      </c>
      <c r="AO4" s="62">
        <f>$AO$3</f>
        <v>324.99681460301127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4.9108749999999999</v>
      </c>
      <c r="BD4" s="13">
        <f>IF('Données projet'!$A$88&gt;35,BD3+BC4-BL3,IF(A4&lt;'Données projet'!$A$88,$BA$205^A4,IF(A4='Données projet'!$A$88,'Données projet'!$B$88,BD3+BC4-BL3)))</f>
        <v>1.4045213453682135</v>
      </c>
      <c r="BE4" s="14">
        <f>BD4*VLOOKUP('Données projet'!$B$11,Paramètres!$A$1:$I$89,3,0)*VLOOKUP('Données projet'!$B$11,Paramètres!$A$1:$I$89,5,0)</f>
        <v>0.83990376453019178</v>
      </c>
      <c r="BF4" s="14">
        <f>EXP(-1.0587+0.8836*LN(BE4)+0.284)</f>
        <v>0.39500380183471751</v>
      </c>
      <c r="BG4" s="22">
        <f t="shared" ref="BG4:BG67" si="7">(BE4+BF4)*0.475*44/12</f>
        <v>2.1507973447522173</v>
      </c>
      <c r="BH4" s="62">
        <f t="shared" ref="BH4:BH67" si="8">BG4+(AY4+AZ4)*44/12</f>
        <v>260.03968623364108</v>
      </c>
      <c r="BI4" s="62">
        <f ca="1">AVERAGE(OFFSET($BH$3,0,0,'Données projet'!$E$11+1,1))-AVERAGE(OFFSET($H$3,0,0,'Données projet'!$E$11+1,1))</f>
        <v>197.69583177305697</v>
      </c>
      <c r="BJ4" s="62">
        <f>$BJ$3</f>
        <v>275.81630628767454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9">
        <f t="shared" si="1"/>
        <v>259.43610890414124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1.3310907191121488</v>
      </c>
      <c r="P5" s="14">
        <f t="shared" ref="P5:P68" si="33">EXP(-1.0587+0.8836*LN(O5)+0.284)</f>
        <v>0.59333770733536928</v>
      </c>
      <c r="Q5" s="22">
        <f t="shared" si="2"/>
        <v>3.3517128427294267</v>
      </c>
      <c r="R5" s="62">
        <f t="shared" si="0"/>
        <v>262.4628239538406</v>
      </c>
      <c r="S5" s="62">
        <f ca="1">AVERAGE(OFFSET($R$3,0,0,'Données projet'!$E$9+1,1))-AVERAGE(OFFSET($H$3,0,0,'Données projet'!$E$9+1,1))</f>
        <v>267.21192995910729</v>
      </c>
      <c r="T5" s="62">
        <f t="shared" ref="T5:T68" si="34">$T$3</f>
        <v>121.59015783305534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4.0552083333333337</v>
      </c>
      <c r="AI5" s="14">
        <f>IF('Données projet'!$A$62&gt;35,AI4+AH5-AQ4,IF(A5&lt;'Données projet'!$A$62,$AF$205^A5,IF(A5='Données projet'!$A$62,'Données projet'!$B$62,AI4+AH5-AQ4)))</f>
        <v>1.9107288869951811</v>
      </c>
      <c r="AJ5" s="14">
        <f>AI5*VLOOKUP('Données projet'!$B$10,Paramètres!$A$1:$I$89,3,0)*VLOOKUP('Données projet'!$B$10,Paramètres!$A$1:$I$89,5,0)</f>
        <v>1.1426158744231183</v>
      </c>
      <c r="AK5" s="14">
        <f t="shared" ref="AK5:AK68" si="35">EXP(-1.0587+0.8836*LN(AJ5)+0.284)</f>
        <v>0.51845698362995651</v>
      </c>
      <c r="AL5" s="22">
        <f t="shared" si="4"/>
        <v>2.8930352277757714</v>
      </c>
      <c r="AM5" s="62">
        <f t="shared" si="5"/>
        <v>262.00414633888693</v>
      </c>
      <c r="AN5" s="62">
        <f ca="1">AVERAGE(OFFSET($AM$3,0,0,'Données projet'!$E$10+1,1))-AVERAGE(OFFSET($H$3,0,0,'Données projet'!$E$10+1,1))</f>
        <v>188.46831042793326</v>
      </c>
      <c r="AO5" s="62">
        <f t="shared" ref="AO5:AO68" si="36">$AO$3</f>
        <v>324.99681460301127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4.9108749999999999</v>
      </c>
      <c r="BD5" s="13">
        <f>IF('Données projet'!$A$88&gt;35,BD4+BC5-BL4,IF(A5&lt;'Données projet'!$A$88,$BA$205^A5,IF(A5='Données projet'!$A$88,'Données projet'!$B$88,BD4+BC5-BL4)))</f>
        <v>1.9726802095949365</v>
      </c>
      <c r="BE5" s="14">
        <f>BD5*VLOOKUP('Données projet'!$B$11,Paramètres!$A$1:$I$89,3,0)*VLOOKUP('Données projet'!$B$11,Paramètres!$A$1:$I$89,5,0)</f>
        <v>1.1796627653377723</v>
      </c>
      <c r="BF5" s="14">
        <f t="shared" ref="BF5:BF68" si="37">EXP(-1.0587+0.8836*LN(BE5)+0.284)</f>
        <v>0.53328248524093058</v>
      </c>
      <c r="BG5" s="22">
        <f t="shared" si="7"/>
        <v>2.9833796447579073</v>
      </c>
      <c r="BH5" s="62">
        <f t="shared" si="8"/>
        <v>262.09449075586906</v>
      </c>
      <c r="BI5" s="62">
        <f ca="1">AVERAGE(OFFSET($BH$3,0,0,'Données projet'!$E$11+1,1))-AVERAGE(OFFSET($H$3,0,0,'Données projet'!$E$11+1,1))</f>
        <v>197.69583177305697</v>
      </c>
      <c r="BJ5" s="62">
        <f t="shared" ref="BJ5:BJ68" si="38">$BJ$3</f>
        <v>275.81630628767454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9">
        <f t="shared" si="1"/>
        <v>260.7608398448956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1.525079577962547</v>
      </c>
      <c r="P6" s="14">
        <f t="shared" si="33"/>
        <v>0.6691281837366525</v>
      </c>
      <c r="Q6" s="22">
        <f t="shared" si="2"/>
        <v>3.8215785182927724</v>
      </c>
      <c r="R6" s="62">
        <f t="shared" si="0"/>
        <v>264.15491185162608</v>
      </c>
      <c r="S6" s="62">
        <f ca="1">AVERAGE(OFFSET($R$3,0,0,'Données projet'!$E$9+1,1))-AVERAGE(OFFSET($H$3,0,0,'Données projet'!$E$9+1,1))</f>
        <v>267.21192995910729</v>
      </c>
      <c r="T6" s="62">
        <f t="shared" si="34"/>
        <v>121.59015783305534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4.0552083333333337</v>
      </c>
      <c r="AI6" s="14">
        <f>IF('Données projet'!$A$62&gt;35,AI5+AH6-AQ5,IF(A6&lt;'Données projet'!$A$62,$AF$205^A6,IF(A6='Données projet'!$A$62,'Données projet'!$B$62,AI5+AH6-AQ5)))</f>
        <v>2.6411836745182118</v>
      </c>
      <c r="AJ6" s="14">
        <f>AI6*VLOOKUP('Données projet'!$B$10,Paramètres!$A$1:$I$89,3,0)*VLOOKUP('Données projet'!$B$10,Paramètres!$A$1:$I$89,5,0)</f>
        <v>1.5794278373618909</v>
      </c>
      <c r="AK6" s="14">
        <f t="shared" si="35"/>
        <v>0.69015474416427491</v>
      </c>
      <c r="AL6" s="22">
        <f t="shared" si="4"/>
        <v>3.9528563294914054</v>
      </c>
      <c r="AM6" s="62">
        <f t="shared" si="5"/>
        <v>264.28618966282471</v>
      </c>
      <c r="AN6" s="62">
        <f ca="1">AVERAGE(OFFSET($AM$3,0,0,'Données projet'!$E$10+1,1))-AVERAGE(OFFSET($H$3,0,0,'Données projet'!$E$10+1,1))</f>
        <v>188.46831042793326</v>
      </c>
      <c r="AO6" s="62">
        <f t="shared" si="36"/>
        <v>324.99681460301127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4.9108749999999999</v>
      </c>
      <c r="BD6" s="13">
        <f>IF('Données projet'!$A$88&gt;35,BD5+BC6-BL5,IF(A6&lt;'Données projet'!$A$88,$BA$205^A6,IF(A6='Données projet'!$A$88,'Données projet'!$B$88,BD5+BC6-BL5)))</f>
        <v>2.7706714619615296</v>
      </c>
      <c r="BE6" s="14">
        <f>BD6*VLOOKUP('Données projet'!$B$11,Paramètres!$A$1:$I$89,3,0)*VLOOKUP('Données projet'!$B$11,Paramètres!$A$1:$I$89,5,0)</f>
        <v>1.6568615342529949</v>
      </c>
      <c r="BF6" s="14">
        <f t="shared" si="37"/>
        <v>0.71996828320083217</v>
      </c>
      <c r="BG6" s="22">
        <f t="shared" si="7"/>
        <v>4.139645265398749</v>
      </c>
      <c r="BH6" s="62">
        <f t="shared" si="8"/>
        <v>264.47297859873208</v>
      </c>
      <c r="BI6" s="62">
        <f ca="1">AVERAGE(OFFSET($BH$3,0,0,'Données projet'!$E$11+1,1))-AVERAGE(OFFSET($H$3,0,0,'Données projet'!$E$11+1,1))</f>
        <v>197.69583177305697</v>
      </c>
      <c r="BJ6" s="62">
        <f t="shared" si="38"/>
        <v>275.81630628767454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9">
        <f t="shared" si="1"/>
        <v>262.07105900009446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1.7473397460616347</v>
      </c>
      <c r="P7" s="14">
        <f t="shared" si="33"/>
        <v>0.7545998185105095</v>
      </c>
      <c r="Q7" s="22">
        <f t="shared" si="2"/>
        <v>4.3575447416298188</v>
      </c>
      <c r="R7" s="62">
        <f t="shared" si="0"/>
        <v>265.91310029718534</v>
      </c>
      <c r="S7" s="62">
        <f ca="1">AVERAGE(OFFSET($R$3,0,0,'Données projet'!$E$9+1,1))-AVERAGE(OFFSET($H$3,0,0,'Données projet'!$E$9+1,1))</f>
        <v>267.21192995910729</v>
      </c>
      <c r="T7" s="62">
        <f t="shared" si="34"/>
        <v>121.59015783305534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4.0552083333333337</v>
      </c>
      <c r="AI7" s="14">
        <f>IF('Données projet'!$A$62&gt;35,AI6+AH7-AQ6,IF(A7&lt;'Données projet'!$A$62,$AF$205^A7,IF(A7='Données projet'!$A$62,'Données projet'!$B$62,AI6+AH7-AQ6)))</f>
        <v>3.6508848795978435</v>
      </c>
      <c r="AJ7" s="14">
        <f>AI7*VLOOKUP('Données projet'!$B$10,Paramètres!$A$1:$I$89,3,0)*VLOOKUP('Données projet'!$B$10,Paramètres!$A$1:$I$89,5,0)</f>
        <v>2.1832291579995107</v>
      </c>
      <c r="AK7" s="14">
        <f t="shared" si="35"/>
        <v>0.91871377169531943</v>
      </c>
      <c r="AL7" s="22">
        <f t="shared" si="4"/>
        <v>5.4025506025518295</v>
      </c>
      <c r="AM7" s="62">
        <f t="shared" si="5"/>
        <v>266.9581061581074</v>
      </c>
      <c r="AN7" s="62">
        <f ca="1">AVERAGE(OFFSET($AM$3,0,0,'Données projet'!$E$10+1,1))-AVERAGE(OFFSET($H$3,0,0,'Données projet'!$E$10+1,1))</f>
        <v>188.46831042793326</v>
      </c>
      <c r="AO7" s="62">
        <f t="shared" si="36"/>
        <v>324.99681460301127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4.9108749999999999</v>
      </c>
      <c r="BD7" s="13">
        <f>IF('Données projet'!$A$88&gt;35,BD6+BC7-BL6,IF(A7&lt;'Données projet'!$A$88,$BA$205^A7,IF(A7='Données projet'!$A$88,'Données projet'!$B$88,BD6+BC7-BL6)))</f>
        <v>3.8914672093275224</v>
      </c>
      <c r="BE7" s="14">
        <f>BD7*VLOOKUP('Données projet'!$B$11,Paramètres!$A$1:$I$89,3,0)*VLOOKUP('Données projet'!$B$11,Paramètres!$A$1:$I$89,5,0)</f>
        <v>2.3270973911778587</v>
      </c>
      <c r="BF7" s="14">
        <f t="shared" si="37"/>
        <v>0.97200703784780706</v>
      </c>
      <c r="BG7" s="22">
        <f t="shared" si="7"/>
        <v>5.7459402138863673</v>
      </c>
      <c r="BH7" s="62">
        <f t="shared" si="8"/>
        <v>267.30149576944189</v>
      </c>
      <c r="BI7" s="62">
        <f ca="1">AVERAGE(OFFSET($BH$3,0,0,'Données projet'!$E$11+1,1))-AVERAGE(OFFSET($H$3,0,0,'Données projet'!$E$11+1,1))</f>
        <v>197.69583177305697</v>
      </c>
      <c r="BJ7" s="62">
        <f t="shared" si="38"/>
        <v>275.81630628767454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9">
        <f t="shared" si="1"/>
        <v>263.37085912145096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2.0019913926365076</v>
      </c>
      <c r="P8" s="14">
        <f t="shared" si="33"/>
        <v>0.85098924232460604</v>
      </c>
      <c r="Q8" s="22">
        <f t="shared" si="2"/>
        <v>4.9689412725572728</v>
      </c>
      <c r="R8" s="62">
        <f t="shared" si="0"/>
        <v>267.74671905033506</v>
      </c>
      <c r="S8" s="62">
        <f ca="1">AVERAGE(OFFSET($R$3,0,0,'Données projet'!$E$9+1,1))-AVERAGE(OFFSET($H$3,0,0,'Données projet'!$E$9+1,1))</f>
        <v>267.21192995910729</v>
      </c>
      <c r="T8" s="62">
        <f t="shared" si="34"/>
        <v>121.59015783305534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4.0552083333333337</v>
      </c>
      <c r="AI8" s="14">
        <f>IF('Données projet'!$A$62&gt;35,AI7+AH8-AQ7,IF(A8&lt;'Données projet'!$A$62,$AF$205^A8,IF(A8='Données projet'!$A$62,'Données projet'!$B$62,AI7+AH8-AQ7)))</f>
        <v>5.0465859427620252</v>
      </c>
      <c r="AJ8" s="14">
        <f>AI8*VLOOKUP('Données projet'!$B$10,Paramètres!$A$1:$I$89,3,0)*VLOOKUP('Données projet'!$B$10,Paramètres!$A$1:$I$89,5,0)</f>
        <v>3.0178583937716912</v>
      </c>
      <c r="AK8" s="14">
        <f t="shared" si="35"/>
        <v>1.222964851635848</v>
      </c>
      <c r="AL8" s="22">
        <f t="shared" si="4"/>
        <v>7.3861004857514656</v>
      </c>
      <c r="AM8" s="62">
        <f t="shared" si="5"/>
        <v>270.16387826352923</v>
      </c>
      <c r="AN8" s="62">
        <f ca="1">AVERAGE(OFFSET($AM$3,0,0,'Données projet'!$E$10+1,1))-AVERAGE(OFFSET($H$3,0,0,'Données projet'!$E$10+1,1))</f>
        <v>188.46831042793326</v>
      </c>
      <c r="AO8" s="62">
        <f t="shared" si="36"/>
        <v>324.99681460301127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4.9108749999999999</v>
      </c>
      <c r="BD8" s="13">
        <f>IF('Données projet'!$A$88&gt;35,BD7+BC8-BL7,IF(A8&lt;'Données projet'!$A$88,$BA$205^A8,IF(A8='Données projet'!$A$88,'Données projet'!$B$88,BD7+BC8-BL7)))</f>
        <v>5.4656487603009793</v>
      </c>
      <c r="BE8" s="14">
        <f>BD8*VLOOKUP('Données projet'!$B$11,Paramètres!$A$1:$I$89,3,0)*VLOOKUP('Données projet'!$B$11,Paramètres!$A$1:$I$89,5,0)</f>
        <v>3.2684579586599858</v>
      </c>
      <c r="BF8" s="14">
        <f t="shared" si="37"/>
        <v>1.3122768095078998</v>
      </c>
      <c r="BG8" s="22">
        <f t="shared" si="7"/>
        <v>7.9781130545590662</v>
      </c>
      <c r="BH8" s="62">
        <f t="shared" si="8"/>
        <v>270.75589083233683</v>
      </c>
      <c r="BI8" s="62">
        <f ca="1">AVERAGE(OFFSET($BH$3,0,0,'Données projet'!$E$11+1,1))-AVERAGE(OFFSET($H$3,0,0,'Données projet'!$E$11+1,1))</f>
        <v>197.69583177305697</v>
      </c>
      <c r="BJ8" s="62">
        <f t="shared" si="38"/>
        <v>275.81630628767454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9">
        <f t="shared" si="1"/>
        <v>264.66257488541947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2.2937551470595863</v>
      </c>
      <c r="P9" s="14">
        <f t="shared" si="33"/>
        <v>0.95969104787443238</v>
      </c>
      <c r="Q9" s="22">
        <f t="shared" si="2"/>
        <v>5.6664187895100824</v>
      </c>
      <c r="R9" s="62">
        <f t="shared" si="0"/>
        <v>269.66641878951009</v>
      </c>
      <c r="S9" s="62">
        <f ca="1">AVERAGE(OFFSET($R$3,0,0,'Données projet'!$E$9+1,1))-AVERAGE(OFFSET($H$3,0,0,'Données projet'!$E$9+1,1))</f>
        <v>267.21192995910729</v>
      </c>
      <c r="T9" s="62">
        <f t="shared" si="34"/>
        <v>121.59015783305534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4.0552083333333337</v>
      </c>
      <c r="AI9" s="14">
        <f>IF('Données projet'!$A$62&gt;35,AI8+AH9-AQ8,IF(A9&lt;'Données projet'!$A$62,$AF$205^A9,IF(A9='Données projet'!$A$62,'Données projet'!$B$62,AI8+AH9-AQ8)))</f>
        <v>6.9758512025415227</v>
      </c>
      <c r="AJ9" s="14">
        <f>AI9*VLOOKUP('Données projet'!$B$10,Paramètres!$A$1:$I$89,3,0)*VLOOKUP('Données projet'!$B$10,Paramètres!$A$1:$I$89,5,0)</f>
        <v>4.1715590191198313</v>
      </c>
      <c r="AK9" s="14">
        <f t="shared" si="35"/>
        <v>1.6279749737252278</v>
      </c>
      <c r="AL9" s="22">
        <f t="shared" si="4"/>
        <v>10.100855037538478</v>
      </c>
      <c r="AM9" s="62">
        <f t="shared" si="5"/>
        <v>274.10085503753845</v>
      </c>
      <c r="AN9" s="62">
        <f ca="1">AVERAGE(OFFSET($AM$3,0,0,'Données projet'!$E$10+1,1))-AVERAGE(OFFSET($H$3,0,0,'Données projet'!$E$10+1,1))</f>
        <v>188.46831042793326</v>
      </c>
      <c r="AO9" s="62">
        <f t="shared" si="36"/>
        <v>324.99681460301127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4.9108749999999999</v>
      </c>
      <c r="BD9" s="13">
        <f>IF('Données projet'!$A$88&gt;35,BD8+BC9-BL8,IF(A9&lt;'Données projet'!$A$88,$BA$205^A9,IF(A9='Données projet'!$A$88,'Données projet'!$B$88,BD8+BC9-BL8)))</f>
        <v>7.6766203501280392</v>
      </c>
      <c r="BE9" s="14">
        <f>BD9*VLOOKUP('Données projet'!$B$11,Paramètres!$A$1:$I$89,3,0)*VLOOKUP('Données projet'!$B$11,Paramètres!$A$1:$I$89,5,0)</f>
        <v>4.5906189693765675</v>
      </c>
      <c r="BF9" s="14">
        <f t="shared" si="37"/>
        <v>1.7716645638545963</v>
      </c>
      <c r="BG9" s="22">
        <f t="shared" si="7"/>
        <v>11.080977153710942</v>
      </c>
      <c r="BH9" s="62">
        <f t="shared" si="8"/>
        <v>275.08097715371093</v>
      </c>
      <c r="BI9" s="62">
        <f ca="1">AVERAGE(OFFSET($BH$3,0,0,'Données projet'!$E$11+1,1))-AVERAGE(OFFSET($H$3,0,0,'Données projet'!$E$11+1,1))</f>
        <v>197.69583177305697</v>
      </c>
      <c r="BJ9" s="62">
        <f t="shared" si="38"/>
        <v>275.81630628767454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9">
        <f t="shared" si="1"/>
        <v>265.94771136763848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2.6280396079692911</v>
      </c>
      <c r="P10" s="14">
        <f t="shared" si="33"/>
        <v>1.082277967291873</v>
      </c>
      <c r="Q10" s="22">
        <f t="shared" si="2"/>
        <v>6.4621364435798609</v>
      </c>
      <c r="R10" s="62">
        <f t="shared" si="0"/>
        <v>271.68435866580211</v>
      </c>
      <c r="S10" s="62">
        <f ca="1">AVERAGE(OFFSET($R$3,0,0,'Données projet'!$E$9+1,1))-AVERAGE(OFFSET($H$3,0,0,'Données projet'!$E$9+1,1))</f>
        <v>267.21192995910729</v>
      </c>
      <c r="T10" s="62">
        <f t="shared" si="34"/>
        <v>121.59015783305534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4.0552083333333337</v>
      </c>
      <c r="AI10" s="14">
        <f>IF('Données projet'!$A$62&gt;35,AI9+AH10-AQ9,IF(A10&lt;'Données projet'!$A$62,$AF$205^A10,IF(A10='Données projet'!$A$62,'Données projet'!$B$62,AI9+AH10-AQ9)))</f>
        <v>9.6426575415392115</v>
      </c>
      <c r="AJ10" s="14">
        <f>AI10*VLOOKUP('Données projet'!$B$10,Paramètres!$A$1:$I$89,3,0)*VLOOKUP('Données projet'!$B$10,Paramètres!$A$1:$I$89,5,0)</f>
        <v>5.7663092098404487</v>
      </c>
      <c r="AK10" s="14">
        <f t="shared" si="35"/>
        <v>2.1671125801617181</v>
      </c>
      <c r="AL10" s="22">
        <f t="shared" si="4"/>
        <v>13.817376284253774</v>
      </c>
      <c r="AM10" s="62">
        <f t="shared" si="5"/>
        <v>279.03959850647601</v>
      </c>
      <c r="AN10" s="62">
        <f ca="1">AVERAGE(OFFSET($AM$3,0,0,'Données projet'!$E$10+1,1))-AVERAGE(OFFSET($H$3,0,0,'Données projet'!$E$10+1,1))</f>
        <v>188.46831042793326</v>
      </c>
      <c r="AO10" s="62">
        <f t="shared" si="36"/>
        <v>324.99681460301127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4.9108749999999999</v>
      </c>
      <c r="BD10" s="13">
        <f>IF('Données projet'!$A$88&gt;35,BD9+BC10-BL9,IF(A10&lt;'Données projet'!$A$88,$BA$205^A10,IF(A10='Données projet'!$A$88,'Données projet'!$B$88,BD9+BC10-BL9)))</f>
        <v>10.781977142042841</v>
      </c>
      <c r="BE10" s="14">
        <f>BD10*VLOOKUP('Données projet'!$B$11,Paramètres!$A$1:$I$89,3,0)*VLOOKUP('Données projet'!$B$11,Paramètres!$A$1:$I$89,5,0)</f>
        <v>6.4476223309416199</v>
      </c>
      <c r="BF10" s="14">
        <f t="shared" si="37"/>
        <v>2.3918698433717931</v>
      </c>
      <c r="BG10" s="22">
        <f t="shared" si="7"/>
        <v>15.395448870262527</v>
      </c>
      <c r="BH10" s="62">
        <f t="shared" si="8"/>
        <v>280.61767109248478</v>
      </c>
      <c r="BI10" s="62">
        <f ca="1">AVERAGE(OFFSET($BH$3,0,0,'Données projet'!$E$11+1,1))-AVERAGE(OFFSET($H$3,0,0,'Données projet'!$E$11+1,1))</f>
        <v>197.69583177305697</v>
      </c>
      <c r="BJ10" s="62">
        <f t="shared" si="38"/>
        <v>275.81630628767454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9">
        <f t="shared" si="1"/>
        <v>267.22731691271065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3.0110416056871174</v>
      </c>
      <c r="P11" s="14">
        <f t="shared" si="33"/>
        <v>1.2205236269315363</v>
      </c>
      <c r="Q11" s="22">
        <f t="shared" si="2"/>
        <v>7.3699761134774882</v>
      </c>
      <c r="R11" s="62">
        <f t="shared" si="0"/>
        <v>273.81442055792195</v>
      </c>
      <c r="S11" s="62">
        <f ca="1">AVERAGE(OFFSET($R$3,0,0,'Données projet'!$E$9+1,1))-AVERAGE(OFFSET($H$3,0,0,'Données projet'!$E$9+1,1))</f>
        <v>267.21192995910729</v>
      </c>
      <c r="T11" s="62">
        <f t="shared" si="34"/>
        <v>121.59015783305534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4.0552083333333337</v>
      </c>
      <c r="AI11" s="14">
        <f>IF('Données projet'!$A$62&gt;35,AI10+AH11-AQ10,IF(A11&lt;'Données projet'!$A$62,$AF$205^A11,IF(A11='Données projet'!$A$62,'Données projet'!$B$62,AI10+AH11-AQ10)))</f>
        <v>13.32896040407616</v>
      </c>
      <c r="AJ11" s="14">
        <f>AI11*VLOOKUP('Données projet'!$B$10,Paramètres!$A$1:$I$89,3,0)*VLOOKUP('Données projet'!$B$10,Paramètres!$A$1:$I$89,5,0)</f>
        <v>7.9707183216375439</v>
      </c>
      <c r="AK11" s="14">
        <f t="shared" si="35"/>
        <v>2.8847967633978144</v>
      </c>
      <c r="AL11" s="22">
        <f t="shared" si="4"/>
        <v>18.906688773103248</v>
      </c>
      <c r="AM11" s="62">
        <f t="shared" si="5"/>
        <v>285.35113321754773</v>
      </c>
      <c r="AN11" s="62">
        <f ca="1">AVERAGE(OFFSET($AM$3,0,0,'Données projet'!$E$10+1,1))-AVERAGE(OFFSET($H$3,0,0,'Données projet'!$E$10+1,1))</f>
        <v>188.46831042793326</v>
      </c>
      <c r="AO11" s="62">
        <f t="shared" si="36"/>
        <v>324.99681460301127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4.9108749999999999</v>
      </c>
      <c r="BD11" s="13">
        <f>IF('Données projet'!$A$88&gt;35,BD10+BC11-BL10,IF(A11&lt;'Données projet'!$A$88,$BA$205^A11,IF(A11='Données projet'!$A$88,'Données projet'!$B$88,BD10+BC11-BL10)))</f>
        <v>15.143517041271336</v>
      </c>
      <c r="BE11" s="14">
        <f>BD11*VLOOKUP('Données projet'!$B$11,Paramètres!$A$1:$I$89,3,0)*VLOOKUP('Données projet'!$B$11,Paramètres!$A$1:$I$89,5,0)</f>
        <v>9.0558231906802593</v>
      </c>
      <c r="BF11" s="14">
        <f t="shared" si="37"/>
        <v>3.2291899179741912</v>
      </c>
      <c r="BG11" s="22">
        <f t="shared" si="7"/>
        <v>21.396397830906498</v>
      </c>
      <c r="BH11" s="62">
        <f t="shared" si="8"/>
        <v>287.84084227535095</v>
      </c>
      <c r="BI11" s="62">
        <f ca="1">AVERAGE(OFFSET($BH$3,0,0,'Données projet'!$E$11+1,1))-AVERAGE(OFFSET($H$3,0,0,'Données projet'!$E$11+1,1))</f>
        <v>197.69583177305697</v>
      </c>
      <c r="BJ11" s="62">
        <f t="shared" si="38"/>
        <v>275.81630628767454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9">
        <f t="shared" si="1"/>
        <v>268.5021620672548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3.4498610765552797</v>
      </c>
      <c r="P12" s="14">
        <f t="shared" si="33"/>
        <v>1.3764282087582862</v>
      </c>
      <c r="Q12" s="22">
        <f t="shared" si="2"/>
        <v>8.4057871719211263</v>
      </c>
      <c r="R12" s="62">
        <f t="shared" si="0"/>
        <v>276.07245383858782</v>
      </c>
      <c r="S12" s="62">
        <f ca="1">AVERAGE(OFFSET($R$3,0,0,'Données projet'!$E$9+1,1))-AVERAGE(OFFSET($H$3,0,0,'Données projet'!$E$9+1,1))</f>
        <v>267.21192995910729</v>
      </c>
      <c r="T12" s="62">
        <f t="shared" si="34"/>
        <v>121.59015783305534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4.0552083333333337</v>
      </c>
      <c r="AI12" s="14">
        <f>IF('Données projet'!$A$62&gt;35,AI11+AH12-AQ11,IF(A12&lt;'Données projet'!$A$62,$AF$205^A12,IF(A12='Données projet'!$A$62,'Données projet'!$B$62,AI11+AH12-AQ11)))</f>
        <v>18.424504312020908</v>
      </c>
      <c r="AJ12" s="14">
        <f>AI12*VLOOKUP('Données projet'!$B$10,Paramètres!$A$1:$I$89,3,0)*VLOOKUP('Données projet'!$B$10,Paramètres!$A$1:$I$89,5,0)</f>
        <v>11.017853578588504</v>
      </c>
      <c r="AK12" s="14">
        <f t="shared" si="35"/>
        <v>3.8401569176851367</v>
      </c>
      <c r="AL12" s="22">
        <f t="shared" si="4"/>
        <v>25.877701614343255</v>
      </c>
      <c r="AM12" s="62">
        <f t="shared" si="5"/>
        <v>293.54436828100995</v>
      </c>
      <c r="AN12" s="62">
        <f ca="1">AVERAGE(OFFSET($AM$3,0,0,'Données projet'!$E$10+1,1))-AVERAGE(OFFSET($H$3,0,0,'Données projet'!$E$10+1,1))</f>
        <v>188.46831042793326</v>
      </c>
      <c r="AO12" s="62">
        <f t="shared" si="36"/>
        <v>324.99681460301127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4.9108749999999999</v>
      </c>
      <c r="BD12" s="13">
        <f>IF('Données projet'!$A$88&gt;35,BD11+BC12-BL11,IF(A12&lt;'Données projet'!$A$88,$BA$205^A12,IF(A12='Données projet'!$A$88,'Données projet'!$B$88,BD11+BC12-BL11)))</f>
        <v>21.269392928412884</v>
      </c>
      <c r="BE12" s="14">
        <f>BD12*VLOOKUP('Données projet'!$B$11,Paramètres!$A$1:$I$89,3,0)*VLOOKUP('Données projet'!$B$11,Paramètres!$A$1:$I$89,5,0)</f>
        <v>12.719096971190906</v>
      </c>
      <c r="BF12" s="14">
        <f t="shared" si="37"/>
        <v>4.3596300004545387</v>
      </c>
      <c r="BG12" s="22">
        <f t="shared" si="7"/>
        <v>29.745449475615814</v>
      </c>
      <c r="BH12" s="62">
        <f t="shared" si="8"/>
        <v>297.41211614228251</v>
      </c>
      <c r="BI12" s="62">
        <f ca="1">AVERAGE(OFFSET($BH$3,0,0,'Données projet'!$E$11+1,1))-AVERAGE(OFFSET($H$3,0,0,'Données projet'!$E$11+1,1))</f>
        <v>197.69583177305697</v>
      </c>
      <c r="BJ12" s="62">
        <f t="shared" si="38"/>
        <v>275.81630628767454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9">
        <f t="shared" si="1"/>
        <v>269.77283609992622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3.9526326786890178</v>
      </c>
      <c r="P13" s="14">
        <f t="shared" si="33"/>
        <v>1.552247389613062</v>
      </c>
      <c r="Q13" s="22">
        <f t="shared" si="2"/>
        <v>9.5876661189594543</v>
      </c>
      <c r="R13" s="62">
        <f t="shared" si="0"/>
        <v>278.47655500784833</v>
      </c>
      <c r="S13" s="62">
        <f ca="1">AVERAGE(OFFSET($R$3,0,0,'Données projet'!$E$9+1,1))-AVERAGE(OFFSET($H$3,0,0,'Données projet'!$E$9+1,1))</f>
        <v>267.21192995910729</v>
      </c>
      <c r="T13" s="62">
        <f t="shared" si="34"/>
        <v>121.59015783305534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4.0552083333333337</v>
      </c>
      <c r="AI13" s="14">
        <f>IF('Données projet'!$A$62&gt;35,AI12+AH13-AQ12,IF(A13&lt;'Données projet'!$A$62,$AF$205^A13,IF(A13='Données projet'!$A$62,'Données projet'!$B$62,AI12+AH13-AQ12)))</f>
        <v>25.46802967768328</v>
      </c>
      <c r="AJ13" s="14">
        <f>AI13*VLOOKUP('Données projet'!$B$10,Paramètres!$A$1:$I$89,3,0)*VLOOKUP('Données projet'!$B$10,Paramètres!$A$1:$I$89,5,0)</f>
        <v>15.229881747254604</v>
      </c>
      <c r="AK13" s="14">
        <f t="shared" si="35"/>
        <v>5.1119043599715157</v>
      </c>
      <c r="AL13" s="22">
        <f t="shared" si="4"/>
        <v>35.428610803418827</v>
      </c>
      <c r="AM13" s="62">
        <f t="shared" si="5"/>
        <v>304.31749969230771</v>
      </c>
      <c r="AN13" s="62">
        <f ca="1">AVERAGE(OFFSET($AM$3,0,0,'Données projet'!$E$10+1,1))-AVERAGE(OFFSET($H$3,0,0,'Données projet'!$E$10+1,1))</f>
        <v>188.46831042793326</v>
      </c>
      <c r="AO13" s="62">
        <f t="shared" si="36"/>
        <v>324.99681460301127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4.9108749999999999</v>
      </c>
      <c r="BD13" s="13">
        <f>IF('Données projet'!$A$88&gt;35,BD12+BC13-BL12,IF(A13&lt;'Données projet'!$A$88,$BA$205^A13,IF(A13='Données projet'!$A$88,'Données projet'!$B$88,BD12+BC13-BL12)))</f>
        <v>29.87331637097963</v>
      </c>
      <c r="BE13" s="14">
        <f>BD13*VLOOKUP('Données projet'!$B$11,Paramètres!$A$1:$I$89,3,0)*VLOOKUP('Données projet'!$B$11,Paramètres!$A$1:$I$89,5,0)</f>
        <v>17.864243189845819</v>
      </c>
      <c r="BF13" s="14">
        <f t="shared" si="37"/>
        <v>5.8858023912036561</v>
      </c>
      <c r="BG13" s="22">
        <f t="shared" si="7"/>
        <v>41.364662720327836</v>
      </c>
      <c r="BH13" s="62">
        <f t="shared" si="8"/>
        <v>310.25355160921669</v>
      </c>
      <c r="BI13" s="62">
        <f ca="1">AVERAGE(OFFSET($BH$3,0,0,'Données projet'!$E$11+1,1))-AVERAGE(OFFSET($H$3,0,0,'Données projet'!$E$11+1,1))</f>
        <v>197.69583177305697</v>
      </c>
      <c r="BJ13" s="62">
        <f t="shared" si="38"/>
        <v>275.81630628767454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9">
        <f t="shared" si="1"/>
        <v>271.03980360576855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4.5286765889832141</v>
      </c>
      <c r="P14" s="14">
        <f t="shared" si="33"/>
        <v>1.7505249770594407</v>
      </c>
      <c r="Q14" s="22">
        <f t="shared" si="2"/>
        <v>10.936276060857622</v>
      </c>
      <c r="R14" s="62">
        <f t="shared" si="0"/>
        <v>281.04738717196875</v>
      </c>
      <c r="S14" s="62">
        <f ca="1">AVERAGE(OFFSET($R$3,0,0,'Données projet'!$E$9+1,1))-AVERAGE(OFFSET($H$3,0,0,'Données projet'!$E$9+1,1))</f>
        <v>267.21192995910729</v>
      </c>
      <c r="T14" s="62">
        <f t="shared" si="34"/>
        <v>121.59015783305534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4.0552083333333337</v>
      </c>
      <c r="AI14" s="14">
        <f>IF('Données projet'!$A$62&gt;35,AI13+AH14-AQ13,IF(A14&lt;'Données projet'!$A$62,$AF$205^A14,IF(A14='Données projet'!$A$62,'Données projet'!$B$62,AI13+AH14-AQ13)))</f>
        <v>35.204232617545621</v>
      </c>
      <c r="AJ14" s="14">
        <f>AI14*VLOOKUP('Données projet'!$B$10,Paramètres!$A$1:$I$89,3,0)*VLOOKUP('Données projet'!$B$10,Paramètres!$A$1:$I$89,5,0)</f>
        <v>21.052131105292283</v>
      </c>
      <c r="AK14" s="14">
        <f t="shared" si="35"/>
        <v>6.8048172888851708</v>
      </c>
      <c r="AL14" s="22">
        <f t="shared" si="4"/>
        <v>48.517518453192395</v>
      </c>
      <c r="AM14" s="62">
        <f t="shared" si="5"/>
        <v>318.62862956430354</v>
      </c>
      <c r="AN14" s="62">
        <f ca="1">AVERAGE(OFFSET($AM$3,0,0,'Données projet'!$E$10+1,1))-AVERAGE(OFFSET($H$3,0,0,'Données projet'!$E$10+1,1))</f>
        <v>188.46831042793326</v>
      </c>
      <c r="AO14" s="62">
        <f t="shared" si="36"/>
        <v>324.99681460301127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4.9108749999999999</v>
      </c>
      <c r="BD14" s="13">
        <f>IF('Données projet'!$A$88&gt;35,BD13+BC14-BL13,IF(A14&lt;'Données projet'!$A$88,$BA$205^A14,IF(A14='Données projet'!$A$88,'Données projet'!$B$88,BD13+BC14-BL13)))</f>
        <v>41.957710499978589</v>
      </c>
      <c r="BE14" s="14">
        <f>BD14*VLOOKUP('Données projet'!$B$11,Paramètres!$A$1:$I$89,3,0)*VLOOKUP('Données projet'!$B$11,Paramètres!$A$1:$I$89,5,0)</f>
        <v>25.090710878987196</v>
      </c>
      <c r="BF14" s="14">
        <f t="shared" si="37"/>
        <v>7.9462408013264421</v>
      </c>
      <c r="BG14" s="22">
        <f t="shared" si="7"/>
        <v>57.539357509879579</v>
      </c>
      <c r="BH14" s="62">
        <f t="shared" si="8"/>
        <v>327.65046862099075</v>
      </c>
      <c r="BI14" s="62">
        <f ca="1">AVERAGE(OFFSET($BH$3,0,0,'Données projet'!$E$11+1,1))-AVERAGE(OFFSET($H$3,0,0,'Données projet'!$E$11+1,1))</f>
        <v>197.69583177305697</v>
      </c>
      <c r="BJ14" s="62">
        <f t="shared" si="38"/>
        <v>275.81630628767454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9">
        <f t="shared" si="1"/>
        <v>272.30343986297339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5.1886712767873213</v>
      </c>
      <c r="P15" s="14">
        <f t="shared" si="33"/>
        <v>1.9741297139966976</v>
      </c>
      <c r="Q15" s="22">
        <f t="shared" si="2"/>
        <v>12.4752117256155</v>
      </c>
      <c r="R15" s="62">
        <f t="shared" si="0"/>
        <v>283.80854505894882</v>
      </c>
      <c r="S15" s="62">
        <f ca="1">AVERAGE(OFFSET($R$3,0,0,'Données projet'!$E$9+1,1))-AVERAGE(OFFSET($H$3,0,0,'Données projet'!$E$9+1,1))</f>
        <v>267.21192995910729</v>
      </c>
      <c r="T15" s="62">
        <f t="shared" si="34"/>
        <v>121.59015783305534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48.662500000000001</v>
      </c>
      <c r="AG15" s="13">
        <f>VLOOKUP(A15,'Données projet'!$A$61:$I$81,9,0)</f>
        <v>4.0552083333333337</v>
      </c>
      <c r="AH15" s="13">
        <f t="array" ref="AH15">INDEX(AG:AG,MIN(IF(ISNUMBER(AG15:AG211),ROW(AG15:AG211),"")))</f>
        <v>4.0552083333333337</v>
      </c>
      <c r="AI15" s="14">
        <f>IF('Données projet'!$A$62&gt;35,AI14+AH15-AQ14,IF(A15&lt;'Données projet'!$A$62,$AF$205^A15,IF(A15='Données projet'!$A$62,'Données projet'!$B$62,AI14+AH15-AQ14)))</f>
        <v>48.662500000000001</v>
      </c>
      <c r="AJ15" s="14">
        <f>AI15*VLOOKUP('Données projet'!$B$10,Paramètres!$A$1:$I$89,3,0)*VLOOKUP('Données projet'!$B$10,Paramètres!$A$1:$I$89,5,0)</f>
        <v>29.100175</v>
      </c>
      <c r="AK15" s="14">
        <f t="shared" si="35"/>
        <v>9.0583733721044215</v>
      </c>
      <c r="AL15" s="22">
        <f t="shared" si="4"/>
        <v>66.459471748081853</v>
      </c>
      <c r="AM15" s="62">
        <f t="shared" si="5"/>
        <v>337.79280508141517</v>
      </c>
      <c r="AN15" s="62">
        <f ca="1">AVERAGE(OFFSET($AM$3,0,0,'Données projet'!$E$10+1,1))-AVERAGE(OFFSET($H$3,0,0,'Données projet'!$E$10+1,1))</f>
        <v>188.46831042793326</v>
      </c>
      <c r="AO15" s="62">
        <f t="shared" si="36"/>
        <v>324.99681460301127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58.930499999999995</v>
      </c>
      <c r="BB15" s="13">
        <f>VLOOKUP(A15,'Données projet'!$A$87:$I$107,9,0)</f>
        <v>4.9108749999999999</v>
      </c>
      <c r="BC15" s="13">
        <f t="array" ref="BC15">INDEX(BB:BB,MIN(IF(ISNUMBER(BB15:BB211),ROW(BB15:BB211),"")))</f>
        <v>4.9108749999999999</v>
      </c>
      <c r="BD15" s="13">
        <f>IF('Données projet'!$A$88&gt;35,BD14+BC15-BL14,IF(A15&lt;'Données projet'!$A$88,$BA$205^A15,IF(A15='Données projet'!$A$88,'Données projet'!$B$88,BD14+BC15-BL14)))</f>
        <v>58.930499999999995</v>
      </c>
      <c r="BE15" s="14">
        <f>BD15*VLOOKUP('Données projet'!$B$11,Paramètres!$A$1:$I$89,3,0)*VLOOKUP('Données projet'!$B$11,Paramètres!$A$1:$I$89,5,0)</f>
        <v>35.240439000000002</v>
      </c>
      <c r="BF15" s="14">
        <f t="shared" si="37"/>
        <v>10.727975333835897</v>
      </c>
      <c r="BG15" s="22">
        <f t="shared" si="7"/>
        <v>80.061654964764188</v>
      </c>
      <c r="BH15" s="62">
        <f t="shared" si="8"/>
        <v>351.39498829809747</v>
      </c>
      <c r="BI15" s="62">
        <f ca="1">AVERAGE(OFFSET($BH$3,0,0,'Données projet'!$E$11+1,1))-AVERAGE(OFFSET($H$3,0,0,'Données projet'!$E$11+1,1))</f>
        <v>197.69583177305697</v>
      </c>
      <c r="BJ15" s="62">
        <f t="shared" si="38"/>
        <v>275.81630628767454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9">
        <f t="shared" si="1"/>
        <v>273.56405403670931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5.9448514570572168</v>
      </c>
      <c r="P16" s="14">
        <f t="shared" si="33"/>
        <v>2.2262967845401667</v>
      </c>
      <c r="Q16" s="22">
        <f t="shared" si="2"/>
        <v>14.231416520782107</v>
      </c>
      <c r="R16" s="62">
        <f t="shared" si="0"/>
        <v>286.78697207633763</v>
      </c>
      <c r="S16" s="62">
        <f ca="1">AVERAGE(OFFSET($R$3,0,0,'Données projet'!$E$9+1,1))-AVERAGE(OFFSET($H$3,0,0,'Données projet'!$E$9+1,1))</f>
        <v>267.21192995910729</v>
      </c>
      <c r="T16" s="62">
        <f t="shared" si="34"/>
        <v>121.59015783305534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18.547000000000001</v>
      </c>
      <c r="AI16" s="14">
        <f>IF('Données projet'!$A$62&gt;35,AI15+AH16-AQ15,IF(A16&lt;'Données projet'!$A$62,$AF$205^A16,IF(A16='Données projet'!$A$62,'Données projet'!$B$62,AI15+AH16-AQ15)))</f>
        <v>67.209500000000006</v>
      </c>
      <c r="AJ16" s="14">
        <f>AI16*VLOOKUP('Données projet'!$B$10,Paramètres!$A$1:$I$89,3,0)*VLOOKUP('Données projet'!$B$10,Paramètres!$A$1:$I$89,5,0)</f>
        <v>40.191281000000004</v>
      </c>
      <c r="AK16" s="14">
        <f t="shared" si="35"/>
        <v>12.049331871618216</v>
      </c>
      <c r="AL16" s="22">
        <f t="shared" si="4"/>
        <v>90.985734084735057</v>
      </c>
      <c r="AM16" s="62">
        <f t="shared" si="5"/>
        <v>363.54128964029059</v>
      </c>
      <c r="AN16" s="62">
        <f ca="1">AVERAGE(OFFSET($AM$3,0,0,'Données projet'!$E$10+1,1))-AVERAGE(OFFSET($H$3,0,0,'Données projet'!$E$10+1,1))</f>
        <v>188.46831042793326</v>
      </c>
      <c r="AO16" s="62">
        <f t="shared" si="36"/>
        <v>324.99681460301127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21.424250000000001</v>
      </c>
      <c r="BD16" s="13">
        <f>IF('Données projet'!$A$88&gt;35,BD15+BC16-BL15,IF(A16&lt;'Données projet'!$A$88,$BA$205^A16,IF(A16='Données projet'!$A$88,'Données projet'!$B$88,BD15+BC16-BL15)))</f>
        <v>80.354749999999996</v>
      </c>
      <c r="BE16" s="14">
        <f>BD16*VLOOKUP('Données projet'!$B$11,Paramètres!$A$1:$I$89,3,0)*VLOOKUP('Données projet'!$B$11,Paramètres!$A$1:$I$89,5,0)</f>
        <v>48.052140500000007</v>
      </c>
      <c r="BF16" s="14">
        <f t="shared" si="37"/>
        <v>14.1095590150366</v>
      </c>
      <c r="BG16" s="22">
        <f t="shared" si="7"/>
        <v>108.26495998868876</v>
      </c>
      <c r="BH16" s="62">
        <f t="shared" si="8"/>
        <v>380.8205155442443</v>
      </c>
      <c r="BI16" s="62">
        <f ca="1">AVERAGE(OFFSET($BH$3,0,0,'Données projet'!$E$11+1,1))-AVERAGE(OFFSET($H$3,0,0,'Données projet'!$E$11+1,1))</f>
        <v>197.69583177305697</v>
      </c>
      <c r="BJ16" s="62">
        <f t="shared" si="38"/>
        <v>275.81630628767454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9">
        <f t="shared" si="1"/>
        <v>274.82190502633887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6.8112348925595523</v>
      </c>
      <c r="P17" s="14">
        <f t="shared" si="33"/>
        <v>2.5106746216891089</v>
      </c>
      <c r="Q17" s="22">
        <f t="shared" si="2"/>
        <v>16.235659070649749</v>
      </c>
      <c r="R17" s="62">
        <f t="shared" si="0"/>
        <v>290.01343684842755</v>
      </c>
      <c r="S17" s="62">
        <f ca="1">AVERAGE(OFFSET($R$3,0,0,'Données projet'!$E$9+1,1))-AVERAGE(OFFSET($H$3,0,0,'Données projet'!$E$9+1,1))</f>
        <v>267.21192995910729</v>
      </c>
      <c r="T17" s="62">
        <f t="shared" si="34"/>
        <v>121.59015783305534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85.756500000000003</v>
      </c>
      <c r="AG17" s="13">
        <f>VLOOKUP(A17,'Données projet'!$A$61:$I$81,9,0)</f>
        <v>18.547000000000001</v>
      </c>
      <c r="AH17" s="13">
        <f t="array" ref="AH17">INDEX(AG:AG,MIN(IF(ISNUMBER(AG17:AG213),ROW(AG17:AG213),"")))</f>
        <v>18.547000000000001</v>
      </c>
      <c r="AI17" s="14">
        <f>IF('Données projet'!$A$62&gt;35,AI16+AH17-AQ16,IF(A17&lt;'Données projet'!$A$62,$AF$205^A17,IF(A17='Données projet'!$A$62,'Données projet'!$B$62,AI16+AH17-AQ16)))</f>
        <v>85.756500000000003</v>
      </c>
      <c r="AJ17" s="14">
        <f>AI17*VLOOKUP('Données projet'!$B$10,Paramètres!$A$1:$I$89,3,0)*VLOOKUP('Données projet'!$B$10,Paramètres!$A$1:$I$89,5,0)</f>
        <v>51.282387000000007</v>
      </c>
      <c r="AK17" s="14">
        <f t="shared" si="35"/>
        <v>14.944451998773655</v>
      </c>
      <c r="AL17" s="22">
        <f t="shared" si="4"/>
        <v>115.34507792286411</v>
      </c>
      <c r="AM17" s="62">
        <f t="shared" si="5"/>
        <v>389.12285570064188</v>
      </c>
      <c r="AN17" s="62">
        <f ca="1">AVERAGE(OFFSET($AM$3,0,0,'Données projet'!$E$10+1,1))-AVERAGE(OFFSET($H$3,0,0,'Données projet'!$E$10+1,1))</f>
        <v>188.46831042793326</v>
      </c>
      <c r="AO17" s="62">
        <f t="shared" si="36"/>
        <v>324.99681460301127</v>
      </c>
      <c r="AP17" s="16">
        <f>IF(ISNA(VLOOKUP(A17,'Données projet'!$A$61:$I$81,3,0)),0,VLOOKUP(A17,'Données projet'!$A$61:$I$81,3,0))</f>
        <v>1</v>
      </c>
      <c r="AQ17" s="16">
        <f>IF(ISNA(VLOOKUP(A17,'Données projet'!$A$61:$I$81,4,0)),0,VLOOKUP(A17,'Données projet'!$A$61:$I$81,4,0))</f>
        <v>22.227499999999999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1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15.049682649175173</v>
      </c>
      <c r="AX17" s="23">
        <f t="shared" si="6"/>
        <v>15.049682649175173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101.779</v>
      </c>
      <c r="BB17" s="13">
        <f>VLOOKUP(A17,'Données projet'!$A$87:$I$107,9,0)</f>
        <v>21.424250000000001</v>
      </c>
      <c r="BC17" s="13">
        <f t="array" ref="BC17">INDEX(BB:BB,MIN(IF(ISNUMBER(BB17:BB213),ROW(BB17:BB213),"")))</f>
        <v>21.424250000000001</v>
      </c>
      <c r="BD17" s="13">
        <f>IF('Données projet'!$A$88&gt;35,BD16+BC17-BL16,IF(A17&lt;'Données projet'!$A$88,$BA$205^A17,IF(A17='Données projet'!$A$88,'Données projet'!$B$88,BD16+BC17-BL16)))</f>
        <v>101.779</v>
      </c>
      <c r="BE17" s="14">
        <f>BD17*VLOOKUP('Données projet'!$B$11,Paramètres!$A$1:$I$89,3,0)*VLOOKUP('Données projet'!$B$11,Paramètres!$A$1:$I$89,5,0)</f>
        <v>60.863841999999998</v>
      </c>
      <c r="BF17" s="14">
        <f t="shared" si="37"/>
        <v>17.386493337711578</v>
      </c>
      <c r="BG17" s="22">
        <f t="shared" si="7"/>
        <v>136.28600071318098</v>
      </c>
      <c r="BH17" s="62">
        <f t="shared" si="8"/>
        <v>410.06377849095873</v>
      </c>
      <c r="BI17" s="62">
        <f ca="1">AVERAGE(OFFSET($BH$3,0,0,'Données projet'!$E$11+1,1))-AVERAGE(OFFSET($H$3,0,0,'Données projet'!$E$11+1,1))</f>
        <v>197.69583177305697</v>
      </c>
      <c r="BJ17" s="62">
        <f t="shared" si="38"/>
        <v>275.81630628767454</v>
      </c>
      <c r="BK17" s="16">
        <f>IF(ISNA(VLOOKUP(A17,'Données projet'!$A$87:$I$107,3,0)),0,VLOOKUP(A17,'Données projet'!$A$87:$I$107,3,0))</f>
        <v>1</v>
      </c>
      <c r="BL17" s="16">
        <f>IF(ISNA(VLOOKUP(A17,'Données projet'!$A$87:$I$107,4,0)),0,VLOOKUP(A17,'Données projet'!$A$87:$I$107,4,0))</f>
        <v>26.384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1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17.863944528887089</v>
      </c>
      <c r="BS17" s="24">
        <f t="shared" si="9"/>
        <v>17.863944528887089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9">
        <f t="shared" si="1"/>
        <v>276.07721264982155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7.8038822494962501</v>
      </c>
      <c r="P18" s="14">
        <f t="shared" si="33"/>
        <v>2.8313776940102406</v>
      </c>
      <c r="Q18" s="22">
        <f t="shared" si="2"/>
        <v>18.523077734940472</v>
      </c>
      <c r="R18" s="62">
        <f t="shared" si="0"/>
        <v>293.52307773494044</v>
      </c>
      <c r="S18" s="62">
        <f ca="1">AVERAGE(OFFSET($R$3,0,0,'Données projet'!$E$9+1,1))-AVERAGE(OFFSET($H$3,0,0,'Données projet'!$E$9+1,1))</f>
        <v>267.21192995910729</v>
      </c>
      <c r="T18" s="62">
        <f t="shared" si="34"/>
        <v>121.59015783305534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13.578749999999996</v>
      </c>
      <c r="AI18" s="14">
        <f>IF('Données projet'!$A$62&gt;35,AI17+AH18-AQ17,IF(A18&lt;'Données projet'!$A$62,$AF$205^A18,IF(A18='Données projet'!$A$62,'Données projet'!$B$62,AI17+AH18-AQ17)))</f>
        <v>77.10775000000001</v>
      </c>
      <c r="AJ18" s="14">
        <f>AI18*VLOOKUP('Données projet'!$B$10,Paramètres!$A$1:$I$89,3,0)*VLOOKUP('Données projet'!$B$10,Paramètres!$A$1:$I$89,5,0)</f>
        <v>46.110434500000004</v>
      </c>
      <c r="AK18" s="14">
        <f t="shared" si="35"/>
        <v>13.604577246321409</v>
      </c>
      <c r="AL18" s="22">
        <f t="shared" si="4"/>
        <v>104.00364545817644</v>
      </c>
      <c r="AM18" s="62">
        <f t="shared" si="5"/>
        <v>379.00364545817644</v>
      </c>
      <c r="AN18" s="62">
        <f ca="1">AVERAGE(OFFSET($AM$3,0,0,'Données projet'!$E$10+1,1))-AVERAGE(OFFSET($H$3,0,0,'Données projet'!$E$10+1,1))</f>
        <v>188.46831042793326</v>
      </c>
      <c r="AO18" s="62">
        <f t="shared" si="36"/>
        <v>324.99681460301127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10.641732655937291</v>
      </c>
      <c r="AX18" s="23">
        <f t="shared" si="6"/>
        <v>10.641732655937291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13.765750000000004</v>
      </c>
      <c r="BD18" s="13">
        <f>IF('Données projet'!$A$88&gt;35,BD17+BC18-BL17,IF(A18&lt;'Données projet'!$A$88,$BA$205^A18,IF(A18='Données projet'!$A$88,'Données projet'!$B$88,BD17+BC18-BL17)))</f>
        <v>89.160749999999993</v>
      </c>
      <c r="BE18" s="14">
        <f>BD18*VLOOKUP('Données projet'!$B$11,Paramètres!$A$1:$I$89,3,0)*VLOOKUP('Données projet'!$B$11,Paramètres!$A$1:$I$89,5,0)</f>
        <v>53.3181285</v>
      </c>
      <c r="BF18" s="14">
        <f t="shared" si="37"/>
        <v>15.467450109030528</v>
      </c>
      <c r="BG18" s="22">
        <f t="shared" si="7"/>
        <v>119.80154941072813</v>
      </c>
      <c r="BH18" s="62">
        <f t="shared" si="8"/>
        <v>394.80154941072811</v>
      </c>
      <c r="BI18" s="62">
        <f ca="1">AVERAGE(OFFSET($BH$3,0,0,'Données projet'!$E$11+1,1))-AVERAGE(OFFSET($H$3,0,0,'Données projet'!$E$11+1,1))</f>
        <v>197.69583177305697</v>
      </c>
      <c r="BJ18" s="62">
        <f t="shared" si="38"/>
        <v>275.81630628767454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12.631716315116387</v>
      </c>
      <c r="BS18" s="24">
        <f t="shared" si="9"/>
        <v>12.631716315116387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9">
        <f t="shared" si="1"/>
        <v>277.33016575790663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8.9411948236477841</v>
      </c>
      <c r="P19" s="14">
        <f t="shared" si="33"/>
        <v>3.1930460350713803</v>
      </c>
      <c r="Q19" s="22">
        <f t="shared" si="2"/>
        <v>21.133802828935874</v>
      </c>
      <c r="R19" s="62">
        <f t="shared" si="0"/>
        <v>297.3560250511581</v>
      </c>
      <c r="S19" s="62">
        <f ca="1">AVERAGE(OFFSET($R$3,0,0,'Données projet'!$E$9+1,1))-AVERAGE(OFFSET($H$3,0,0,'Données projet'!$E$9+1,1))</f>
        <v>267.21192995910729</v>
      </c>
      <c r="T19" s="62">
        <f t="shared" si="34"/>
        <v>121.59015783305534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90.686499999999995</v>
      </c>
      <c r="AG19" s="13">
        <f>VLOOKUP(A19,'Données projet'!$A$61:$I$81,9,0)</f>
        <v>13.578749999999996</v>
      </c>
      <c r="AH19" s="13">
        <f t="array" ref="AH19">INDEX(AG:AG,MIN(IF(ISNUMBER(AG19:AG215),ROW(AG19:AG215),"")))</f>
        <v>13.578749999999996</v>
      </c>
      <c r="AI19" s="14">
        <f>IF('Données projet'!$A$62&gt;35,AI18+AH19-AQ18,IF(A19&lt;'Données projet'!$A$62,$AF$205^A19,IF(A19='Données projet'!$A$62,'Données projet'!$B$62,AI18+AH19-AQ18)))</f>
        <v>90.686500000000009</v>
      </c>
      <c r="AJ19" s="14">
        <f>AI19*VLOOKUP('Données projet'!$B$10,Paramètres!$A$1:$I$89,3,0)*VLOOKUP('Données projet'!$B$10,Paramètres!$A$1:$I$89,5,0)</f>
        <v>54.230527000000009</v>
      </c>
      <c r="AK19" s="14">
        <f t="shared" si="35"/>
        <v>15.701093813174976</v>
      </c>
      <c r="AL19" s="22">
        <f t="shared" si="4"/>
        <v>121.79757291627976</v>
      </c>
      <c r="AM19" s="62">
        <f t="shared" si="5"/>
        <v>398.01979513850199</v>
      </c>
      <c r="AN19" s="62">
        <f ca="1">AVERAGE(OFFSET($AM$3,0,0,'Données projet'!$E$10+1,1))-AVERAGE(OFFSET($H$3,0,0,'Données projet'!$E$10+1,1))</f>
        <v>188.46831042793326</v>
      </c>
      <c r="AO19" s="62">
        <f t="shared" si="36"/>
        <v>324.99681460301127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7.5248413245875883</v>
      </c>
      <c r="AX19" s="23">
        <f t="shared" si="6"/>
        <v>7.5248413245875883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102.9265</v>
      </c>
      <c r="BB19" s="13">
        <f>VLOOKUP(A19,'Données projet'!$A$87:$I$107,9,0)</f>
        <v>13.765750000000004</v>
      </c>
      <c r="BC19" s="13">
        <f t="array" ref="BC19">INDEX(BB:BB,MIN(IF(ISNUMBER(BB19:BB215),ROW(BB19:BB215),"")))</f>
        <v>13.765750000000004</v>
      </c>
      <c r="BD19" s="13">
        <f>IF('Données projet'!$A$88&gt;35,BD18+BC19-BL18,IF(A19&lt;'Données projet'!$A$88,$BA$205^A19,IF(A19='Données projet'!$A$88,'Données projet'!$B$88,BD18+BC19-BL18)))</f>
        <v>102.9265</v>
      </c>
      <c r="BE19" s="14">
        <f>BD19*VLOOKUP('Données projet'!$B$11,Paramètres!$A$1:$I$89,3,0)*VLOOKUP('Données projet'!$B$11,Paramètres!$A$1:$I$89,5,0)</f>
        <v>61.550047000000013</v>
      </c>
      <c r="BF19" s="14">
        <f t="shared" si="37"/>
        <v>17.559585875111996</v>
      </c>
      <c r="BG19" s="22">
        <f t="shared" si="7"/>
        <v>137.7826105908201</v>
      </c>
      <c r="BH19" s="62">
        <f t="shared" si="8"/>
        <v>414.0048328130423</v>
      </c>
      <c r="BI19" s="62">
        <f ca="1">AVERAGE(OFFSET($BH$3,0,0,'Données projet'!$E$11+1,1))-AVERAGE(OFFSET($H$3,0,0,'Données projet'!$E$11+1,1))</f>
        <v>197.69583177305697</v>
      </c>
      <c r="BJ19" s="62">
        <f t="shared" si="38"/>
        <v>275.81630628767454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8.9319722644435462</v>
      </c>
      <c r="BS19" s="24">
        <f t="shared" si="9"/>
        <v>8.9319722644435462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9">
        <f t="shared" si="1"/>
        <v>278.58092826076489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10.244255656162224</v>
      </c>
      <c r="P20" s="14">
        <f t="shared" si="33"/>
        <v>3.6009123769158946</v>
      </c>
      <c r="Q20" s="22">
        <f t="shared" si="2"/>
        <v>24.113667657611057</v>
      </c>
      <c r="R20" s="62">
        <f t="shared" si="0"/>
        <v>301.55811210205553</v>
      </c>
      <c r="S20" s="62">
        <f ca="1">AVERAGE(OFFSET($R$3,0,0,'Données projet'!$E$9+1,1))-AVERAGE(OFFSET($H$3,0,0,'Données projet'!$E$9+1,1))</f>
        <v>267.21192995910729</v>
      </c>
      <c r="T20" s="62">
        <f t="shared" si="34"/>
        <v>121.59015783305534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13.047499999999999</v>
      </c>
      <c r="AI20" s="14">
        <f>IF('Données projet'!$A$62&gt;35,AI19+AH20-AQ19,IF(A20&lt;'Données projet'!$A$62,$AF$205^A20,IF(A20='Données projet'!$A$62,'Données projet'!$B$62,AI19+AH20-AQ19)))</f>
        <v>103.73400000000001</v>
      </c>
      <c r="AJ20" s="14">
        <f>AI20*VLOOKUP('Données projet'!$B$10,Paramètres!$A$1:$I$89,3,0)*VLOOKUP('Données projet'!$B$10,Paramètres!$A$1:$I$89,5,0)</f>
        <v>62.032932000000002</v>
      </c>
      <c r="AK20" s="14">
        <f t="shared" si="35"/>
        <v>17.681257003054643</v>
      </c>
      <c r="AL20" s="22">
        <f t="shared" si="4"/>
        <v>138.83554584698683</v>
      </c>
      <c r="AM20" s="62">
        <f t="shared" si="5"/>
        <v>416.27999029143132</v>
      </c>
      <c r="AN20" s="62">
        <f ca="1">AVERAGE(OFFSET($AM$3,0,0,'Données projet'!$E$10+1,1))-AVERAGE(OFFSET($H$3,0,0,'Données projet'!$E$10+1,1))</f>
        <v>188.46831042793326</v>
      </c>
      <c r="AO20" s="62">
        <f t="shared" si="36"/>
        <v>324.99681460301127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5.3208663279686466</v>
      </c>
      <c r="AX20" s="23">
        <f t="shared" si="6"/>
        <v>5.3208663279686466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15.869500000000002</v>
      </c>
      <c r="BD20" s="13">
        <f>IF('Données projet'!$A$88&gt;35,BD19+BC20-BL19,IF(A20&lt;'Données projet'!$A$88,$BA$205^A20,IF(A20='Données projet'!$A$88,'Données projet'!$B$88,BD19+BC20-BL19)))</f>
        <v>118.79600000000001</v>
      </c>
      <c r="BE20" s="14">
        <f>BD20*VLOOKUP('Données projet'!$B$11,Paramètres!$A$1:$I$89,3,0)*VLOOKUP('Données projet'!$B$11,Paramètres!$A$1:$I$89,5,0)</f>
        <v>71.040008</v>
      </c>
      <c r="BF20" s="14">
        <f t="shared" si="37"/>
        <v>19.931506112734372</v>
      </c>
      <c r="BG20" s="22">
        <f t="shared" si="7"/>
        <v>158.44205374634569</v>
      </c>
      <c r="BH20" s="62">
        <f t="shared" si="8"/>
        <v>435.88649819079012</v>
      </c>
      <c r="BI20" s="62">
        <f ca="1">AVERAGE(OFFSET($BH$3,0,0,'Données projet'!$E$11+1,1))-AVERAGE(OFFSET($H$3,0,0,'Données projet'!$E$11+1,1))</f>
        <v>197.69583177305697</v>
      </c>
      <c r="BJ20" s="62">
        <f t="shared" si="38"/>
        <v>275.81630628767454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6.3158581575581945</v>
      </c>
      <c r="BS20" s="24">
        <f t="shared" si="9"/>
        <v>6.3158581575581945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9">
        <f t="shared" si="1"/>
        <v>279.82964369567594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11.737220362456757</v>
      </c>
      <c r="P21" s="14">
        <f t="shared" si="33"/>
        <v>4.0608778588863084</v>
      </c>
      <c r="Q21" s="22">
        <f t="shared" si="2"/>
        <v>27.515021068839172</v>
      </c>
      <c r="R21" s="62">
        <f t="shared" si="0"/>
        <v>306.18168773550588</v>
      </c>
      <c r="S21" s="62">
        <f ca="1">AVERAGE(OFFSET($R$3,0,0,'Données projet'!$E$9+1,1))-AVERAGE(OFFSET($H$3,0,0,'Données projet'!$E$9+1,1))</f>
        <v>267.21192995910729</v>
      </c>
      <c r="T21" s="62">
        <f t="shared" si="34"/>
        <v>121.59015783305534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116.78149999999999</v>
      </c>
      <c r="AG21" s="13">
        <f>VLOOKUP(A21,'Données projet'!$A$61:$I$81,9,0)</f>
        <v>13.047499999999999</v>
      </c>
      <c r="AH21" s="13">
        <f t="array" ref="AH21">INDEX(AG:AG,MIN(IF(ISNUMBER(AG21:AG217),ROW(AG21:AG217),"")))</f>
        <v>13.047499999999999</v>
      </c>
      <c r="AI21" s="14">
        <f>IF('Données projet'!$A$62&gt;35,AI20+AH21-AQ20,IF(A21&lt;'Données projet'!$A$62,$AF$205^A21,IF(A21='Données projet'!$A$62,'Données projet'!$B$62,AI20+AH21-AQ20)))</f>
        <v>116.78150000000001</v>
      </c>
      <c r="AJ21" s="14">
        <f>AI21*VLOOKUP('Données projet'!$B$10,Paramètres!$A$1:$I$89,3,0)*VLOOKUP('Données projet'!$B$10,Paramètres!$A$1:$I$89,5,0)</f>
        <v>69.83533700000001</v>
      </c>
      <c r="AK21" s="14">
        <f t="shared" si="35"/>
        <v>19.632560341829297</v>
      </c>
      <c r="AL21" s="22">
        <f t="shared" si="4"/>
        <v>155.82325453701938</v>
      </c>
      <c r="AM21" s="62">
        <f t="shared" si="5"/>
        <v>434.48992120368609</v>
      </c>
      <c r="AN21" s="62">
        <f ca="1">AVERAGE(OFFSET($AM$3,0,0,'Données projet'!$E$10+1,1))-AVERAGE(OFFSET($H$3,0,0,'Données projet'!$E$10+1,1))</f>
        <v>188.46831042793326</v>
      </c>
      <c r="AO21" s="62">
        <f t="shared" si="36"/>
        <v>324.99681460301127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3.7624206622937946</v>
      </c>
      <c r="AX21" s="23">
        <f t="shared" si="6"/>
        <v>3.7624206622937946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134.66550000000001</v>
      </c>
      <c r="BB21" s="13">
        <f>VLOOKUP(A21,'Données projet'!$A$87:$I$107,9,0)</f>
        <v>15.869500000000002</v>
      </c>
      <c r="BC21" s="13">
        <f t="array" ref="BC21">INDEX(BB:BB,MIN(IF(ISNUMBER(BB21:BB217),ROW(BB21:BB217),"")))</f>
        <v>15.869500000000002</v>
      </c>
      <c r="BD21" s="13">
        <f>IF('Données projet'!$A$88&gt;35,BD20+BC21-BL20,IF(A21&lt;'Données projet'!$A$88,$BA$205^A21,IF(A21='Données projet'!$A$88,'Données projet'!$B$88,BD20+BC21-BL20)))</f>
        <v>134.66550000000001</v>
      </c>
      <c r="BE21" s="14">
        <f>BD21*VLOOKUP('Données projet'!$B$11,Paramètres!$A$1:$I$89,3,0)*VLOOKUP('Données projet'!$B$11,Paramètres!$A$1:$I$89,5,0)</f>
        <v>80.529969000000008</v>
      </c>
      <c r="BF21" s="14">
        <f t="shared" si="37"/>
        <v>22.266714467091187</v>
      </c>
      <c r="BG21" s="22">
        <f t="shared" si="7"/>
        <v>179.03755703851718</v>
      </c>
      <c r="BH21" s="62">
        <f t="shared" si="8"/>
        <v>457.70422370518384</v>
      </c>
      <c r="BI21" s="62">
        <f ca="1">AVERAGE(OFFSET($BH$3,0,0,'Données projet'!$E$11+1,1))-AVERAGE(OFFSET($H$3,0,0,'Données projet'!$E$11+1,1))</f>
        <v>197.69583177305697</v>
      </c>
      <c r="BJ21" s="62">
        <f t="shared" si="38"/>
        <v>275.81630628767454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4.465986132221774</v>
      </c>
      <c r="BS21" s="24">
        <f t="shared" si="9"/>
        <v>4.465986132221774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9">
        <f t="shared" si="1"/>
        <v>281.07643875057323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13.447764919260033</v>
      </c>
      <c r="P22" s="14">
        <f t="shared" si="33"/>
        <v>4.5795974071762906</v>
      </c>
      <c r="Q22" s="22">
        <f t="shared" si="2"/>
        <v>31.397656051876599</v>
      </c>
      <c r="R22" s="62">
        <f t="shared" si="0"/>
        <v>311.28654494076545</v>
      </c>
      <c r="S22" s="62">
        <f ca="1">AVERAGE(OFFSET($R$3,0,0,'Données projet'!$E$9+1,1))-AVERAGE(OFFSET($H$3,0,0,'Données projet'!$E$9+1,1))</f>
        <v>267.21192995910729</v>
      </c>
      <c r="T22" s="62">
        <f t="shared" si="34"/>
        <v>121.59015783305534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134.41899999999998</v>
      </c>
      <c r="AG22" s="13">
        <f>VLOOKUP(A22,'Données projet'!$A$61:$I$81,9,0)</f>
        <v>17.637499999999989</v>
      </c>
      <c r="AH22" s="13">
        <f t="array" ref="AH22">INDEX(AG:AG,MIN(IF(ISNUMBER(AG22:AG218),ROW(AG22:AG218),"")))</f>
        <v>17.637499999999989</v>
      </c>
      <c r="AI22" s="14">
        <f>IF('Données projet'!$A$62&gt;35,AI21+AH22-AQ21,IF(A22&lt;'Données projet'!$A$62,$AF$205^A22,IF(A22='Données projet'!$A$62,'Données projet'!$B$62,AI21+AH22-AQ21)))</f>
        <v>134.41899999999998</v>
      </c>
      <c r="AJ22" s="14">
        <f>AI22*VLOOKUP('Données projet'!$B$10,Paramètres!$A$1:$I$89,3,0)*VLOOKUP('Données projet'!$B$10,Paramètres!$A$1:$I$89,5,0)</f>
        <v>80.382561999999993</v>
      </c>
      <c r="AK22" s="14">
        <f t="shared" si="35"/>
        <v>22.230696539664962</v>
      </c>
      <c r="AL22" s="22">
        <f t="shared" si="4"/>
        <v>178.71809195658315</v>
      </c>
      <c r="AM22" s="62">
        <f t="shared" si="5"/>
        <v>458.60698084547198</v>
      </c>
      <c r="AN22" s="62">
        <f ca="1">AVERAGE(OFFSET($AM$3,0,0,'Données projet'!$E$10+1,1))-AVERAGE(OFFSET($H$3,0,0,'Données projet'!$E$10+1,1))</f>
        <v>188.46831042793326</v>
      </c>
      <c r="AO22" s="62">
        <f t="shared" si="36"/>
        <v>324.99681460301127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34.884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1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26.279514461198442</v>
      </c>
      <c r="AX22" s="23">
        <f t="shared" si="6"/>
        <v>26.279514461198442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157.386</v>
      </c>
      <c r="BB22" s="13">
        <f>VLOOKUP(A22,'Données projet'!$A$87:$I$107,9,0)</f>
        <v>22.720499999999987</v>
      </c>
      <c r="BC22" s="13">
        <f t="array" ref="BC22">INDEX(BB:BB,MIN(IF(ISNUMBER(BB22:BB218),ROW(BB22:BB218),"")))</f>
        <v>22.720499999999987</v>
      </c>
      <c r="BD22" s="13">
        <f>IF('Données projet'!$A$88&gt;35,BD21+BC22-BL21,IF(A22&lt;'Données projet'!$A$88,$BA$205^A22,IF(A22='Données projet'!$A$88,'Données projet'!$B$88,BD21+BC22-BL21)))</f>
        <v>157.386</v>
      </c>
      <c r="BE22" s="14">
        <f>BD22*VLOOKUP('Données projet'!$B$11,Paramètres!$A$1:$I$89,3,0)*VLOOKUP('Données projet'!$B$11,Paramètres!$A$1:$I$89,5,0)</f>
        <v>94.116827999999998</v>
      </c>
      <c r="BF22" s="14">
        <f t="shared" si="37"/>
        <v>25.555505450172152</v>
      </c>
      <c r="BG22" s="22">
        <f t="shared" si="7"/>
        <v>208.42931409238315</v>
      </c>
      <c r="BH22" s="62">
        <f t="shared" si="8"/>
        <v>488.31820298127201</v>
      </c>
      <c r="BI22" s="62">
        <f ca="1">AVERAGE(OFFSET($BH$3,0,0,'Données projet'!$E$11+1,1))-AVERAGE(OFFSET($H$3,0,0,'Données projet'!$E$11+1,1))</f>
        <v>197.69583177305697</v>
      </c>
      <c r="BJ22" s="62">
        <f t="shared" si="38"/>
        <v>275.81630628767454</v>
      </c>
      <c r="BK22" s="16">
        <f>IF(ISNA(VLOOKUP(A22,'Données projet'!$A$87:$I$107,3,0)),0,VLOOKUP(A22,'Données projet'!$A$87:$I$107,3,0))</f>
        <v>2</v>
      </c>
      <c r="BL22" s="16">
        <f>IF(ISNA(VLOOKUP(A22,'Données projet'!$A$87:$I$107,4,0)),0,VLOOKUP(A22,'Données projet'!$A$87:$I$107,4,0))</f>
        <v>40.5535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1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30.615686600467338</v>
      </c>
      <c r="BS22" s="24">
        <f t="shared" si="9"/>
        <v>30.615686600467338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9">
        <f t="shared" si="1"/>
        <v>282.32142602462875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15.407598710690648</v>
      </c>
      <c r="P23" s="14">
        <f t="shared" si="33"/>
        <v>5.1645760204094255</v>
      </c>
      <c r="Q23" s="22">
        <f t="shared" si="2"/>
        <v>35.829870989999293</v>
      </c>
      <c r="R23" s="62">
        <f t="shared" si="0"/>
        <v>316.94098210111042</v>
      </c>
      <c r="S23" s="62">
        <f ca="1">AVERAGE(OFFSET($R$3,0,0,'Données projet'!$E$9+1,1))-AVERAGE(OFFSET($H$3,0,0,'Données projet'!$E$9+1,1))</f>
        <v>267.21192995910729</v>
      </c>
      <c r="T23" s="62">
        <f t="shared" si="34"/>
        <v>121.59015783305534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116.926</v>
      </c>
      <c r="AG23" s="13">
        <f>VLOOKUP(A23,'Données projet'!$A$61:$I$81,9,0)</f>
        <v>17.39100000000002</v>
      </c>
      <c r="AH23" s="13">
        <f t="array" ref="AH23">INDEX(AG:AG,MIN(IF(ISNUMBER(AG23:AG219),ROW(AG23:AG219),"")))</f>
        <v>17.39100000000002</v>
      </c>
      <c r="AI23" s="14">
        <f>IF('Données projet'!$A$62&gt;35,AI22+AH23-AQ22,IF(A23&lt;'Données projet'!$A$62,$AF$205^A23,IF(A23='Données projet'!$A$62,'Données projet'!$B$62,AI22+AH23-AQ22)))</f>
        <v>116.926</v>
      </c>
      <c r="AJ23" s="14">
        <f>AI23*VLOOKUP('Données projet'!$B$10,Paramètres!$A$1:$I$89,3,0)*VLOOKUP('Données projet'!$B$10,Paramètres!$A$1:$I$89,5,0)</f>
        <v>69.921748000000008</v>
      </c>
      <c r="AK23" s="14">
        <f t="shared" si="35"/>
        <v>19.654023576993847</v>
      </c>
      <c r="AL23" s="22">
        <f t="shared" si="4"/>
        <v>156.01113549659763</v>
      </c>
      <c r="AM23" s="62">
        <f t="shared" si="5"/>
        <v>437.1222466077088</v>
      </c>
      <c r="AN23" s="62">
        <f ca="1">AVERAGE(OFFSET($AM$3,0,0,'Données projet'!$E$10+1,1))-AVERAGE(OFFSET($H$3,0,0,'Données projet'!$E$10+1,1))</f>
        <v>188.46831042793326</v>
      </c>
      <c r="AO23" s="62">
        <f t="shared" si="36"/>
        <v>324.99681460301127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18.58242288180336</v>
      </c>
      <c r="AX23" s="23">
        <f t="shared" si="6"/>
        <v>18.58242288180336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135.5155</v>
      </c>
      <c r="BB23" s="13">
        <f>VLOOKUP(A23,'Données projet'!$A$87:$I$107,9,0)</f>
        <v>18.683000000000007</v>
      </c>
      <c r="BC23" s="13">
        <f t="array" ref="BC23">INDEX(BB:BB,MIN(IF(ISNUMBER(BB23:BB219),ROW(BB23:BB219),"")))</f>
        <v>18.683000000000007</v>
      </c>
      <c r="BD23" s="13">
        <f>IF('Données projet'!$A$88&gt;35,BD22+BC23-BL22,IF(A23&lt;'Données projet'!$A$88,$BA$205^A23,IF(A23='Données projet'!$A$88,'Données projet'!$B$88,BD22+BC23-BL22)))</f>
        <v>135.51550000000003</v>
      </c>
      <c r="BE23" s="14">
        <f>BD23*VLOOKUP('Données projet'!$B$11,Paramètres!$A$1:$I$89,3,0)*VLOOKUP('Données projet'!$B$11,Paramètres!$A$1:$I$89,5,0)</f>
        <v>81.038269000000028</v>
      </c>
      <c r="BF23" s="14">
        <f t="shared" si="37"/>
        <v>22.390855464179044</v>
      </c>
      <c r="BG23" s="22">
        <f t="shared" si="7"/>
        <v>180.13905844177853</v>
      </c>
      <c r="BH23" s="62">
        <f t="shared" si="8"/>
        <v>461.2501695528897</v>
      </c>
      <c r="BI23" s="62">
        <f ca="1">AVERAGE(OFFSET($BH$3,0,0,'Données projet'!$E$11+1,1))-AVERAGE(OFFSET($H$3,0,0,'Données projet'!$E$11+1,1))</f>
        <v>197.69583177305697</v>
      </c>
      <c r="BJ23" s="62">
        <f t="shared" si="38"/>
        <v>275.81630628767454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21.648559605872574</v>
      </c>
      <c r="BS23" s="24">
        <f t="shared" si="9"/>
        <v>21.648559605872574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9">
        <f t="shared" si="1"/>
        <v>283.56470622103035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17.653052344012782</v>
      </c>
      <c r="P24" s="14">
        <f t="shared" si="33"/>
        <v>5.8242773543349813</v>
      </c>
      <c r="Q24" s="22">
        <f t="shared" si="2"/>
        <v>40.889682557955688</v>
      </c>
      <c r="R24" s="62">
        <f t="shared" si="0"/>
        <v>323.22301589128898</v>
      </c>
      <c r="S24" s="62">
        <f ca="1">AVERAGE(OFFSET($R$3,0,0,'Données projet'!$E$9+1,1))-AVERAGE(OFFSET($H$3,0,0,'Données projet'!$E$9+1,1))</f>
        <v>267.21192995910729</v>
      </c>
      <c r="T24" s="62">
        <f t="shared" si="34"/>
        <v>121.59015783305534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18.5045</v>
      </c>
      <c r="AI24" s="14">
        <f>IF('Données projet'!$A$62&gt;35,AI23+AH24-AQ23,IF(A24&lt;'Données projet'!$A$62,$AF$205^A24,IF(A24='Données projet'!$A$62,'Données projet'!$B$62,AI23+AH24-AQ23)))</f>
        <v>135.43049999999999</v>
      </c>
      <c r="AJ24" s="14">
        <f>AI24*VLOOKUP('Données projet'!$B$10,Paramètres!$A$1:$I$89,3,0)*VLOOKUP('Données projet'!$B$10,Paramètres!$A$1:$I$89,5,0)</f>
        <v>80.987438999999995</v>
      </c>
      <c r="AK24" s="14">
        <f t="shared" si="35"/>
        <v>22.37844545207771</v>
      </c>
      <c r="AL24" s="22">
        <f t="shared" si="4"/>
        <v>180.02891542070199</v>
      </c>
      <c r="AM24" s="62">
        <f t="shared" si="5"/>
        <v>462.36224875403531</v>
      </c>
      <c r="AN24" s="62">
        <f ca="1">AVERAGE(OFFSET($AM$3,0,0,'Données projet'!$E$10+1,1))-AVERAGE(OFFSET($H$3,0,0,'Données projet'!$E$10+1,1))</f>
        <v>188.46831042793326</v>
      </c>
      <c r="AO24" s="62">
        <f t="shared" si="36"/>
        <v>324.99681460301127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13.139757230599223</v>
      </c>
      <c r="AX24" s="23">
        <f t="shared" si="6"/>
        <v>13.139757230599223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21.373249999999999</v>
      </c>
      <c r="BD24" s="13">
        <f>IF('Données projet'!$A$88&gt;35,BD23+BC24-BL23,IF(A24&lt;'Données projet'!$A$88,$BA$205^A24,IF(A24='Données projet'!$A$88,'Données projet'!$B$88,BD23+BC24-BL23)))</f>
        <v>156.88875000000002</v>
      </c>
      <c r="BE24" s="14">
        <f>BD24*VLOOKUP('Données projet'!$B$11,Paramètres!$A$1:$I$89,3,0)*VLOOKUP('Données projet'!$B$11,Paramètres!$A$1:$I$89,5,0)</f>
        <v>93.819472500000018</v>
      </c>
      <c r="BF24" s="14">
        <f t="shared" si="37"/>
        <v>25.484149725598584</v>
      </c>
      <c r="BG24" s="22">
        <f t="shared" si="7"/>
        <v>207.78714204291757</v>
      </c>
      <c r="BH24" s="62">
        <f t="shared" si="8"/>
        <v>490.12047537625085</v>
      </c>
      <c r="BI24" s="62">
        <f ca="1">AVERAGE(OFFSET($BH$3,0,0,'Données projet'!$E$11+1,1))-AVERAGE(OFFSET($H$3,0,0,'Données projet'!$E$11+1,1))</f>
        <v>197.69583177305697</v>
      </c>
      <c r="BJ24" s="62">
        <f t="shared" si="38"/>
        <v>275.81630628767454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15.307843300233671</v>
      </c>
      <c r="BS24" s="24">
        <f t="shared" si="9"/>
        <v>15.307843300233671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9">
        <f t="shared" si="1"/>
        <v>284.8063699102529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20.225751131759992</v>
      </c>
      <c r="P25" s="14">
        <f t="shared" si="33"/>
        <v>6.5682461766784241</v>
      </c>
      <c r="Q25" s="22">
        <f t="shared" si="2"/>
        <v>46.666211978863579</v>
      </c>
      <c r="R25" s="62">
        <f t="shared" si="0"/>
        <v>330.22176753441914</v>
      </c>
      <c r="S25" s="62">
        <f ca="1">AVERAGE(OFFSET($R$3,0,0,'Données projet'!$E$9+1,1))-AVERAGE(OFFSET($H$3,0,0,'Données projet'!$E$9+1,1))</f>
        <v>267.21192995910729</v>
      </c>
      <c r="T25" s="62">
        <f t="shared" si="34"/>
        <v>121.59015783305534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153.935</v>
      </c>
      <c r="AG25" s="13">
        <f>VLOOKUP(A25,'Données projet'!$A$61:$I$81,9,0)</f>
        <v>18.5045</v>
      </c>
      <c r="AH25" s="13">
        <f t="array" ref="AH25">INDEX(AG:AG,MIN(IF(ISNUMBER(AG25:AG221),ROW(AG25:AG221),"")))</f>
        <v>18.5045</v>
      </c>
      <c r="AI25" s="14">
        <f>IF('Données projet'!$A$62&gt;35,AI24+AH25-AQ24,IF(A25&lt;'Données projet'!$A$62,$AF$205^A25,IF(A25='Données projet'!$A$62,'Données projet'!$B$62,AI24+AH25-AQ24)))</f>
        <v>153.935</v>
      </c>
      <c r="AJ25" s="14">
        <f>AI25*VLOOKUP('Données projet'!$B$10,Paramètres!$A$1:$I$89,3,0)*VLOOKUP('Données projet'!$B$10,Paramètres!$A$1:$I$89,5,0)</f>
        <v>92.05313000000001</v>
      </c>
      <c r="AK25" s="14">
        <f t="shared" si="35"/>
        <v>25.059738598655201</v>
      </c>
      <c r="AL25" s="22">
        <f t="shared" si="4"/>
        <v>203.97157947599115</v>
      </c>
      <c r="AM25" s="62">
        <f t="shared" si="5"/>
        <v>487.52713503154666</v>
      </c>
      <c r="AN25" s="62">
        <f ca="1">AVERAGE(OFFSET($AM$3,0,0,'Données projet'!$E$10+1,1))-AVERAGE(OFFSET($H$3,0,0,'Données projet'!$E$10+1,1))</f>
        <v>188.46831042793326</v>
      </c>
      <c r="AO25" s="62">
        <f t="shared" si="36"/>
        <v>324.99681460301127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9.2912114409016802</v>
      </c>
      <c r="AX25" s="23">
        <f t="shared" si="6"/>
        <v>9.2912114409016802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178.262</v>
      </c>
      <c r="BB25" s="13">
        <f>VLOOKUP(A25,'Données projet'!$A$87:$I$107,9,0)</f>
        <v>21.373249999999999</v>
      </c>
      <c r="BC25" s="13">
        <f t="array" ref="BC25">INDEX(BB:BB,MIN(IF(ISNUMBER(BB25:BB221),ROW(BB25:BB221),"")))</f>
        <v>21.373249999999999</v>
      </c>
      <c r="BD25" s="13">
        <f>IF('Données projet'!$A$88&gt;35,BD24+BC25-BL24,IF(A25&lt;'Données projet'!$A$88,$BA$205^A25,IF(A25='Données projet'!$A$88,'Données projet'!$B$88,BD24+BC25-BL24)))</f>
        <v>178.262</v>
      </c>
      <c r="BE25" s="14">
        <f>BD25*VLOOKUP('Données projet'!$B$11,Paramètres!$A$1:$I$89,3,0)*VLOOKUP('Données projet'!$B$11,Paramètres!$A$1:$I$89,5,0)</f>
        <v>106.60067600000002</v>
      </c>
      <c r="BF25" s="14">
        <f t="shared" si="37"/>
        <v>28.528620009889114</v>
      </c>
      <c r="BG25" s="22">
        <f t="shared" si="7"/>
        <v>235.35019055055693</v>
      </c>
      <c r="BH25" s="62">
        <f t="shared" si="8"/>
        <v>518.90574610611247</v>
      </c>
      <c r="BI25" s="62">
        <f ca="1">AVERAGE(OFFSET($BH$3,0,0,'Données projet'!$E$11+1,1))-AVERAGE(OFFSET($H$3,0,0,'Données projet'!$E$11+1,1))</f>
        <v>197.69583177305697</v>
      </c>
      <c r="BJ25" s="62">
        <f t="shared" si="38"/>
        <v>275.81630628767454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10.824279802936289</v>
      </c>
      <c r="BS25" s="24">
        <f t="shared" si="9"/>
        <v>10.824279802936289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9">
        <f t="shared" si="1"/>
        <v>286.04649896367255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23.173386724966843</v>
      </c>
      <c r="P26" s="14">
        <f t="shared" si="33"/>
        <v>7.4072464638622444</v>
      </c>
      <c r="Q26" s="22">
        <f t="shared" si="2"/>
        <v>53.261269470543994</v>
      </c>
      <c r="R26" s="62">
        <f t="shared" si="0"/>
        <v>338.03904724832176</v>
      </c>
      <c r="S26" s="62">
        <f ca="1">AVERAGE(OFFSET($R$3,0,0,'Données projet'!$E$9+1,1))-AVERAGE(OFFSET($H$3,0,0,'Données projet'!$E$9+1,1))</f>
        <v>267.21192995910729</v>
      </c>
      <c r="T26" s="62">
        <f t="shared" si="34"/>
        <v>121.59015783305534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20.251249999999999</v>
      </c>
      <c r="AI26" s="14">
        <f>IF('Données projet'!$A$62&gt;35,AI25+AH26-AQ25,IF(A26&lt;'Données projet'!$A$62,$AF$205^A26,IF(A26='Données projet'!$A$62,'Données projet'!$B$62,AI25+AH26-AQ25)))</f>
        <v>174.18625</v>
      </c>
      <c r="AJ26" s="14">
        <f>AI26*VLOOKUP('Données projet'!$B$10,Paramètres!$A$1:$I$89,3,0)*VLOOKUP('Données projet'!$B$10,Paramètres!$A$1:$I$89,5,0)</f>
        <v>104.16337750000001</v>
      </c>
      <c r="AK26" s="14">
        <f t="shared" si="35"/>
        <v>27.951497883485391</v>
      </c>
      <c r="AL26" s="22">
        <f t="shared" si="4"/>
        <v>230.10007462623707</v>
      </c>
      <c r="AM26" s="62">
        <f t="shared" si="5"/>
        <v>514.8778524040149</v>
      </c>
      <c r="AN26" s="62">
        <f ca="1">AVERAGE(OFFSET($AM$3,0,0,'Données projet'!$E$10+1,1))-AVERAGE(OFFSET($H$3,0,0,'Données projet'!$E$10+1,1))</f>
        <v>188.46831042793326</v>
      </c>
      <c r="AO26" s="62">
        <f t="shared" si="36"/>
        <v>324.99681460301127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6.5698786152996114</v>
      </c>
      <c r="AX26" s="23">
        <f t="shared" si="6"/>
        <v>6.5698786152996114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22.503750000000011</v>
      </c>
      <c r="BD26" s="13">
        <f>IF('Données projet'!$A$88&gt;35,BD25+BC26-BL25,IF(A26&lt;'Données projet'!$A$88,$BA$205^A26,IF(A26='Données projet'!$A$88,'Données projet'!$B$88,BD25+BC26-BL25)))</f>
        <v>200.76575000000003</v>
      </c>
      <c r="BE26" s="14">
        <f>BD26*VLOOKUP('Données projet'!$B$11,Paramètres!$A$1:$I$89,3,0)*VLOOKUP('Données projet'!$B$11,Paramètres!$A$1:$I$89,5,0)</f>
        <v>120.05791850000001</v>
      </c>
      <c r="BF26" s="14">
        <f t="shared" si="37"/>
        <v>31.688507453725204</v>
      </c>
      <c r="BG26" s="22">
        <f t="shared" si="7"/>
        <v>264.29169186940476</v>
      </c>
      <c r="BH26" s="62">
        <f t="shared" si="8"/>
        <v>549.06946964718259</v>
      </c>
      <c r="BI26" s="62">
        <f ca="1">AVERAGE(OFFSET($BH$3,0,0,'Données projet'!$E$11+1,1))-AVERAGE(OFFSET($H$3,0,0,'Données projet'!$E$11+1,1))</f>
        <v>197.69583177305697</v>
      </c>
      <c r="BJ26" s="62">
        <f t="shared" si="38"/>
        <v>275.81630628767454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7.6539216501168363</v>
      </c>
      <c r="BS26" s="24">
        <f t="shared" si="9"/>
        <v>7.6539216501168363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9">
        <f t="shared" si="1"/>
        <v>287.28516773082151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26.550601201733496</v>
      </c>
      <c r="P27" s="14">
        <f t="shared" si="33"/>
        <v>8.3534171376241328</v>
      </c>
      <c r="Q27" s="22">
        <f t="shared" si="2"/>
        <v>60.7911652743812</v>
      </c>
      <c r="R27" s="62">
        <f t="shared" si="0"/>
        <v>346.79116527438123</v>
      </c>
      <c r="S27" s="62">
        <f ca="1">AVERAGE(OFFSET($R$3,0,0,'Données projet'!$E$9+1,1))-AVERAGE(OFFSET($H$3,0,0,'Données projet'!$E$9+1,1))</f>
        <v>267.21192995910729</v>
      </c>
      <c r="T27" s="62">
        <f t="shared" si="34"/>
        <v>121.59015783305534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194.4375</v>
      </c>
      <c r="AG27" s="13">
        <f>VLOOKUP(A27,'Données projet'!$A$61:$I$81,9,0)</f>
        <v>20.251249999999999</v>
      </c>
      <c r="AH27" s="13">
        <f t="array" ref="AH27">INDEX(AG:AG,MIN(IF(ISNUMBER(AG27:AG223),ROW(AG27:AG223),"")))</f>
        <v>20.251249999999999</v>
      </c>
      <c r="AI27" s="14">
        <f>IF('Données projet'!$A$62&gt;35,AI26+AH27-AQ26,IF(A27&lt;'Données projet'!$A$62,$AF$205^A27,IF(A27='Données projet'!$A$62,'Données projet'!$B$62,AI26+AH27-AQ26)))</f>
        <v>194.4375</v>
      </c>
      <c r="AJ27" s="14">
        <f>AI27*VLOOKUP('Données projet'!$B$10,Paramètres!$A$1:$I$89,3,0)*VLOOKUP('Données projet'!$B$10,Paramètres!$A$1:$I$89,5,0)</f>
        <v>116.27362500000002</v>
      </c>
      <c r="AK27" s="14">
        <f t="shared" si="35"/>
        <v>30.804294318003453</v>
      </c>
      <c r="AL27" s="22">
        <f t="shared" si="4"/>
        <v>256.16070947885601</v>
      </c>
      <c r="AM27" s="62">
        <f t="shared" si="5"/>
        <v>542.16070947885601</v>
      </c>
      <c r="AN27" s="62">
        <f ca="1">AVERAGE(OFFSET($AM$3,0,0,'Données projet'!$E$10+1,1))-AVERAGE(OFFSET($H$3,0,0,'Données projet'!$E$10+1,1))</f>
        <v>188.46831042793326</v>
      </c>
      <c r="AO27" s="62">
        <f t="shared" si="36"/>
        <v>324.99681460301127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4.6456057204508401</v>
      </c>
      <c r="AX27" s="23">
        <f t="shared" si="6"/>
        <v>4.6456057204508401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223.26950000000002</v>
      </c>
      <c r="BB27" s="13">
        <f>VLOOKUP(A27,'Données projet'!$A$87:$I$107,9,0)</f>
        <v>22.503750000000011</v>
      </c>
      <c r="BC27" s="13">
        <f t="array" ref="BC27">INDEX(BB:BB,MIN(IF(ISNUMBER(BB27:BB223),ROW(BB27:BB223),"")))</f>
        <v>22.503750000000011</v>
      </c>
      <c r="BD27" s="13">
        <f>IF('Données projet'!$A$88&gt;35,BD26+BC27-BL26,IF(A27&lt;'Données projet'!$A$88,$BA$205^A27,IF(A27='Données projet'!$A$88,'Données projet'!$B$88,BD26+BC27-BL26)))</f>
        <v>223.26950000000005</v>
      </c>
      <c r="BE27" s="14">
        <f>BD27*VLOOKUP('Données projet'!$B$11,Paramètres!$A$1:$I$89,3,0)*VLOOKUP('Données projet'!$B$11,Paramètres!$A$1:$I$89,5,0)</f>
        <v>133.51516100000003</v>
      </c>
      <c r="BF27" s="14">
        <f t="shared" si="37"/>
        <v>34.807344265840584</v>
      </c>
      <c r="BG27" s="22">
        <f t="shared" si="7"/>
        <v>293.16169667133909</v>
      </c>
      <c r="BH27" s="62">
        <f t="shared" si="8"/>
        <v>579.16169667133909</v>
      </c>
      <c r="BI27" s="62">
        <f ca="1">AVERAGE(OFFSET($BH$3,0,0,'Données projet'!$E$11+1,1))-AVERAGE(OFFSET($H$3,0,0,'Données projet'!$E$11+1,1))</f>
        <v>197.69583177305697</v>
      </c>
      <c r="BJ27" s="62">
        <f t="shared" si="38"/>
        <v>275.81630628767454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5.4121399014681453</v>
      </c>
      <c r="BS27" s="24">
        <f t="shared" si="9"/>
        <v>5.4121399014681453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9">
        <f t="shared" si="1"/>
        <v>288.52244401490464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30.42</v>
      </c>
      <c r="P28" s="14">
        <f t="shared" si="33"/>
        <v>9.4204476947792024</v>
      </c>
      <c r="Q28" s="22">
        <f t="shared" si="2"/>
        <v>69.388779735073783</v>
      </c>
      <c r="R28" s="62">
        <f t="shared" si="0"/>
        <v>356.61100195729603</v>
      </c>
      <c r="S28" s="62">
        <f ca="1">AVERAGE(OFFSET($R$3,0,0,'Données projet'!$E$9+1,1))-AVERAGE(OFFSET($H$3,0,0,'Données projet'!$E$9+1,1))</f>
        <v>267.21192995910729</v>
      </c>
      <c r="T28" s="62">
        <f t="shared" si="34"/>
        <v>121.59015783305534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215.6875</v>
      </c>
      <c r="AG28" s="13">
        <f>VLOOKUP(A28,'Données projet'!$A$61:$I$81,9,0)</f>
        <v>21.25</v>
      </c>
      <c r="AH28" s="13">
        <f t="array" ref="AH28">INDEX(AG:AG,MIN(IF(ISNUMBER(AG28:AG224),ROW(AG28:AG224),"")))</f>
        <v>21.25</v>
      </c>
      <c r="AI28" s="14">
        <f>IF('Données projet'!$A$62&gt;35,AI27+AH28-AQ27,IF(A28&lt;'Données projet'!$A$62,$AF$205^A28,IF(A28='Données projet'!$A$62,'Données projet'!$B$62,AI27+AH28-AQ27)))</f>
        <v>215.6875</v>
      </c>
      <c r="AJ28" s="14">
        <f>AI28*VLOOKUP('Données projet'!$B$10,Paramètres!$A$1:$I$89,3,0)*VLOOKUP('Données projet'!$B$10,Paramètres!$A$1:$I$89,5,0)</f>
        <v>128.98112500000002</v>
      </c>
      <c r="AK28" s="14">
        <f t="shared" si="35"/>
        <v>33.760819529650334</v>
      </c>
      <c r="AL28" s="22">
        <f t="shared" si="4"/>
        <v>283.4422200558077</v>
      </c>
      <c r="AM28" s="62">
        <f t="shared" si="5"/>
        <v>570.66444227802992</v>
      </c>
      <c r="AN28" s="62">
        <f ca="1">AVERAGE(OFFSET($AM$3,0,0,'Données projet'!$E$10+1,1))-AVERAGE(OFFSET($H$3,0,0,'Données projet'!$E$10+1,1))</f>
        <v>188.46831042793326</v>
      </c>
      <c r="AO28" s="62">
        <f t="shared" si="36"/>
        <v>324.99681460301127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54.026000000000003</v>
      </c>
      <c r="AR28" s="17">
        <f>IF(ISNA(VLOOKUP(A28,'Données projet'!$A$61:$I$81,5,0)),0%,VLOOKUP(A28,'Données projet'!$A$61:$I$81,5,0)*VLOOKUP('Données projet'!$B$10,Paramètres!$A$1:$I$89,7,0))</f>
        <v>0.1125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0.75</v>
      </c>
      <c r="AU28" s="23">
        <f>EXP(-LN(2)/35)*AU27+(1-EXP(-LN(2)/35))/(LN(2)/35)*AQ28*AR28*VLOOKUP('Données projet'!$B$10,Paramètres!$A$1:$I$89,3,0)*0.475*44/12</f>
        <v>4.8215300421607656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30.719676282264743</v>
      </c>
      <c r="AX28" s="23">
        <f t="shared" si="6"/>
        <v>35.541206324425509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246.71250000000001</v>
      </c>
      <c r="BB28" s="13">
        <f>VLOOKUP(A28,'Données projet'!$A$87:$I$107,9,0)</f>
        <v>23.442999999999984</v>
      </c>
      <c r="BC28" s="13">
        <f t="array" ref="BC28">INDEX(BB:BB,MIN(IF(ISNUMBER(BB28:BB224),ROW(BB28:BB224),"")))</f>
        <v>23.442999999999984</v>
      </c>
      <c r="BD28" s="13">
        <f>IF('Données projet'!$A$88&gt;35,BD27+BC28-BL27,IF(A28&lt;'Données projet'!$A$88,$BA$205^A28,IF(A28='Données projet'!$A$88,'Données projet'!$B$88,BD27+BC28-BL27)))</f>
        <v>246.71250000000003</v>
      </c>
      <c r="BE28" s="14">
        <f>BD28*VLOOKUP('Données projet'!$B$11,Paramètres!$A$1:$I$89,3,0)*VLOOKUP('Données projet'!$B$11,Paramètres!$A$1:$I$89,5,0)</f>
        <v>147.53407500000003</v>
      </c>
      <c r="BF28" s="14">
        <f t="shared" si="37"/>
        <v>38.017655837403986</v>
      </c>
      <c r="BG28" s="22">
        <f t="shared" si="7"/>
        <v>323.16926454181197</v>
      </c>
      <c r="BH28" s="62">
        <f t="shared" si="8"/>
        <v>610.3914867640342</v>
      </c>
      <c r="BI28" s="62">
        <f ca="1">AVERAGE(OFFSET($BH$3,0,0,'Données projet'!$E$11+1,1))-AVERAGE(OFFSET($H$3,0,0,'Données projet'!$E$11+1,1))</f>
        <v>197.69583177305697</v>
      </c>
      <c r="BJ28" s="62">
        <f t="shared" si="38"/>
        <v>275.81630628767454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61.863</v>
      </c>
      <c r="BM28" s="17">
        <f>IF(ISNA(VLOOKUP(A28,'Données projet'!$A$87:$I$107,5,0)),0%,VLOOKUP(A28,'Données projet'!$A$87:$I$107,5,0)*VLOOKUP('Données projet'!$B$11,Paramètres!$A$1:$I$89,7,0))</f>
        <v>0.1125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0.75</v>
      </c>
      <c r="BP28" s="23">
        <f>EXP(-LN(2)/35)*BP27+(1-EXP(-LN(2)/35))/(LN(2)/35)*BL28*BM28*VLOOKUP('Données projet'!$B$11,Paramètres!$A$1:$I$89,3,0)*0.475*44/12</f>
        <v>5.5209401584087558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35.241374874971491</v>
      </c>
      <c r="BS28" s="24">
        <f t="shared" si="9"/>
        <v>40.762315033380247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9">
        <f t="shared" si="1"/>
        <v>289.75838988784039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35.287199999999999</v>
      </c>
      <c r="P29" s="14">
        <f t="shared" si="33"/>
        <v>10.740552489323523</v>
      </c>
      <c r="Q29" s="22">
        <f t="shared" si="2"/>
        <v>80.165002252238452</v>
      </c>
      <c r="R29" s="62">
        <f t="shared" si="0"/>
        <v>368.60944669668288</v>
      </c>
      <c r="S29" s="62">
        <f ca="1">AVERAGE(OFFSET($R$3,0,0,'Données projet'!$E$9+1,1))-AVERAGE(OFFSET($H$3,0,0,'Données projet'!$E$9+1,1))</f>
        <v>267.21192995910729</v>
      </c>
      <c r="T29" s="62">
        <f t="shared" si="34"/>
        <v>121.59015783305534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>
        <f>VLOOKUP(A29,'Données projet'!$A$61:$I$81,2,0)</f>
        <v>178.755</v>
      </c>
      <c r="AG29" s="13">
        <f>VLOOKUP(A29,'Données projet'!$A$61:$I$81,9,0)</f>
        <v>17.093500000000006</v>
      </c>
      <c r="AH29" s="13">
        <f t="array" ref="AH29">INDEX(AG:AG,MIN(IF(ISNUMBER(AG29:AG225),ROW(AG29:AG225),"")))</f>
        <v>17.093500000000006</v>
      </c>
      <c r="AI29" s="14">
        <f>IF('Données projet'!$A$62&gt;35,AI28+AH29-AQ28,IF(A29&lt;'Données projet'!$A$62,$AF$205^A29,IF(A29='Données projet'!$A$62,'Données projet'!$B$62,AI28+AH29-AQ28)))</f>
        <v>178.755</v>
      </c>
      <c r="AJ29" s="14">
        <f>AI29*VLOOKUP('Données projet'!$B$10,Paramètres!$A$1:$I$89,3,0)*VLOOKUP('Données projet'!$B$10,Paramètres!$A$1:$I$89,5,0)</f>
        <v>106.89549000000001</v>
      </c>
      <c r="AK29" s="14">
        <f t="shared" si="35"/>
        <v>28.59832354097454</v>
      </c>
      <c r="AL29" s="22">
        <f t="shared" si="4"/>
        <v>235.98505858386397</v>
      </c>
      <c r="AM29" s="62">
        <f t="shared" si="5"/>
        <v>524.42950302830843</v>
      </c>
      <c r="AN29" s="62">
        <f ca="1">AVERAGE(OFFSET($AM$3,0,0,'Données projet'!$E$10+1,1))-AVERAGE(OFFSET($H$3,0,0,'Données projet'!$E$10+1,1))</f>
        <v>188.46831042793326</v>
      </c>
      <c r="AO29" s="62">
        <f t="shared" si="36"/>
        <v>324.99681460301127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4.726982778876935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21.72209141504495</v>
      </c>
      <c r="AX29" s="23">
        <f t="shared" si="6"/>
        <v>26.449074193921884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>
        <f>VLOOKUP(A29,'Données projet'!$A$87:$I$107,2,0)</f>
        <v>203.55799999999999</v>
      </c>
      <c r="BB29" s="13">
        <f>VLOOKUP(A29,'Données projet'!$A$87:$I$107,9,0)</f>
        <v>18.708499999999987</v>
      </c>
      <c r="BC29" s="13">
        <f t="array" ref="BC29">INDEX(BB:BB,MIN(IF(ISNUMBER(BB29:BB225),ROW(BB29:BB225),"")))</f>
        <v>18.708499999999987</v>
      </c>
      <c r="BD29" s="13">
        <f>IF('Données projet'!$A$88&gt;35,BD28+BC29-BL28,IF(A29&lt;'Données projet'!$A$88,$BA$205^A29,IF(A29='Données projet'!$A$88,'Données projet'!$B$88,BD28+BC29-BL28)))</f>
        <v>203.55800000000005</v>
      </c>
      <c r="BE29" s="14">
        <f>BD29*VLOOKUP('Données projet'!$B$11,Paramètres!$A$1:$I$89,3,0)*VLOOKUP('Données projet'!$B$11,Paramètres!$A$1:$I$89,5,0)</f>
        <v>121.72768400000004</v>
      </c>
      <c r="BF29" s="14">
        <f t="shared" si="37"/>
        <v>32.077617364826082</v>
      </c>
      <c r="BG29" s="22">
        <f t="shared" si="7"/>
        <v>267.87756654373879</v>
      </c>
      <c r="BH29" s="62">
        <f t="shared" si="8"/>
        <v>556.32201098818325</v>
      </c>
      <c r="BI29" s="62">
        <f ca="1">AVERAGE(OFFSET($BH$3,0,0,'Données projet'!$E$11+1,1))-AVERAGE(OFFSET($H$3,0,0,'Données projet'!$E$11+1,1))</f>
        <v>197.69583177305697</v>
      </c>
      <c r="BJ29" s="62">
        <f t="shared" si="38"/>
        <v>275.81630628767454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5.4126778893433496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24.919415152429561</v>
      </c>
      <c r="BS29" s="24">
        <f t="shared" si="9"/>
        <v>30.332093041772911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9">
        <f t="shared" si="1"/>
        <v>290.99306237638319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40.154399999999995</v>
      </c>
      <c r="P30" s="14">
        <f t="shared" si="33"/>
        <v>12.039561463286329</v>
      </c>
      <c r="Q30" s="22">
        <f t="shared" si="2"/>
        <v>90.90448288189036</v>
      </c>
      <c r="R30" s="62">
        <f t="shared" si="0"/>
        <v>380.57114954855706</v>
      </c>
      <c r="S30" s="62">
        <f ca="1">AVERAGE(OFFSET($R$3,0,0,'Données projet'!$E$9+1,1))-AVERAGE(OFFSET($H$3,0,0,'Données projet'!$E$9+1,1))</f>
        <v>267.21192995910729</v>
      </c>
      <c r="T30" s="62">
        <f t="shared" si="34"/>
        <v>121.59015783305534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17.335750000000004</v>
      </c>
      <c r="AI30" s="14">
        <f>IF('Données projet'!$A$62&gt;35,AI29+AH30-AQ29,IF(A30&lt;'Données projet'!$A$62,$AF$205^A30,IF(A30='Données projet'!$A$62,'Données projet'!$B$62,AI29+AH30-AQ29)))</f>
        <v>196.09075000000001</v>
      </c>
      <c r="AJ30" s="14">
        <f>AI30*VLOOKUP('Données projet'!$B$10,Paramètres!$A$1:$I$89,3,0)*VLOOKUP('Données projet'!$B$10,Paramètres!$A$1:$I$89,5,0)</f>
        <v>117.26226850000002</v>
      </c>
      <c r="AK30" s="14">
        <f t="shared" si="35"/>
        <v>31.035613252872778</v>
      </c>
      <c r="AL30" s="22">
        <f t="shared" si="4"/>
        <v>258.28547738625343</v>
      </c>
      <c r="AM30" s="62">
        <f t="shared" si="5"/>
        <v>547.95214405292018</v>
      </c>
      <c r="AN30" s="62">
        <f ca="1">AVERAGE(OFFSET($AM$3,0,0,'Données projet'!$E$10+1,1))-AVERAGE(OFFSET($H$3,0,0,'Données projet'!$E$10+1,1))</f>
        <v>188.46831042793326</v>
      </c>
      <c r="AO30" s="62">
        <f t="shared" si="36"/>
        <v>324.99681460301127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4.6342895297579636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15.359838141132373</v>
      </c>
      <c r="AX30" s="23">
        <f t="shared" si="6"/>
        <v>19.994127670890336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19.244</v>
      </c>
      <c r="BD30" s="13">
        <f>IF('Données projet'!$A$88&gt;35,BD29+BC30-BL29,IF(A30&lt;'Données projet'!$A$88,$BA$205^A30,IF(A30='Données projet'!$A$88,'Données projet'!$B$88,BD29+BC30-BL29)))</f>
        <v>222.80200000000005</v>
      </c>
      <c r="BE30" s="14">
        <f>BD30*VLOOKUP('Données projet'!$B$11,Paramètres!$A$1:$I$89,3,0)*VLOOKUP('Données projet'!$B$11,Paramètres!$A$1:$I$89,5,0)</f>
        <v>133.23559600000004</v>
      </c>
      <c r="BF30" s="14">
        <f t="shared" si="37"/>
        <v>34.742937458116621</v>
      </c>
      <c r="BG30" s="22">
        <f t="shared" si="7"/>
        <v>292.56261243955316</v>
      </c>
      <c r="BH30" s="62">
        <f t="shared" si="8"/>
        <v>582.22927910621979</v>
      </c>
      <c r="BI30" s="62">
        <f ca="1">AVERAGE(OFFSET($BH$3,0,0,'Données projet'!$E$11+1,1))-AVERAGE(OFFSET($H$3,0,0,'Données projet'!$E$11+1,1))</f>
        <v>197.69583177305697</v>
      </c>
      <c r="BJ30" s="62">
        <f t="shared" si="38"/>
        <v>275.81630628767454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5.3065385773408522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17.620687437485749</v>
      </c>
      <c r="BS30" s="24">
        <f t="shared" si="9"/>
        <v>22.927226014826601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9">
        <f t="shared" si="1"/>
        <v>292.22651404374136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45.021599999999992</v>
      </c>
      <c r="P31" s="14">
        <f t="shared" si="33"/>
        <v>13.320324173992205</v>
      </c>
      <c r="Q31" s="22">
        <f t="shared" si="2"/>
        <v>101.6121846030364</v>
      </c>
      <c r="R31" s="62">
        <f t="shared" si="0"/>
        <v>392.50107349192524</v>
      </c>
      <c r="S31" s="62">
        <f ca="1">AVERAGE(OFFSET($R$3,0,0,'Données projet'!$E$9+1,1))-AVERAGE(OFFSET($H$3,0,0,'Données projet'!$E$9+1,1))</f>
        <v>267.21192995910729</v>
      </c>
      <c r="T31" s="62">
        <f t="shared" si="34"/>
        <v>121.59015783305534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>
        <f>VLOOKUP(A31,'Données projet'!$A$61:$I$81,2,0)</f>
        <v>213.4265</v>
      </c>
      <c r="AG31" s="13">
        <f>VLOOKUP(A31,'Données projet'!$A$61:$I$81,9,0)</f>
        <v>17.335750000000004</v>
      </c>
      <c r="AH31" s="13">
        <f t="array" ref="AH31">INDEX(AG:AG,MIN(IF(ISNUMBER(AG31:AG227),ROW(AG31:AG227),"")))</f>
        <v>17.335750000000004</v>
      </c>
      <c r="AI31" s="14">
        <f>IF('Données projet'!$A$62&gt;35,AI30+AH31-AQ30,IF(A31&lt;'Données projet'!$A$62,$AF$205^A31,IF(A31='Données projet'!$A$62,'Données projet'!$B$62,AI30+AH31-AQ30)))</f>
        <v>213.42650000000003</v>
      </c>
      <c r="AJ31" s="14">
        <f>AI31*VLOOKUP('Données projet'!$B$10,Paramètres!$A$1:$I$89,3,0)*VLOOKUP('Données projet'!$B$10,Paramètres!$A$1:$I$89,5,0)</f>
        <v>127.62904700000003</v>
      </c>
      <c r="AK31" s="14">
        <f t="shared" si="35"/>
        <v>33.447916194046705</v>
      </c>
      <c r="AL31" s="22">
        <f t="shared" si="4"/>
        <v>280.5423775629647</v>
      </c>
      <c r="AM31" s="62">
        <f t="shared" si="5"/>
        <v>571.43126645185362</v>
      </c>
      <c r="AN31" s="62">
        <f ca="1">AVERAGE(OFFSET($AM$3,0,0,'Données projet'!$E$10+1,1))-AVERAGE(OFFSET($H$3,0,0,'Données projet'!$E$10+1,1))</f>
        <v>188.46831042793326</v>
      </c>
      <c r="AO31" s="62">
        <f t="shared" si="36"/>
        <v>324.99681460301127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4.5434139387169159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10.861045707522477</v>
      </c>
      <c r="AX31" s="23">
        <f t="shared" si="6"/>
        <v>15.404459646239392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242.04599999999999</v>
      </c>
      <c r="BB31" s="13">
        <f>VLOOKUP(A31,'Données projet'!$A$87:$I$107,9,0)</f>
        <v>19.244</v>
      </c>
      <c r="BC31" s="13">
        <f t="array" ref="BC31">INDEX(BB:BB,MIN(IF(ISNUMBER(BB31:BB227),ROW(BB31:BB227),"")))</f>
        <v>19.244</v>
      </c>
      <c r="BD31" s="13">
        <f>IF('Données projet'!$A$88&gt;35,BD30+BC31-BL30,IF(A31&lt;'Données projet'!$A$88,$BA$205^A31,IF(A31='Données projet'!$A$88,'Données projet'!$B$88,BD30+BC31-BL30)))</f>
        <v>242.04600000000005</v>
      </c>
      <c r="BE31" s="14">
        <f>BD31*VLOOKUP('Données projet'!$B$11,Paramètres!$A$1:$I$89,3,0)*VLOOKUP('Données projet'!$B$11,Paramètres!$A$1:$I$89,5,0)</f>
        <v>144.74350800000005</v>
      </c>
      <c r="BF31" s="14">
        <f t="shared" si="37"/>
        <v>37.381560256969081</v>
      </c>
      <c r="BG31" s="22">
        <f t="shared" si="7"/>
        <v>317.20116054755459</v>
      </c>
      <c r="BH31" s="62">
        <f t="shared" si="8"/>
        <v>608.09004943644345</v>
      </c>
      <c r="BI31" s="62">
        <f ca="1">AVERAGE(OFFSET($BH$3,0,0,'Données projet'!$E$11+1,1))-AVERAGE(OFFSET($H$3,0,0,'Données projet'!$E$11+1,1))</f>
        <v>197.69583177305697</v>
      </c>
      <c r="BJ31" s="62">
        <f t="shared" si="38"/>
        <v>275.81630628767454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5.2024805925081354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12.459707576214782</v>
      </c>
      <c r="BS31" s="24">
        <f t="shared" si="9"/>
        <v>17.662188168722917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9">
        <f t="shared" si="1"/>
        <v>293.45879348577108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49.888799999999989</v>
      </c>
      <c r="P32" s="14">
        <f t="shared" si="33"/>
        <v>14.585038058304724</v>
      </c>
      <c r="Q32" s="22">
        <f t="shared" si="2"/>
        <v>112.29193461821403</v>
      </c>
      <c r="R32" s="62">
        <f t="shared" si="0"/>
        <v>404.40304572932519</v>
      </c>
      <c r="S32" s="62">
        <f ca="1">AVERAGE(OFFSET($R$3,0,0,'Données projet'!$E$9+1,1))-AVERAGE(OFFSET($H$3,0,0,'Données projet'!$E$9+1,1))</f>
        <v>267.21192995910729</v>
      </c>
      <c r="T32" s="62">
        <f t="shared" si="34"/>
        <v>121.59015783305534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>
        <f>VLOOKUP(A32,'Données projet'!$A$61:$I$81,2,0)</f>
        <v>231.29350000000002</v>
      </c>
      <c r="AG32" s="13">
        <f>VLOOKUP(A32,'Données projet'!$A$61:$I$81,9,0)</f>
        <v>17.867000000000019</v>
      </c>
      <c r="AH32" s="13">
        <f t="array" ref="AH32">INDEX(AG:AG,MIN(IF(ISNUMBER(AG32:AG228),ROW(AG32:AG228),"")))</f>
        <v>17.867000000000019</v>
      </c>
      <c r="AI32" s="14">
        <f>IF('Données projet'!$A$62&gt;35,AI31+AH32-AQ31,IF(A32&lt;'Données projet'!$A$62,$AF$205^A32,IF(A32='Données projet'!$A$62,'Données projet'!$B$62,AI31+AH32-AQ31)))</f>
        <v>231.29350000000005</v>
      </c>
      <c r="AJ32" s="14">
        <f>AI32*VLOOKUP('Données projet'!$B$10,Paramètres!$A$1:$I$89,3,0)*VLOOKUP('Données projet'!$B$10,Paramètres!$A$1:$I$89,5,0)</f>
        <v>138.31351300000003</v>
      </c>
      <c r="AK32" s="14">
        <f t="shared" si="35"/>
        <v>35.910382914607332</v>
      </c>
      <c r="AL32" s="22">
        <f t="shared" si="4"/>
        <v>303.43995205127447</v>
      </c>
      <c r="AM32" s="62">
        <f t="shared" si="5"/>
        <v>595.55106316238562</v>
      </c>
      <c r="AN32" s="62">
        <f ca="1">AVERAGE(OFFSET($AM$3,0,0,'Données projet'!$E$10+1,1))-AVERAGE(OFFSET($H$3,0,0,'Données projet'!$E$10+1,1))</f>
        <v>188.46831042793326</v>
      </c>
      <c r="AO32" s="62">
        <f t="shared" si="36"/>
        <v>324.99681460301127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4.4543203625875458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7.6799190705661875</v>
      </c>
      <c r="AX32" s="23">
        <f t="shared" si="6"/>
        <v>12.134239433153734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261.70650000000001</v>
      </c>
      <c r="BB32" s="13">
        <f>VLOOKUP(A32,'Données projet'!$A$87:$I$107,9,0)</f>
        <v>19.660500000000013</v>
      </c>
      <c r="BC32" s="13">
        <f t="array" ref="BC32">INDEX(BB:BB,MIN(IF(ISNUMBER(BB32:BB228),ROW(BB32:BB228),"")))</f>
        <v>19.660500000000013</v>
      </c>
      <c r="BD32" s="13">
        <f>IF('Données projet'!$A$88&gt;35,BD31+BC32-BL31,IF(A32&lt;'Données projet'!$A$88,$BA$205^A32,IF(A32='Données projet'!$A$88,'Données projet'!$B$88,BD31+BC32-BL31)))</f>
        <v>261.70650000000006</v>
      </c>
      <c r="BE32" s="14">
        <f>BD32*VLOOKUP('Données projet'!$B$11,Paramètres!$A$1:$I$89,3,0)*VLOOKUP('Données projet'!$B$11,Paramètres!$A$1:$I$89,5,0)</f>
        <v>156.50048700000005</v>
      </c>
      <c r="BF32" s="14">
        <f t="shared" si="37"/>
        <v>40.052177437713674</v>
      </c>
      <c r="BG32" s="22">
        <f t="shared" si="7"/>
        <v>342.32922389568472</v>
      </c>
      <c r="BH32" s="62">
        <f t="shared" si="8"/>
        <v>634.44033500679586</v>
      </c>
      <c r="BI32" s="62">
        <f ca="1">AVERAGE(OFFSET($BH$3,0,0,'Données projet'!$E$11+1,1))-AVERAGE(OFFSET($H$3,0,0,'Données projet'!$E$11+1,1))</f>
        <v>197.69583177305697</v>
      </c>
      <c r="BJ32" s="62">
        <f t="shared" si="38"/>
        <v>275.81630628767454</v>
      </c>
      <c r="BK32" s="16">
        <f>IF(ISNA(VLOOKUP(A32,'Données projet'!$A$87:$I$107,3,0)),0,VLOOKUP(A32,'Données projet'!$A$87:$I$107,3,0))</f>
        <v>4</v>
      </c>
      <c r="BL32" s="16">
        <f>IF(ISNA(VLOOKUP(A32,'Données projet'!$A$87:$I$107,4,0)),0,VLOOKUP(A32,'Données projet'!$A$87:$I$107,4,0))</f>
        <v>66.265999999999991</v>
      </c>
      <c r="BM32" s="17">
        <f>IF(ISNA(VLOOKUP(A32,'Données projet'!$A$87:$I$107,5,0)),0%,VLOOKUP(A32,'Données projet'!$A$87:$I$107,5,0)*VLOOKUP('Données projet'!$B$11,Paramètres!$A$1:$I$89,7,0))</f>
        <v>0.1125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0.75</v>
      </c>
      <c r="BP32" s="23">
        <f>EXP(-LN(2)/35)*BP31+(1-EXP(-LN(2)/35))/(LN(2)/35)*BL32*BM32*VLOOKUP('Données projet'!$B$11,Paramètres!$A$1:$I$89,3,0)*0.475*44/12</f>
        <v>11.014347358023519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42.460628403150992</v>
      </c>
      <c r="BS32" s="24">
        <f t="shared" si="9"/>
        <v>53.474975761174512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9">
        <f t="shared" si="1"/>
        <v>294.68994575680784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54.755999999999993</v>
      </c>
      <c r="P33" s="14">
        <f t="shared" si="33"/>
        <v>15.835447037242044</v>
      </c>
      <c r="Q33" s="22">
        <f t="shared" si="2"/>
        <v>122.94677025652987</v>
      </c>
      <c r="R33" s="62">
        <f t="shared" si="0"/>
        <v>416.28010358986319</v>
      </c>
      <c r="S33" s="62">
        <f ca="1">AVERAGE(OFFSET($R$3,0,0,'Données projet'!$E$9+1,1))-AVERAGE(OFFSET($H$3,0,0,'Données projet'!$E$9+1,1))</f>
        <v>267.21192995910729</v>
      </c>
      <c r="T33" s="62">
        <f t="shared" si="34"/>
        <v>121.59015783305534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249.203</v>
      </c>
      <c r="AG33" s="13">
        <f>VLOOKUP(A33,'Données projet'!$A$61:$I$81,9,0)</f>
        <v>17.90949999999998</v>
      </c>
      <c r="AH33" s="13">
        <f t="array" ref="AH33">INDEX(AG:AG,MIN(IF(ISNUMBER(AG33:AG229),ROW(AG33:AG229),"")))</f>
        <v>17.90949999999998</v>
      </c>
      <c r="AI33" s="14">
        <f>IF('Données projet'!$A$62&gt;35,AI32+AH33-AQ32,IF(A33&lt;'Données projet'!$A$62,$AF$205^A33,IF(A33='Données projet'!$A$62,'Données projet'!$B$62,AI32+AH33-AQ32)))</f>
        <v>249.20300000000003</v>
      </c>
      <c r="AJ33" s="14">
        <f>AI33*VLOOKUP('Données projet'!$B$10,Paramètres!$A$1:$I$89,3,0)*VLOOKUP('Données projet'!$B$10,Paramètres!$A$1:$I$89,5,0)</f>
        <v>149.02339400000002</v>
      </c>
      <c r="AK33" s="14">
        <f t="shared" si="35"/>
        <v>38.356564101331521</v>
      </c>
      <c r="AL33" s="22">
        <f t="shared" si="4"/>
        <v>326.35342702648575</v>
      </c>
      <c r="AM33" s="62">
        <f t="shared" si="5"/>
        <v>619.68676035981912</v>
      </c>
      <c r="AN33" s="62">
        <f ca="1">AVERAGE(OFFSET($AM$3,0,0,'Données projet'!$E$10+1,1))-AVERAGE(OFFSET($H$3,0,0,'Données projet'!$E$10+1,1))</f>
        <v>188.46831042793326</v>
      </c>
      <c r="AO33" s="62">
        <f t="shared" si="36"/>
        <v>324.99681460301127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63.631</v>
      </c>
      <c r="AR33" s="17">
        <f>IF(ISNA(VLOOKUP(A33,'Données projet'!$A$61:$I$81,5,0)),0%,VLOOKUP(A33,'Données projet'!$A$61:$I$81,5,0)*VLOOKUP('Données projet'!$B$10,Paramètres!$A$1:$I$89,7,0))</f>
        <v>0.1125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0.75</v>
      </c>
      <c r="AU33" s="23">
        <f>EXP(-LN(2)/35)*AU32+(1-EXP(-LN(2)/35))/(LN(2)/35)*AQ33*AR33*VLOOKUP('Données projet'!$B$10,Paramètres!$A$1:$I$89,3,0)*0.475*44/12</f>
        <v>10.045698510324895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37.742738239533324</v>
      </c>
      <c r="AX33" s="23">
        <f t="shared" si="6"/>
        <v>47.788436749858221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210.8</v>
      </c>
      <c r="BB33" s="13">
        <f>VLOOKUP(A33,'Données projet'!$A$87:$I$107,9,0)</f>
        <v>15.359499999999997</v>
      </c>
      <c r="BC33" s="13">
        <f t="array" ref="BC33">INDEX(BB:BB,MIN(IF(ISNUMBER(BB33:BB229),ROW(BB33:BB229),"")))</f>
        <v>15.359499999999997</v>
      </c>
      <c r="BD33" s="13">
        <f>IF('Données projet'!$A$88&gt;35,BD32+BC33-BL32,IF(A33&lt;'Données projet'!$A$88,$BA$205^A33,IF(A33='Données projet'!$A$88,'Données projet'!$B$88,BD32+BC33-BL32)))</f>
        <v>210.80000000000004</v>
      </c>
      <c r="BE33" s="14">
        <f>BD33*VLOOKUP('Données projet'!$B$11,Paramètres!$A$1:$I$89,3,0)*VLOOKUP('Données projet'!$B$11,Paramètres!$A$1:$I$89,5,0)</f>
        <v>126.05840000000003</v>
      </c>
      <c r="BF33" s="14">
        <f t="shared" si="37"/>
        <v>33.083945671473153</v>
      </c>
      <c r="BG33" s="22">
        <f t="shared" si="7"/>
        <v>277.17291871114912</v>
      </c>
      <c r="BH33" s="62">
        <f t="shared" si="8"/>
        <v>570.50625204448238</v>
      </c>
      <c r="BI33" s="62">
        <f ca="1">AVERAGE(OFFSET($BH$3,0,0,'Données projet'!$E$11+1,1))-AVERAGE(OFFSET($H$3,0,0,'Données projet'!$E$11+1,1))</f>
        <v>197.69583177305697</v>
      </c>
      <c r="BJ33" s="62">
        <f t="shared" si="38"/>
        <v>275.81630628767454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10.79836272442121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30.024198277310195</v>
      </c>
      <c r="BS33" s="24">
        <f t="shared" si="9"/>
        <v>40.822561001731401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9">
        <f t="shared" si="1"/>
        <v>295.92001273712469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</v>
      </c>
      <c r="N34" s="14">
        <f>IF('Données projet'!$A$36&gt;35,N33+M34-V33,IF(A34&lt;'Données projet'!$A$36,$K$205^A34,IF(A34='Données projet'!$A$36,'Données projet'!$B$36,N33+M34-V33)))</f>
        <v>58.999999999999986</v>
      </c>
      <c r="O34" s="14">
        <f>N34*VLOOKUP('Données projet'!$B$9,Paramètres!$A$1:$I$89,3,0)*VLOOKUP('Données projet'!$B$9,Paramètres!$A$1:$I$89,5,0)</f>
        <v>59.825999999999993</v>
      </c>
      <c r="P34" s="14">
        <f t="shared" si="33"/>
        <v>17.124268920142534</v>
      </c>
      <c r="Q34" s="22">
        <f t="shared" si="2"/>
        <v>134.02171836924822</v>
      </c>
      <c r="R34" s="62">
        <f t="shared" si="0"/>
        <v>427.35505170258153</v>
      </c>
      <c r="S34" s="62">
        <f ca="1">AVERAGE(OFFSET($R$3,0,0,'Données projet'!$E$9+1,1))-AVERAGE(OFFSET($H$3,0,0,'Données projet'!$E$9+1,1))</f>
        <v>267.21192995910729</v>
      </c>
      <c r="T34" s="62">
        <f t="shared" si="34"/>
        <v>121.59015783305534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14.190750000000008</v>
      </c>
      <c r="AI34" s="14">
        <f>IF('Données projet'!$A$62&gt;35,AI33+AH34-AQ33,IF(A34&lt;'Données projet'!$A$62,$AF$205^A34,IF(A34='Données projet'!$A$62,'Données projet'!$B$62,AI33+AH34-AQ33)))</f>
        <v>199.76275000000007</v>
      </c>
      <c r="AJ34" s="14">
        <f>AI34*VLOOKUP('Données projet'!$B$10,Paramètres!$A$1:$I$89,3,0)*VLOOKUP('Données projet'!$B$10,Paramètres!$A$1:$I$89,5,0)</f>
        <v>119.45812450000005</v>
      </c>
      <c r="AK34" s="14">
        <f t="shared" si="35"/>
        <v>31.548582461590005</v>
      </c>
      <c r="AL34" s="22">
        <f t="shared" si="4"/>
        <v>263.00334795810267</v>
      </c>
      <c r="AM34" s="62">
        <f t="shared" si="5"/>
        <v>556.33668129143598</v>
      </c>
      <c r="AN34" s="62">
        <f ca="1">AVERAGE(OFFSET($AM$3,0,0,'Données projet'!$E$10+1,1))-AVERAGE(OFFSET($H$3,0,0,'Données projet'!$E$10+1,1))</f>
        <v>188.46831042793326</v>
      </c>
      <c r="AO34" s="62">
        <f t="shared" si="36"/>
        <v>324.99681460301127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9.848708489808498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26.688146149722833</v>
      </c>
      <c r="AX34" s="23">
        <f t="shared" si="6"/>
        <v>36.536854639531327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15.720749999999995</v>
      </c>
      <c r="BD34" s="13">
        <f>IF('Données projet'!$A$88&gt;35,BD33+BC34-BL33,IF(A34&lt;'Données projet'!$A$88,$BA$205^A34,IF(A34='Données projet'!$A$88,'Données projet'!$B$88,BD33+BC34-BL33)))</f>
        <v>226.52075000000002</v>
      </c>
      <c r="BE34" s="14">
        <f>BD34*VLOOKUP('Données projet'!$B$11,Paramètres!$A$1:$I$89,3,0)*VLOOKUP('Données projet'!$B$11,Paramètres!$A$1:$I$89,5,0)</f>
        <v>135.45940850000002</v>
      </c>
      <c r="BF34" s="14">
        <f t="shared" si="37"/>
        <v>35.254832188024302</v>
      </c>
      <c r="BG34" s="22">
        <f t="shared" si="7"/>
        <v>297.32730253164232</v>
      </c>
      <c r="BH34" s="62">
        <f t="shared" si="8"/>
        <v>590.66063586497557</v>
      </c>
      <c r="BI34" s="62">
        <f ca="1">AVERAGE(OFFSET($BH$3,0,0,'Données projet'!$E$11+1,1))-AVERAGE(OFFSET($H$3,0,0,'Données projet'!$E$11+1,1))</f>
        <v>197.69583177305697</v>
      </c>
      <c r="BJ34" s="62">
        <f t="shared" si="38"/>
        <v>275.81630628767454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10.586613417746223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21.230314201575499</v>
      </c>
      <c r="BS34" s="24">
        <f t="shared" si="9"/>
        <v>31.816927619321724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9">
        <f t="shared" si="1"/>
        <v>297.14903345164504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</v>
      </c>
      <c r="N35" s="14">
        <f>IF('Données projet'!$A$36&gt;35,N34+M35-V34,IF(A35&lt;'Données projet'!$A$36,$K$205^A35,IF(A35='Données projet'!$A$36,'Données projet'!$B$36,N34+M35-V34)))</f>
        <v>63.999999999999986</v>
      </c>
      <c r="O35" s="14">
        <f>N35*VLOOKUP('Données projet'!$B$9,Paramètres!$A$1:$I$89,3,0)*VLOOKUP('Données projet'!$B$9,Paramètres!$A$1:$I$89,5,0)</f>
        <v>64.895999999999987</v>
      </c>
      <c r="P35" s="14">
        <f t="shared" si="33"/>
        <v>18.400423846102949</v>
      </c>
      <c r="Q35" s="22">
        <f t="shared" ref="Q35:Q66" si="53">(O35+P35)*0.475*44/12</f>
        <v>145.07460486529592</v>
      </c>
      <c r="R35" s="62">
        <f t="shared" si="0"/>
        <v>438.40793819862927</v>
      </c>
      <c r="S35" s="62">
        <f ca="1">AVERAGE(OFFSET($R$3,0,0,'Données projet'!$E$9+1,1))-AVERAGE(OFFSET($H$3,0,0,'Données projet'!$E$9+1,1))</f>
        <v>267.21192995910729</v>
      </c>
      <c r="T35" s="62">
        <f t="shared" si="34"/>
        <v>121.59015783305534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>
        <f>VLOOKUP(A35,'Données projet'!$A$61:$I$81,2,0)</f>
        <v>213.95350000000002</v>
      </c>
      <c r="AG35" s="13">
        <f>VLOOKUP(A35,'Données projet'!$A$61:$I$81,9,0)</f>
        <v>14.190750000000008</v>
      </c>
      <c r="AH35" s="13">
        <f t="array" ref="AH35">INDEX(AG:AG,MIN(IF(ISNUMBER(AG35:AG231),ROW(AG35:AG231),"")))</f>
        <v>14.190750000000008</v>
      </c>
      <c r="AI35" s="14">
        <f>IF('Données projet'!$A$62&gt;35,AI34+AH35-AQ34,IF(A35&lt;'Données projet'!$A$62,$AF$205^A35,IF(A35='Données projet'!$A$62,'Données projet'!$B$62,AI34+AH35-AQ34)))</f>
        <v>213.95350000000008</v>
      </c>
      <c r="AJ35" s="14">
        <f>AI35*VLOOKUP('Données projet'!$B$10,Paramètres!$A$1:$I$89,3,0)*VLOOKUP('Données projet'!$B$10,Paramètres!$A$1:$I$89,5,0)</f>
        <v>127.94419300000006</v>
      </c>
      <c r="AK35" s="14">
        <f t="shared" si="35"/>
        <v>33.520882890978427</v>
      </c>
      <c r="AL35" s="22">
        <f t="shared" si="4"/>
        <v>281.21834051012087</v>
      </c>
      <c r="AM35" s="62">
        <f t="shared" si="5"/>
        <v>574.55167384345418</v>
      </c>
      <c r="AN35" s="62">
        <f ca="1">AVERAGE(OFFSET($AM$3,0,0,'Données projet'!$E$10+1,1))-AVERAGE(OFFSET($H$3,0,0,'Données projet'!$E$10+1,1))</f>
        <v>188.46831042793326</v>
      </c>
      <c r="AO35" s="62">
        <f t="shared" si="36"/>
        <v>324.99681460301127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9.6555813234423784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18.871369119766666</v>
      </c>
      <c r="AX35" s="23">
        <f t="shared" si="6"/>
        <v>28.526950443209046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>
        <f>VLOOKUP(A35,'Données projet'!$A$87:$I$107,2,0)</f>
        <v>242.2415</v>
      </c>
      <c r="BB35" s="13">
        <f>VLOOKUP(A35,'Données projet'!$A$87:$I$107,9,0)</f>
        <v>15.720749999999995</v>
      </c>
      <c r="BC35" s="13">
        <f t="array" ref="BC35">INDEX(BB:BB,MIN(IF(ISNUMBER(BB35:BB231),ROW(BB35:BB231),"")))</f>
        <v>15.720749999999995</v>
      </c>
      <c r="BD35" s="13">
        <f>IF('Données projet'!$A$88&gt;35,BD34+BC35-BL34,IF(A35&lt;'Données projet'!$A$88,$BA$205^A35,IF(A35='Données projet'!$A$88,'Données projet'!$B$88,BD34+BC35-BL34)))</f>
        <v>242.24150000000003</v>
      </c>
      <c r="BE35" s="14">
        <f>BD35*VLOOKUP('Données projet'!$B$11,Paramètres!$A$1:$I$89,3,0)*VLOOKUP('Données projet'!$B$11,Paramètres!$A$1:$I$89,5,0)</f>
        <v>144.86041700000004</v>
      </c>
      <c r="BF35" s="14">
        <f t="shared" si="37"/>
        <v>37.40823753859685</v>
      </c>
      <c r="BG35" s="22">
        <f t="shared" si="7"/>
        <v>317.45123998805622</v>
      </c>
      <c r="BH35" s="62">
        <f t="shared" si="8"/>
        <v>610.78457332138953</v>
      </c>
      <c r="BI35" s="62">
        <f ca="1">AVERAGE(OFFSET($BH$3,0,0,'Données projet'!$E$11+1,1))-AVERAGE(OFFSET($H$3,0,0,'Données projet'!$E$11+1,1))</f>
        <v>197.69583177305697</v>
      </c>
      <c r="BJ35" s="62">
        <f t="shared" si="38"/>
        <v>275.81630628767454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10.37901638582081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15.012099138655101</v>
      </c>
      <c r="BS35" s="24">
        <f t="shared" si="9"/>
        <v>25.391115524475911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9">
        <f t="shared" si="1"/>
        <v>298.37704434769694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</v>
      </c>
      <c r="N36" s="14">
        <f>IF('Données projet'!$A$36&gt;35,N35+M36-V35,IF(A36&lt;'Données projet'!$A$36,$K$205^A36,IF(A36='Données projet'!$A$36,'Données projet'!$B$36,N35+M36-V35)))</f>
        <v>68.999999999999986</v>
      </c>
      <c r="O36" s="14">
        <f>N36*VLOOKUP('Données projet'!$B$9,Paramètres!$A$1:$I$89,3,0)*VLOOKUP('Données projet'!$B$9,Paramètres!$A$1:$I$89,5,0)</f>
        <v>69.965999999999994</v>
      </c>
      <c r="P36" s="14">
        <f t="shared" si="33"/>
        <v>19.665013934342461</v>
      </c>
      <c r="Q36" s="22">
        <f t="shared" si="53"/>
        <v>156.10734926897979</v>
      </c>
      <c r="R36" s="62">
        <f t="shared" si="0"/>
        <v>449.44068260231313</v>
      </c>
      <c r="S36" s="62">
        <f ca="1">AVERAGE(OFFSET($R$3,0,0,'Données projet'!$E$9+1,1))-AVERAGE(OFFSET($H$3,0,0,'Données projet'!$E$9+1,1))</f>
        <v>267.21192995910729</v>
      </c>
      <c r="T36" s="62">
        <f t="shared" si="34"/>
        <v>121.59015783305534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14.522249999999985</v>
      </c>
      <c r="AI36" s="14">
        <f>IF('Données projet'!$A$62&gt;35,AI35+AH36-AQ35,IF(A36&lt;'Données projet'!$A$62,$AF$205^A36,IF(A36='Données projet'!$A$62,'Données projet'!$B$62,AI35+AH36-AQ35)))</f>
        <v>228.47575000000006</v>
      </c>
      <c r="AJ36" s="14">
        <f>AI36*VLOOKUP('Données projet'!$B$10,Paramètres!$A$1:$I$89,3,0)*VLOOKUP('Données projet'!$B$10,Paramètres!$A$1:$I$89,5,0)</f>
        <v>136.62849850000006</v>
      </c>
      <c r="AK36" s="14">
        <f t="shared" si="35"/>
        <v>35.52354948816901</v>
      </c>
      <c r="AL36" s="22">
        <f t="shared" si="4"/>
        <v>299.8314835793945</v>
      </c>
      <c r="AM36" s="62">
        <f t="shared" si="5"/>
        <v>593.16481691272782</v>
      </c>
      <c r="AN36" s="62">
        <f ca="1">AVERAGE(OFFSET($AM$3,0,0,'Données projet'!$E$10+1,1))-AVERAGE(OFFSET($H$3,0,0,'Données projet'!$E$10+1,1))</f>
        <v>188.46831042793326</v>
      </c>
      <c r="AO36" s="62">
        <f t="shared" si="36"/>
        <v>324.99681460301127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9.4662412630127584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13.344073074861418</v>
      </c>
      <c r="AX36" s="23">
        <f t="shared" si="6"/>
        <v>22.810314337874175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15.852500000000006</v>
      </c>
      <c r="BD36" s="13">
        <f>IF('Données projet'!$A$88&gt;35,BD35+BC36-BL35,IF(A36&lt;'Données projet'!$A$88,$BA$205^A36,IF(A36='Données projet'!$A$88,'Données projet'!$B$88,BD35+BC36-BL35)))</f>
        <v>258.09400000000005</v>
      </c>
      <c r="BE36" s="14">
        <f>BD36*VLOOKUP('Données projet'!$B$11,Paramètres!$A$1:$I$89,3,0)*VLOOKUP('Données projet'!$B$11,Paramètres!$A$1:$I$89,5,0)</f>
        <v>154.34021200000004</v>
      </c>
      <c r="BF36" s="14">
        <f t="shared" si="37"/>
        <v>39.56327100804878</v>
      </c>
      <c r="BG36" s="22">
        <f t="shared" si="7"/>
        <v>337.71523290568501</v>
      </c>
      <c r="BH36" s="62">
        <f t="shared" si="8"/>
        <v>631.04856623901833</v>
      </c>
      <c r="BI36" s="62">
        <f ca="1">AVERAGE(OFFSET($BH$3,0,0,'Données projet'!$E$11+1,1))-AVERAGE(OFFSET($H$3,0,0,'Données projet'!$E$11+1,1))</f>
        <v>197.69583177305697</v>
      </c>
      <c r="BJ36" s="62">
        <f t="shared" si="38"/>
        <v>275.81630628767454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10.175490205069767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10.615157100787751</v>
      </c>
      <c r="BS36" s="24">
        <f t="shared" si="9"/>
        <v>20.790647305857519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9">
        <f t="shared" si="1"/>
        <v>299.60407953815456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</v>
      </c>
      <c r="N37" s="14">
        <f>IF('Données projet'!$A$36&gt;35,N36+M37-V36,IF(A37&lt;'Données projet'!$A$36,$K$205^A37,IF(A37='Données projet'!$A$36,'Données projet'!$B$36,N36+M37-V36)))</f>
        <v>73.999999999999986</v>
      </c>
      <c r="O37" s="14">
        <f>N37*VLOOKUP('Données projet'!$B$9,Paramètres!$A$1:$I$89,3,0)*VLOOKUP('Données projet'!$B$9,Paramètres!$A$1:$I$89,5,0)</f>
        <v>75.035999999999987</v>
      </c>
      <c r="P37" s="14">
        <f t="shared" si="33"/>
        <v>20.918972521981534</v>
      </c>
      <c r="Q37" s="22">
        <f t="shared" si="53"/>
        <v>167.12157714245114</v>
      </c>
      <c r="R37" s="62">
        <f t="shared" si="0"/>
        <v>460.45491047578446</v>
      </c>
      <c r="S37" s="62">
        <f ca="1">AVERAGE(OFFSET($R$3,0,0,'Données projet'!$E$9+1,1))-AVERAGE(OFFSET($H$3,0,0,'Données projet'!$E$9+1,1))</f>
        <v>267.21192995910729</v>
      </c>
      <c r="T37" s="62">
        <f t="shared" si="34"/>
        <v>121.59015783305534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242.99799999999999</v>
      </c>
      <c r="AG37" s="13">
        <f>VLOOKUP(A37,'Données projet'!$A$61:$I$81,9,0)</f>
        <v>14.522249999999985</v>
      </c>
      <c r="AH37" s="13">
        <f t="array" ref="AH37">INDEX(AG:AG,MIN(IF(ISNUMBER(AG37:AG233),ROW(AG37:AG233),"")))</f>
        <v>14.522249999999985</v>
      </c>
      <c r="AI37" s="14">
        <f>IF('Données projet'!$A$62&gt;35,AI36+AH37-AQ36,IF(A37&lt;'Données projet'!$A$62,$AF$205^A37,IF(A37='Données projet'!$A$62,'Données projet'!$B$62,AI36+AH37-AQ36)))</f>
        <v>242.99800000000005</v>
      </c>
      <c r="AJ37" s="14">
        <f>AI37*VLOOKUP('Données projet'!$B$10,Paramètres!$A$1:$I$89,3,0)*VLOOKUP('Données projet'!$B$10,Paramètres!$A$1:$I$89,5,0)</f>
        <v>145.31280400000003</v>
      </c>
      <c r="AK37" s="14">
        <f t="shared" si="35"/>
        <v>37.511443430057547</v>
      </c>
      <c r="AL37" s="22">
        <f t="shared" si="4"/>
        <v>318.41889760735023</v>
      </c>
      <c r="AM37" s="62">
        <f t="shared" si="5"/>
        <v>611.7522309406836</v>
      </c>
      <c r="AN37" s="62">
        <f ca="1">AVERAGE(OFFSET($AM$3,0,0,'Données projet'!$E$10+1,1))-AVERAGE(OFFSET($H$3,0,0,'Données projet'!$E$10+1,1))</f>
        <v>188.46831042793326</v>
      </c>
      <c r="AO37" s="62">
        <f t="shared" si="36"/>
        <v>324.99681460301127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9.28061404568213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9.4356845598833345</v>
      </c>
      <c r="AX37" s="23">
        <f t="shared" si="6"/>
        <v>18.716298605565463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273.94650000000001</v>
      </c>
      <c r="BB37" s="13">
        <f>VLOOKUP(A37,'Données projet'!$A$87:$I$107,9,0)</f>
        <v>15.852500000000006</v>
      </c>
      <c r="BC37" s="13">
        <f t="array" ref="BC37">INDEX(BB:BB,MIN(IF(ISNUMBER(BB37:BB233),ROW(BB37:BB233),"")))</f>
        <v>15.852500000000006</v>
      </c>
      <c r="BD37" s="13">
        <f>IF('Données projet'!$A$88&gt;35,BD36+BC37-BL36,IF(A37&lt;'Données projet'!$A$88,$BA$205^A37,IF(A37='Données projet'!$A$88,'Données projet'!$B$88,BD36+BC37-BL36)))</f>
        <v>273.94650000000007</v>
      </c>
      <c r="BE37" s="14">
        <f>BD37*VLOOKUP('Données projet'!$B$11,Paramètres!$A$1:$I$89,3,0)*VLOOKUP('Données projet'!$B$11,Paramètres!$A$1:$I$89,5,0)</f>
        <v>163.82000700000006</v>
      </c>
      <c r="BF37" s="14">
        <f t="shared" si="37"/>
        <v>41.70294191779869</v>
      </c>
      <c r="BG37" s="22">
        <f t="shared" si="7"/>
        <v>357.95246936516611</v>
      </c>
      <c r="BH37" s="62">
        <f t="shared" si="8"/>
        <v>651.28580269849942</v>
      </c>
      <c r="BI37" s="62">
        <f ca="1">AVERAGE(OFFSET($BH$3,0,0,'Données projet'!$E$11+1,1))-AVERAGE(OFFSET($H$3,0,0,'Données projet'!$E$11+1,1))</f>
        <v>197.69583177305697</v>
      </c>
      <c r="BJ37" s="62">
        <f t="shared" si="38"/>
        <v>275.81630628767454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9.9759550485845399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7.5060495693275513</v>
      </c>
      <c r="BS37" s="24">
        <f t="shared" si="9"/>
        <v>17.482004617912089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9">
        <f t="shared" si="1"/>
        <v>300.83017101517061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79</v>
      </c>
      <c r="L38" s="13">
        <f>VLOOKUP(A38,'Données projet'!$A$35:$I$55,9,0)</f>
        <v>5</v>
      </c>
      <c r="M38" s="13">
        <f t="array" ref="M38">INDEX(L:L,MIN(IF(ISNUMBER(L38:L234),ROW(L38:L234),"")))</f>
        <v>5</v>
      </c>
      <c r="N38" s="14">
        <f>IF('Données projet'!$A$36&gt;35,N37+M38-V37,IF(A38&lt;'Données projet'!$A$36,$K$205^A38,IF(A38='Données projet'!$A$36,'Données projet'!$B$36,N37+M38-V37)))</f>
        <v>78.999999999999986</v>
      </c>
      <c r="O38" s="14">
        <f>N38*VLOOKUP('Données projet'!$B$9,Paramètres!$A$1:$I$89,3,0)*VLOOKUP('Données projet'!$B$9,Paramètres!$A$1:$I$89,5,0)</f>
        <v>80.105999999999995</v>
      </c>
      <c r="P38" s="14">
        <f t="shared" si="33"/>
        <v>22.163099682076496</v>
      </c>
      <c r="Q38" s="22">
        <f t="shared" si="53"/>
        <v>178.11868194628323</v>
      </c>
      <c r="R38" s="62">
        <f t="shared" si="0"/>
        <v>471.45201527961655</v>
      </c>
      <c r="S38" s="62">
        <f ca="1">AVERAGE(OFFSET($R$3,0,0,'Données projet'!$E$9+1,1))-AVERAGE(OFFSET($H$3,0,0,'Données projet'!$E$9+1,1))</f>
        <v>267.21192995910729</v>
      </c>
      <c r="T38" s="62">
        <f t="shared" si="34"/>
        <v>121.59015783305534</v>
      </c>
      <c r="U38" s="16">
        <f>IF(ISNA(VLOOKUP(A38,'Données projet'!$A$35:$I$55,3,0)),0,VLOOKUP(A38,'Données projet'!$A$35:$I$55,3,0))</f>
        <v>1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0.215</v>
      </c>
      <c r="Y38" s="17">
        <f>IF(ISNA(VLOOKUP(A38,'Données projet'!$A$35:$I$55,7,0)),0%,VLOOKUP(A38,'Données projet'!$A$35:$I$55,7,0))</f>
        <v>0.5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3.1207107678406327</v>
      </c>
      <c r="AB38" s="23">
        <f>EXP(-LN(2)/2)*AB37+(1-EXP(-LN(2)/2))/(LN(2)/2)*V38*Y38*VLOOKUP('Données projet'!$B$9,Paramètres!$A$1:$I$89,3,0)*0.475*44/12</f>
        <v>6.2187858941641139</v>
      </c>
      <c r="AC38" s="24">
        <f t="shared" si="3"/>
        <v>9.3394966620047466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14.649750000000012</v>
      </c>
      <c r="AI38" s="14">
        <f>IF('Données projet'!$A$62&gt;35,AI37+AH38-AQ37,IF(A38&lt;'Données projet'!$A$62,$AF$205^A38,IF(A38='Données projet'!$A$62,'Données projet'!$B$62,AI37+AH38-AQ37)))</f>
        <v>257.64775000000009</v>
      </c>
      <c r="AJ38" s="14">
        <f>AI38*VLOOKUP('Données projet'!$B$10,Paramètres!$A$1:$I$89,3,0)*VLOOKUP('Données projet'!$B$10,Paramètres!$A$1:$I$89,5,0)</f>
        <v>154.07335450000008</v>
      </c>
      <c r="AK38" s="14">
        <f t="shared" si="35"/>
        <v>39.502821614613893</v>
      </c>
      <c r="AL38" s="22">
        <f t="shared" si="4"/>
        <v>337.14517339961935</v>
      </c>
      <c r="AM38" s="62">
        <f t="shared" si="5"/>
        <v>630.47850673295261</v>
      </c>
      <c r="AN38" s="62">
        <f ca="1">AVERAGE(OFFSET($AM$3,0,0,'Données projet'!$E$10+1,1))-AVERAGE(OFFSET($H$3,0,0,'Données projet'!$E$10+1,1))</f>
        <v>188.46831042793326</v>
      </c>
      <c r="AO38" s="62">
        <f t="shared" si="36"/>
        <v>324.99681460301127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9.0986268648619326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6.6720365374307109</v>
      </c>
      <c r="AX38" s="23">
        <f t="shared" si="6"/>
        <v>15.770663402292644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16.07774999999998</v>
      </c>
      <c r="BD38" s="13">
        <f>IF('Données projet'!$A$88&gt;35,BD37+BC38-BL37,IF(A38&lt;'Données projet'!$A$88,$BA$205^A38,IF(A38='Données projet'!$A$88,'Données projet'!$B$88,BD37+BC38-BL37)))</f>
        <v>290.02425000000005</v>
      </c>
      <c r="BE38" s="14">
        <f>BD38*VLOOKUP('Données projet'!$B$11,Paramètres!$A$1:$I$89,3,0)*VLOOKUP('Données projet'!$B$11,Paramètres!$A$1:$I$89,5,0)</f>
        <v>173.43450150000007</v>
      </c>
      <c r="BF38" s="14">
        <f t="shared" si="37"/>
        <v>43.858339947535264</v>
      </c>
      <c r="BG38" s="22">
        <f t="shared" si="7"/>
        <v>378.45169885445739</v>
      </c>
      <c r="BH38" s="62">
        <f t="shared" si="8"/>
        <v>671.78503218779065</v>
      </c>
      <c r="BI38" s="62">
        <f ca="1">AVERAGE(OFFSET($BH$3,0,0,'Données projet'!$E$11+1,1))-AVERAGE(OFFSET($H$3,0,0,'Données projet'!$E$11+1,1))</f>
        <v>197.69583177305697</v>
      </c>
      <c r="BJ38" s="62">
        <f t="shared" si="38"/>
        <v>275.81630628767454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9.7803326548135594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5.3075785503938766</v>
      </c>
      <c r="BS38" s="24">
        <f t="shared" si="9"/>
        <v>15.087911205207437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9">
        <f t="shared" si="1"/>
        <v>302.05534883879602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5.4</v>
      </c>
      <c r="N39" s="14">
        <f>IF('Données projet'!$A$36&gt;35,N38+M39-V38,IF(A39&lt;'Données projet'!$A$36,$K$205^A39,IF(A39='Données projet'!$A$36,'Données projet'!$B$36,N38+M39-V38)))</f>
        <v>71.399999999999991</v>
      </c>
      <c r="O39" s="14">
        <f>N39*VLOOKUP('Données projet'!$B$9,Paramètres!$A$1:$I$89,3,0)*VLOOKUP('Données projet'!$B$9,Paramètres!$A$1:$I$89,5,0)</f>
        <v>72.399599999999992</v>
      </c>
      <c r="P39" s="14">
        <f t="shared" si="33"/>
        <v>20.268188832715463</v>
      </c>
      <c r="Q39" s="22">
        <f t="shared" si="53"/>
        <v>161.3963988836461</v>
      </c>
      <c r="R39" s="62">
        <f t="shared" si="0"/>
        <v>454.72973221697941</v>
      </c>
      <c r="S39" s="62">
        <f ca="1">AVERAGE(OFFSET($R$3,0,0,'Données projet'!$E$9+1,1))-AVERAGE(OFFSET($H$3,0,0,'Données projet'!$E$9+1,1))</f>
        <v>267.21192995910729</v>
      </c>
      <c r="T39" s="62">
        <f t="shared" si="34"/>
        <v>121.59015783305534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3.0353747677829839</v>
      </c>
      <c r="AB39" s="23">
        <f>EXP(-LN(2)/2)*AB38+(1-EXP(-LN(2)/2))/(LN(2)/2)*V39*Y39*VLOOKUP('Données projet'!$B$9,Paramètres!$A$1:$I$89,3,0)*0.475*44/12</f>
        <v>4.3973456765106924</v>
      </c>
      <c r="AC39" s="24">
        <f t="shared" si="3"/>
        <v>7.4327204442936763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272.29750000000001</v>
      </c>
      <c r="AG39" s="13">
        <f>VLOOKUP(A39,'Données projet'!$A$61:$I$81,9,0)</f>
        <v>14.649750000000012</v>
      </c>
      <c r="AH39" s="13">
        <f t="array" ref="AH39">INDEX(AG:AG,MIN(IF(ISNUMBER(AG39:AG235),ROW(AG39:AG235),"")))</f>
        <v>14.649750000000012</v>
      </c>
      <c r="AI39" s="14">
        <f>IF('Données projet'!$A$62&gt;35,AI38+AH39-AQ38,IF(A39&lt;'Données projet'!$A$62,$AF$205^A39,IF(A39='Données projet'!$A$62,'Données projet'!$B$62,AI38+AH39-AQ38)))</f>
        <v>272.29750000000013</v>
      </c>
      <c r="AJ39" s="14">
        <f>AI39*VLOOKUP('Données projet'!$B$10,Paramètres!$A$1:$I$89,3,0)*VLOOKUP('Données projet'!$B$10,Paramètres!$A$1:$I$89,5,0)</f>
        <v>162.8339050000001</v>
      </c>
      <c r="AK39" s="14">
        <f t="shared" si="35"/>
        <v>41.481055989070278</v>
      </c>
      <c r="AL39" s="22">
        <f t="shared" si="4"/>
        <v>355.84855705596419</v>
      </c>
      <c r="AM39" s="62">
        <f t="shared" si="5"/>
        <v>649.18189038929745</v>
      </c>
      <c r="AN39" s="62">
        <f ca="1">AVERAGE(OFFSET($AM$3,0,0,'Données projet'!$E$10+1,1))-AVERAGE(OFFSET($H$3,0,0,'Données projet'!$E$10+1,1))</f>
        <v>188.46831042793326</v>
      </c>
      <c r="AO39" s="62">
        <f t="shared" si="36"/>
        <v>324.99681460301127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8.920208341656398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4.7178422799416682</v>
      </c>
      <c r="AX39" s="23">
        <f t="shared" si="6"/>
        <v>13.638050621598065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306.10199999999998</v>
      </c>
      <c r="BB39" s="13">
        <f>VLOOKUP(A39,'Données projet'!$A$87:$I$107,9,0)</f>
        <v>16.07774999999998</v>
      </c>
      <c r="BC39" s="13">
        <f t="array" ref="BC39">INDEX(BB:BB,MIN(IF(ISNUMBER(BB39:BB235),ROW(BB39:BB235),"")))</f>
        <v>16.07774999999998</v>
      </c>
      <c r="BD39" s="13">
        <f>IF('Données projet'!$A$88&gt;35,BD38+BC39-BL38,IF(A39&lt;'Données projet'!$A$88,$BA$205^A39,IF(A39='Données projet'!$A$88,'Données projet'!$B$88,BD38+BC39-BL38)))</f>
        <v>306.10200000000003</v>
      </c>
      <c r="BE39" s="14">
        <f>BD39*VLOOKUP('Données projet'!$B$11,Paramètres!$A$1:$I$89,3,0)*VLOOKUP('Données projet'!$B$11,Paramètres!$A$1:$I$89,5,0)</f>
        <v>183.04899600000005</v>
      </c>
      <c r="BF39" s="14">
        <f t="shared" si="37"/>
        <v>45.999867038735047</v>
      </c>
      <c r="BG39" s="22">
        <f t="shared" si="7"/>
        <v>398.92676979246357</v>
      </c>
      <c r="BH39" s="62">
        <f t="shared" si="8"/>
        <v>692.26010312579683</v>
      </c>
      <c r="BI39" s="62">
        <f ca="1">AVERAGE(OFFSET($BH$3,0,0,'Données projet'!$E$11+1,1))-AVERAGE(OFFSET($H$3,0,0,'Données projet'!$E$11+1,1))</f>
        <v>197.69583177305697</v>
      </c>
      <c r="BJ39" s="62">
        <f t="shared" si="38"/>
        <v>275.81630628767454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9.58854629686655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3.7530247846637761</v>
      </c>
      <c r="BS39" s="24">
        <f t="shared" si="9"/>
        <v>13.341571081530326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9">
        <f t="shared" si="1"/>
        <v>303.27964130405229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5.4</v>
      </c>
      <c r="N40" s="14">
        <f>IF('Données projet'!$A$36&gt;35,N39+M40-V39,IF(A40&lt;'Données projet'!$A$36,$K$205^A40,IF(A40='Données projet'!$A$36,'Données projet'!$B$36,N39+M40-V39)))</f>
        <v>76.8</v>
      </c>
      <c r="O40" s="14">
        <f>N40*VLOOKUP('Données projet'!$B$9,Paramètres!$A$1:$I$89,3,0)*VLOOKUP('Données projet'!$B$9,Paramètres!$A$1:$I$89,5,0)</f>
        <v>77.875200000000007</v>
      </c>
      <c r="P40" s="14">
        <f t="shared" si="33"/>
        <v>21.616848354491538</v>
      </c>
      <c r="Q40" s="22">
        <f t="shared" si="53"/>
        <v>173.28198421740612</v>
      </c>
      <c r="R40" s="62">
        <f t="shared" si="0"/>
        <v>466.61531755073941</v>
      </c>
      <c r="S40" s="62">
        <f ca="1">AVERAGE(OFFSET($R$3,0,0,'Données projet'!$E$9+1,1))-AVERAGE(OFFSET($H$3,0,0,'Données projet'!$E$9+1,1))</f>
        <v>267.21192995910729</v>
      </c>
      <c r="T40" s="62">
        <f t="shared" si="34"/>
        <v>121.59015783305534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2.9523722851345364</v>
      </c>
      <c r="AB40" s="23">
        <f>EXP(-LN(2)/2)*AB39+(1-EXP(-LN(2)/2))/(LN(2)/2)*V40*Y40*VLOOKUP('Données projet'!$B$9,Paramètres!$A$1:$I$89,3,0)*0.475*44/12</f>
        <v>3.1093929470820574</v>
      </c>
      <c r="AC40" s="24">
        <f t="shared" si="3"/>
        <v>6.0617652322165938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14.734749999999991</v>
      </c>
      <c r="AI40" s="14">
        <f>IF('Données projet'!$A$62&gt;35,AI39+AH40-AQ39,IF(A40&lt;'Données projet'!$A$62,$AF$205^A40,IF(A40='Données projet'!$A$62,'Données projet'!$B$62,AI39+AH40-AQ39)))</f>
        <v>287.03225000000009</v>
      </c>
      <c r="AJ40" s="14">
        <f>AI40*VLOOKUP('Données projet'!$B$10,Paramètres!$A$1:$I$89,3,0)*VLOOKUP('Données projet'!$B$10,Paramètres!$A$1:$I$89,5,0)</f>
        <v>171.64528550000006</v>
      </c>
      <c r="AK40" s="14">
        <f t="shared" si="35"/>
        <v>43.45830599124654</v>
      </c>
      <c r="AL40" s="22">
        <f t="shared" si="4"/>
        <v>374.63875518058779</v>
      </c>
      <c r="AM40" s="62">
        <f t="shared" si="5"/>
        <v>667.97208851392111</v>
      </c>
      <c r="AN40" s="62">
        <f ca="1">AVERAGE(OFFSET($AM$3,0,0,'Données projet'!$E$10+1,1))-AVERAGE(OFFSET($H$3,0,0,'Données projet'!$E$10+1,1))</f>
        <v>188.46831042793326</v>
      </c>
      <c r="AO40" s="62">
        <f t="shared" si="36"/>
        <v>324.99681460301127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8.7452884968663707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3.3360182687153559</v>
      </c>
      <c r="AX40" s="23">
        <f t="shared" si="6"/>
        <v>12.081306765581726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16.069250000000011</v>
      </c>
      <c r="BD40" s="13">
        <f>IF('Données projet'!$A$88&gt;35,BD39+BC40-BL39,IF(A40&lt;'Données projet'!$A$88,$BA$205^A40,IF(A40='Données projet'!$A$88,'Données projet'!$B$88,BD39+BC40-BL39)))</f>
        <v>322.17125000000004</v>
      </c>
      <c r="BE40" s="14">
        <f>BD40*VLOOKUP('Données projet'!$B$11,Paramètres!$A$1:$I$89,3,0)*VLOOKUP('Données projet'!$B$11,Paramètres!$A$1:$I$89,5,0)</f>
        <v>192.65840750000007</v>
      </c>
      <c r="BF40" s="14">
        <f t="shared" si="37"/>
        <v>48.127212877788544</v>
      </c>
      <c r="BG40" s="22">
        <f t="shared" si="7"/>
        <v>419.36828882464846</v>
      </c>
      <c r="BH40" s="62">
        <f t="shared" si="8"/>
        <v>712.70162215798177</v>
      </c>
      <c r="BI40" s="62">
        <f ca="1">AVERAGE(OFFSET($BH$3,0,0,'Données projet'!$E$11+1,1))-AVERAGE(OFFSET($H$3,0,0,'Données projet'!$E$11+1,1))</f>
        <v>197.69583177305697</v>
      </c>
      <c r="BJ40" s="62">
        <f t="shared" si="38"/>
        <v>275.81630628767454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9.4005207524207535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2.6537892751969387</v>
      </c>
      <c r="BS40" s="24">
        <f t="shared" si="9"/>
        <v>12.054310027617692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9">
        <f t="shared" si="1"/>
        <v>304.50307508943433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5.4</v>
      </c>
      <c r="N41" s="14">
        <f>IF('Données projet'!$A$36&gt;35,N40+M41-V40,IF(A41&lt;'Données projet'!$A$36,$K$205^A41,IF(A41='Données projet'!$A$36,'Données projet'!$B$36,N40+M41-V40)))</f>
        <v>82.2</v>
      </c>
      <c r="O41" s="14">
        <f>N41*VLOOKUP('Données projet'!$B$9,Paramètres!$A$1:$I$89,3,0)*VLOOKUP('Données projet'!$B$9,Paramètres!$A$1:$I$89,5,0)</f>
        <v>83.350800000000007</v>
      </c>
      <c r="P41" s="14">
        <f t="shared" si="33"/>
        <v>22.954505421678146</v>
      </c>
      <c r="Q41" s="22">
        <f t="shared" si="53"/>
        <v>185.14840694275611</v>
      </c>
      <c r="R41" s="62">
        <f t="shared" si="0"/>
        <v>478.48174027608945</v>
      </c>
      <c r="S41" s="62">
        <f ca="1">AVERAGE(OFFSET($R$3,0,0,'Données projet'!$E$9+1,1))-AVERAGE(OFFSET($H$3,0,0,'Données projet'!$E$9+1,1))</f>
        <v>267.21192995910729</v>
      </c>
      <c r="T41" s="62">
        <f t="shared" si="34"/>
        <v>121.59015783305534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2.8716395097390217</v>
      </c>
      <c r="AB41" s="23">
        <f>EXP(-LN(2)/2)*AB40+(1-EXP(-LN(2)/2))/(LN(2)/2)*V41*Y41*VLOOKUP('Données projet'!$B$9,Paramètres!$A$1:$I$89,3,0)*0.475*44/12</f>
        <v>2.1986728382553467</v>
      </c>
      <c r="AC41" s="24">
        <f t="shared" si="3"/>
        <v>5.0703123479943688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301.767</v>
      </c>
      <c r="AG41" s="13">
        <f>VLOOKUP(A41,'Données projet'!$A$61:$I$81,9,0)</f>
        <v>14.734749999999991</v>
      </c>
      <c r="AH41" s="13">
        <f t="array" ref="AH41">INDEX(AG:AG,MIN(IF(ISNUMBER(AG41:AG237),ROW(AG41:AG237),"")))</f>
        <v>14.734749999999991</v>
      </c>
      <c r="AI41" s="14">
        <f>IF('Données projet'!$A$62&gt;35,AI40+AH41-AQ40,IF(A41&lt;'Données projet'!$A$62,$AF$205^A41,IF(A41='Données projet'!$A$62,'Données projet'!$B$62,AI40+AH41-AQ40)))</f>
        <v>301.76700000000005</v>
      </c>
      <c r="AJ41" s="14">
        <f>AI41*VLOOKUP('Données projet'!$B$10,Paramètres!$A$1:$I$89,3,0)*VLOOKUP('Données projet'!$B$10,Paramètres!$A$1:$I$89,5,0)</f>
        <v>180.45666600000004</v>
      </c>
      <c r="AK41" s="14">
        <f t="shared" si="35"/>
        <v>45.423770950387805</v>
      </c>
      <c r="AL41" s="22">
        <f t="shared" si="4"/>
        <v>393.40842768859216</v>
      </c>
      <c r="AM41" s="62">
        <f t="shared" si="5"/>
        <v>686.74176102192541</v>
      </c>
      <c r="AN41" s="62">
        <f ca="1">AVERAGE(OFFSET($AM$3,0,0,'Données projet'!$E$10+1,1))-AVERAGE(OFFSET($H$3,0,0,'Données projet'!$E$10+1,1))</f>
        <v>188.46831042793326</v>
      </c>
      <c r="AO41" s="62">
        <f t="shared" si="36"/>
        <v>324.99681460301127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8.5737987235421063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2.3589211399708345</v>
      </c>
      <c r="AX41" s="23">
        <f t="shared" si="6"/>
        <v>10.93271986351294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>
        <f>VLOOKUP(A41,'Données projet'!$A$87:$I$107,2,0)</f>
        <v>338.2405</v>
      </c>
      <c r="BB41" s="13">
        <f>VLOOKUP(A41,'Données projet'!$A$87:$I$107,9,0)</f>
        <v>16.069250000000011</v>
      </c>
      <c r="BC41" s="13">
        <f t="array" ref="BC41">INDEX(BB:BB,MIN(IF(ISNUMBER(BB41:BB237),ROW(BB41:BB237),"")))</f>
        <v>16.069250000000011</v>
      </c>
      <c r="BD41" s="13">
        <f>IF('Données projet'!$A$88&gt;35,BD40+BC41-BL40,IF(A41&lt;'Données projet'!$A$88,$BA$205^A41,IF(A41='Données projet'!$A$88,'Données projet'!$B$88,BD40+BC41-BL40)))</f>
        <v>338.24050000000005</v>
      </c>
      <c r="BE41" s="14">
        <f>BD41*VLOOKUP('Données projet'!$B$11,Paramètres!$A$1:$I$89,3,0)*VLOOKUP('Données projet'!$B$11,Paramètres!$A$1:$I$89,5,0)</f>
        <v>202.26781900000006</v>
      </c>
      <c r="BF41" s="14">
        <f t="shared" si="37"/>
        <v>50.242238170717876</v>
      </c>
      <c r="BG41" s="22">
        <f t="shared" si="7"/>
        <v>439.78834957233374</v>
      </c>
      <c r="BH41" s="62">
        <f t="shared" si="8"/>
        <v>733.12168290566706</v>
      </c>
      <c r="BI41" s="62">
        <f ca="1">AVERAGE(OFFSET($BH$3,0,0,'Données projet'!$E$11+1,1))-AVERAGE(OFFSET($H$3,0,0,'Données projet'!$E$11+1,1))</f>
        <v>197.69583177305697</v>
      </c>
      <c r="BJ41" s="62">
        <f t="shared" si="38"/>
        <v>275.81630628767454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9.2161822742172799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1.8765123923318885</v>
      </c>
      <c r="BS41" s="24">
        <f t="shared" si="9"/>
        <v>11.092694666549168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9">
        <f t="shared" si="1"/>
        <v>305.72567538934157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5.4</v>
      </c>
      <c r="N42" s="14">
        <f>IF('Données projet'!$A$36&gt;35,N41+M42-V41,IF(A42&lt;'Données projet'!$A$36,$K$205^A42,IF(A42='Données projet'!$A$36,'Données projet'!$B$36,N41+M42-V41)))</f>
        <v>87.600000000000009</v>
      </c>
      <c r="O42" s="14">
        <f>N42*VLOOKUP('Données projet'!$B$9,Paramètres!$A$1:$I$89,3,0)*VLOOKUP('Données projet'!$B$9,Paramètres!$A$1:$I$89,5,0)</f>
        <v>88.826400000000007</v>
      </c>
      <c r="P42" s="14">
        <f t="shared" si="33"/>
        <v>24.28196507443278</v>
      </c>
      <c r="Q42" s="22">
        <f t="shared" si="53"/>
        <v>196.99706917130376</v>
      </c>
      <c r="R42" s="62">
        <f t="shared" si="0"/>
        <v>490.33040250463705</v>
      </c>
      <c r="S42" s="62">
        <f ca="1">AVERAGE(OFFSET($R$3,0,0,'Données projet'!$E$9+1,1))-AVERAGE(OFFSET($H$3,0,0,'Données projet'!$E$9+1,1))</f>
        <v>267.21192995910729</v>
      </c>
      <c r="T42" s="62">
        <f t="shared" si="34"/>
        <v>121.59015783305534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2.7931143763322495</v>
      </c>
      <c r="AB42" s="23">
        <f>EXP(-LN(2)/2)*AB41+(1-EXP(-LN(2)/2))/(LN(2)/2)*V42*Y42*VLOOKUP('Données projet'!$B$9,Paramètres!$A$1:$I$89,3,0)*0.475*44/12</f>
        <v>1.5546964735410289</v>
      </c>
      <c r="AC42" s="24">
        <f t="shared" si="3"/>
        <v>4.3478108498732784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14.811250000000001</v>
      </c>
      <c r="AI42" s="14">
        <f>IF('Données projet'!$A$62&gt;35,AI41+AH42-AQ41,IF(A42&lt;'Données projet'!$A$62,$AF$205^A42,IF(A42='Données projet'!$A$62,'Données projet'!$B$62,AI41+AH42-AQ41)))</f>
        <v>316.57825000000003</v>
      </c>
      <c r="AJ42" s="14">
        <f>AI42*VLOOKUP('Données projet'!$B$10,Paramètres!$A$1:$I$89,3,0)*VLOOKUP('Données projet'!$B$10,Paramètres!$A$1:$I$89,5,0)</f>
        <v>189.31379350000003</v>
      </c>
      <c r="AK42" s="14">
        <f t="shared" si="35"/>
        <v>47.388210405117988</v>
      </c>
      <c r="AL42" s="22">
        <f t="shared" si="4"/>
        <v>412.25599013474721</v>
      </c>
      <c r="AM42" s="62">
        <f t="shared" si="5"/>
        <v>705.58932346808047</v>
      </c>
      <c r="AN42" s="62">
        <f ca="1">AVERAGE(OFFSET($AM$3,0,0,'Données projet'!$E$10+1,1))-AVERAGE(OFFSET($H$3,0,0,'Données projet'!$E$10+1,1))</f>
        <v>188.46831042793326</v>
      </c>
      <c r="AO42" s="62">
        <f t="shared" si="36"/>
        <v>324.99681460301127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8.4056717600742967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1.6680091343576782</v>
      </c>
      <c r="AX42" s="23">
        <f t="shared" si="6"/>
        <v>10.073680894431975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16.064999999999998</v>
      </c>
      <c r="BD42" s="13">
        <f>IF('Données projet'!$A$88&gt;35,BD41+BC42-BL41,IF(A42&lt;'Données projet'!$A$88,$BA$205^A42,IF(A42='Données projet'!$A$88,'Données projet'!$B$88,BD41+BC42-BL41)))</f>
        <v>354.30550000000005</v>
      </c>
      <c r="BE42" s="14">
        <f>BD42*VLOOKUP('Données projet'!$B$11,Paramètres!$A$1:$I$89,3,0)*VLOOKUP('Données projet'!$B$11,Paramètres!$A$1:$I$89,5,0)</f>
        <v>211.87468900000007</v>
      </c>
      <c r="BF42" s="14">
        <f t="shared" si="37"/>
        <v>52.345040269981965</v>
      </c>
      <c r="BG42" s="22">
        <f t="shared" si="7"/>
        <v>460.1826951452187</v>
      </c>
      <c r="BH42" s="62">
        <f t="shared" si="8"/>
        <v>753.51602847855202</v>
      </c>
      <c r="BI42" s="62">
        <f ca="1">AVERAGE(OFFSET($BH$3,0,0,'Données projet'!$E$11+1,1))-AVERAGE(OFFSET($H$3,0,0,'Données projet'!$E$11+1,1))</f>
        <v>197.69583177305697</v>
      </c>
      <c r="BJ42" s="62">
        <f t="shared" si="38"/>
        <v>275.81630628767454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9.0354585611360072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1.3268946375984696</v>
      </c>
      <c r="BS42" s="24">
        <f t="shared" si="9"/>
        <v>10.362353198734477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9">
        <f t="shared" si="1"/>
        <v>306.9474660325443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93</v>
      </c>
      <c r="L43" s="13">
        <f>VLOOKUP(A43,'Données projet'!$A$35:$I$55,9,0)</f>
        <v>5.4</v>
      </c>
      <c r="M43" s="13">
        <f t="array" ref="M43">INDEX(L:L,MIN(IF(ISNUMBER(L43:L239),ROW(L43:L239),"")))</f>
        <v>5.4</v>
      </c>
      <c r="N43" s="14">
        <f>IF('Données projet'!$A$36&gt;35,N42+M43-V42,IF(A43&lt;'Données projet'!$A$36,$K$205^A43,IF(A43='Données projet'!$A$36,'Données projet'!$B$36,N42+M43-V42)))</f>
        <v>93.000000000000014</v>
      </c>
      <c r="O43" s="14">
        <f>N43*VLOOKUP('Données projet'!$B$9,Paramètres!$A$1:$I$89,3,0)*VLOOKUP('Données projet'!$B$9,Paramètres!$A$1:$I$89,5,0)</f>
        <v>94.302000000000021</v>
      </c>
      <c r="P43" s="14">
        <f t="shared" si="33"/>
        <v>25.599927492506424</v>
      </c>
      <c r="Q43" s="22">
        <f t="shared" si="53"/>
        <v>208.82919038278203</v>
      </c>
      <c r="R43" s="62">
        <f t="shared" si="0"/>
        <v>502.16252371611534</v>
      </c>
      <c r="S43" s="62">
        <f ca="1">AVERAGE(OFFSET($R$3,0,0,'Données projet'!$E$9+1,1))-AVERAGE(OFFSET($H$3,0,0,'Données projet'!$E$9+1,1))</f>
        <v>267.21192995910729</v>
      </c>
      <c r="T43" s="62">
        <f t="shared" si="34"/>
        <v>121.59015783305534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2.7167365168279427</v>
      </c>
      <c r="AB43" s="23">
        <f>EXP(-LN(2)/2)*AB42+(1-EXP(-LN(2)/2))/(LN(2)/2)*V43*Y43*VLOOKUP('Données projet'!$B$9,Paramètres!$A$1:$I$89,3,0)*0.475*44/12</f>
        <v>1.0993364191276735</v>
      </c>
      <c r="AC43" s="24">
        <f t="shared" si="3"/>
        <v>3.8160729359556163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331.3895</v>
      </c>
      <c r="AG43" s="13">
        <f>VLOOKUP(A43,'Données projet'!$A$61:$I$81,9,0)</f>
        <v>14.811250000000001</v>
      </c>
      <c r="AH43" s="13">
        <f t="array" ref="AH43">INDEX(AG:AG,MIN(IF(ISNUMBER(AG43:AG239),ROW(AG43:AG239),"")))</f>
        <v>14.811250000000001</v>
      </c>
      <c r="AI43" s="14">
        <f>IF('Données projet'!$A$62&gt;35,AI42+AH43-AQ42,IF(A43&lt;'Données projet'!$A$62,$AF$205^A43,IF(A43='Données projet'!$A$62,'Données projet'!$B$62,AI42+AH43-AQ42)))</f>
        <v>331.3895</v>
      </c>
      <c r="AJ43" s="14">
        <f>AI43*VLOOKUP('Données projet'!$B$10,Paramètres!$A$1:$I$89,3,0)*VLOOKUP('Données projet'!$B$10,Paramètres!$A$1:$I$89,5,0)</f>
        <v>198.17092100000002</v>
      </c>
      <c r="AK43" s="14">
        <f t="shared" si="35"/>
        <v>49.341976833540336</v>
      </c>
      <c r="AL43" s="22">
        <f t="shared" si="4"/>
        <v>431.08496372674944</v>
      </c>
      <c r="AM43" s="62">
        <f t="shared" si="5"/>
        <v>724.41829706008275</v>
      </c>
      <c r="AN43" s="62">
        <f ca="1">AVERAGE(OFFSET($AM$3,0,0,'Données projet'!$E$10+1,1))-AVERAGE(OFFSET($H$3,0,0,'Données projet'!$E$10+1,1))</f>
        <v>188.46831042793326</v>
      </c>
      <c r="AO43" s="62">
        <f t="shared" si="36"/>
        <v>324.99681460301127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8.2408416638127679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1.1794605699854173</v>
      </c>
      <c r="AX43" s="23">
        <f t="shared" si="6"/>
        <v>9.4203022337981857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370.37049999999999</v>
      </c>
      <c r="BB43" s="13">
        <f>VLOOKUP(A43,'Données projet'!$A$87:$I$107,9,0)</f>
        <v>16.064999999999998</v>
      </c>
      <c r="BC43" s="13">
        <f t="array" ref="BC43">INDEX(BB:BB,MIN(IF(ISNUMBER(BB43:BB239),ROW(BB43:BB239),"")))</f>
        <v>16.064999999999998</v>
      </c>
      <c r="BD43" s="13">
        <f>IF('Données projet'!$A$88&gt;35,BD42+BC43-BL42,IF(A43&lt;'Données projet'!$A$88,$BA$205^A43,IF(A43='Données projet'!$A$88,'Données projet'!$B$88,BD42+BC43-BL42)))</f>
        <v>370.37050000000005</v>
      </c>
      <c r="BE43" s="14">
        <f>BD43*VLOOKUP('Données projet'!$B$11,Paramètres!$A$1:$I$89,3,0)*VLOOKUP('Données projet'!$B$11,Paramètres!$A$1:$I$89,5,0)</f>
        <v>221.48155900000003</v>
      </c>
      <c r="BF43" s="14">
        <f t="shared" si="37"/>
        <v>54.436769355998749</v>
      </c>
      <c r="BG43" s="22">
        <f t="shared" si="7"/>
        <v>480.55775522003114</v>
      </c>
      <c r="BH43" s="62">
        <f t="shared" si="8"/>
        <v>773.8910885533644</v>
      </c>
      <c r="BI43" s="62">
        <f ca="1">AVERAGE(OFFSET($BH$3,0,0,'Données projet'!$E$11+1,1))-AVERAGE(OFFSET($H$3,0,0,'Données projet'!$E$11+1,1))</f>
        <v>197.69583177305697</v>
      </c>
      <c r="BJ43" s="62">
        <f t="shared" si="38"/>
        <v>275.81630628767454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370.4</v>
      </c>
      <c r="BM43" s="17">
        <f>IF(ISNA(VLOOKUP(A43,'Données projet'!$A$87:$I$107,5,0)),0%,VLOOKUP(A43,'Données projet'!$A$87:$I$107,5,0)*VLOOKUP('Données projet'!$B$11,Paramètres!$A$1:$I$89,7,0))</f>
        <v>0.22500000000000001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0.5</v>
      </c>
      <c r="BP43" s="23">
        <f>EXP(-LN(2)/35)*BP42+(1-EXP(-LN(2)/35))/(LN(2)/35)*BL43*BM43*VLOOKUP('Données projet'!$B$11,Paramètres!$A$1:$I$89,3,0)*0.475*44/12</f>
        <v>74.970695996203787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126.33253025430304</v>
      </c>
      <c r="BS43" s="24">
        <f t="shared" si="9"/>
        <v>201.30322625050684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9">
        <f t="shared" si="1"/>
        <v>308.16846958846969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98.600000000000009</v>
      </c>
      <c r="O44" s="14">
        <f>N44*VLOOKUP('Données projet'!$B$9,Paramètres!$A$1:$I$89,3,0)*VLOOKUP('Données projet'!$B$9,Paramètres!$A$1:$I$89,5,0)</f>
        <v>99.980400000000003</v>
      </c>
      <c r="P44" s="14">
        <f t="shared" si="33"/>
        <v>26.957328065359373</v>
      </c>
      <c r="Q44" s="22">
        <f t="shared" si="53"/>
        <v>221.08320971383424</v>
      </c>
      <c r="R44" s="62">
        <f t="shared" si="0"/>
        <v>514.41654304716758</v>
      </c>
      <c r="S44" s="62">
        <f ca="1">AVERAGE(OFFSET($R$3,0,0,'Données projet'!$E$9+1,1))-AVERAGE(OFFSET($H$3,0,0,'Données projet'!$E$9+1,1))</f>
        <v>267.21192995910729</v>
      </c>
      <c r="T44" s="62">
        <f t="shared" si="34"/>
        <v>121.59015783305534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2.6424472139083184</v>
      </c>
      <c r="AB44" s="23">
        <f>EXP(-LN(2)/2)*AB43+(1-EXP(-LN(2)/2))/(LN(2)/2)*V44*Y44*VLOOKUP('Données projet'!$B$9,Paramètres!$A$1:$I$89,3,0)*0.475*44/12</f>
        <v>0.77734823677051457</v>
      </c>
      <c r="AC44" s="24">
        <f t="shared" si="3"/>
        <v>3.4197954506788331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14.747500000000002</v>
      </c>
      <c r="AI44" s="14">
        <f>IF('Données projet'!$A$62&gt;35,AI43+AH44-AQ43,IF(A44&lt;'Données projet'!$A$62,$AF$205^A44,IF(A44='Données projet'!$A$62,'Données projet'!$B$62,AI43+AH44-AQ43)))</f>
        <v>346.137</v>
      </c>
      <c r="AJ44" s="14">
        <f>AI44*VLOOKUP('Données projet'!$B$10,Paramètres!$A$1:$I$89,3,0)*VLOOKUP('Données projet'!$B$10,Paramètres!$A$1:$I$89,5,0)</f>
        <v>206.98992600000003</v>
      </c>
      <c r="AK44" s="14">
        <f t="shared" si="35"/>
        <v>51.277257116608936</v>
      </c>
      <c r="AL44" s="22">
        <f t="shared" si="4"/>
        <v>449.81534392809391</v>
      </c>
      <c r="AM44" s="62">
        <f t="shared" si="5"/>
        <v>743.14867726142722</v>
      </c>
      <c r="AN44" s="62">
        <f ca="1">AVERAGE(OFFSET($AM$3,0,0,'Données projet'!$E$10+1,1))-AVERAGE(OFFSET($H$3,0,0,'Données projet'!$E$10+1,1))</f>
        <v>188.46831042793326</v>
      </c>
      <c r="AO44" s="62">
        <f t="shared" si="36"/>
        <v>324.99681460301127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8.0792437852024968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0.83400456717883908</v>
      </c>
      <c r="AX44" s="23">
        <f t="shared" si="6"/>
        <v>8.9132483523813359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-2.9499999999927695E-2</v>
      </c>
      <c r="BE44" s="14">
        <f>BD44*VLOOKUP('Données projet'!$B$11,Paramètres!$A$1:$I$89,3,0)*VLOOKUP('Données projet'!$B$11,Paramètres!$A$1:$I$89,5,0)</f>
        <v>-1.7640999999956764E-2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197.69583177305697</v>
      </c>
      <c r="BJ44" s="62">
        <f t="shared" si="38"/>
        <v>275.81630628767454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73.500566375327566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89.330588827272365</v>
      </c>
      <c r="BS44" s="24">
        <f t="shared" si="9"/>
        <v>162.83115520259992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9">
        <f t="shared" si="1"/>
        <v>309.38870746282663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104.2</v>
      </c>
      <c r="O45" s="14">
        <f>N45*VLOOKUP('Données projet'!$B$9,Paramètres!$A$1:$I$89,3,0)*VLOOKUP('Données projet'!$B$9,Paramètres!$A$1:$I$89,5,0)</f>
        <v>105.65880000000001</v>
      </c>
      <c r="P45" s="14">
        <f t="shared" si="33"/>
        <v>28.305779445097876</v>
      </c>
      <c r="Q45" s="22">
        <f t="shared" si="53"/>
        <v>233.32164253354549</v>
      </c>
      <c r="R45" s="62">
        <f t="shared" si="0"/>
        <v>526.65497586687877</v>
      </c>
      <c r="S45" s="62">
        <f ca="1">AVERAGE(OFFSET($R$3,0,0,'Données projet'!$E$9+1,1))-AVERAGE(OFFSET($H$3,0,0,'Données projet'!$E$9+1,1))</f>
        <v>267.21192995910729</v>
      </c>
      <c r="T45" s="62">
        <f t="shared" si="34"/>
        <v>121.59015783305534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2.5701893558837359</v>
      </c>
      <c r="AB45" s="23">
        <f>EXP(-LN(2)/2)*AB44+(1-EXP(-LN(2)/2))/(LN(2)/2)*V45*Y45*VLOOKUP('Données projet'!$B$9,Paramètres!$A$1:$I$89,3,0)*0.475*44/12</f>
        <v>0.54966820956383677</v>
      </c>
      <c r="AC45" s="24">
        <f t="shared" si="3"/>
        <v>3.1198575654475729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360.8845</v>
      </c>
      <c r="AG45" s="13">
        <f>VLOOKUP(A45,'Données projet'!$A$61:$I$81,9,0)</f>
        <v>14.747500000000002</v>
      </c>
      <c r="AH45" s="13">
        <f t="array" ref="AH45">INDEX(AG:AG,MIN(IF(ISNUMBER(AG45:AG241),ROW(AG45:AG241),"")))</f>
        <v>14.747500000000002</v>
      </c>
      <c r="AI45" s="14">
        <f>IF('Données projet'!$A$62&gt;35,AI44+AH45-AQ44,IF(A45&lt;'Données projet'!$A$62,$AF$205^A45,IF(A45='Données projet'!$A$62,'Données projet'!$B$62,AI44+AH45-AQ44)))</f>
        <v>360.8845</v>
      </c>
      <c r="AJ45" s="14">
        <f>AI45*VLOOKUP('Données projet'!$B$10,Paramètres!$A$1:$I$89,3,0)*VLOOKUP('Données projet'!$B$10,Paramètres!$A$1:$I$89,5,0)</f>
        <v>215.80893100000003</v>
      </c>
      <c r="AK45" s="14">
        <f t="shared" si="35"/>
        <v>53.202960398285519</v>
      </c>
      <c r="AL45" s="22">
        <f t="shared" si="4"/>
        <v>468.52904418534735</v>
      </c>
      <c r="AM45" s="62">
        <f t="shared" si="5"/>
        <v>761.86237751868066</v>
      </c>
      <c r="AN45" s="62">
        <f ca="1">AVERAGE(OFFSET($AM$3,0,0,'Données projet'!$E$10+1,1))-AVERAGE(OFFSET($H$3,0,0,'Données projet'!$E$10+1,1))</f>
        <v>188.46831042793326</v>
      </c>
      <c r="AO45" s="62">
        <f t="shared" si="36"/>
        <v>324.99681460301127</v>
      </c>
      <c r="AP45" s="16">
        <f>IF(ISNA(VLOOKUP(A45,'Données projet'!$A$61:$I$81,3,0)),0,VLOOKUP(A45,'Données projet'!$A$61:$I$81,3,0))</f>
        <v>5</v>
      </c>
      <c r="AQ45" s="16">
        <f>IF(ISNA(VLOOKUP(A45,'Données projet'!$A$61:$I$81,4,0)),0,VLOOKUP(A45,'Données projet'!$A$61:$I$81,4,0))</f>
        <v>360.9</v>
      </c>
      <c r="AR45" s="17">
        <f>IF(ISNA(VLOOKUP(A45,'Données projet'!$A$61:$I$81,5,0)),0%,VLOOKUP(A45,'Données projet'!$A$61:$I$81,5,0)*VLOOKUP('Données projet'!$B$10,Paramètres!$A$1:$I$89,7,0))</f>
        <v>0.22500000000000001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0.5</v>
      </c>
      <c r="AU45" s="23">
        <f>EXP(-LN(2)/35)*AU44+(1-EXP(-LN(2)/35))/(LN(2)/35)*AQ45*AR45*VLOOKUP('Données projet'!$B$10,Paramètres!$A$1:$I$89,3,0)*0.475*44/12</f>
        <v>72.337584157738689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122.76789850200589</v>
      </c>
      <c r="AX45" s="23">
        <f t="shared" si="6"/>
        <v>195.10548265974458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-2.9499999999927695E-2</v>
      </c>
      <c r="BE45" s="14">
        <f>BD45*VLOOKUP('Données projet'!$B$11,Paramètres!$A$1:$I$89,3,0)*VLOOKUP('Données projet'!$B$11,Paramètres!$A$1:$I$89,5,0)</f>
        <v>-1.7640999999956764E-2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197.69583177305697</v>
      </c>
      <c r="BJ45" s="62">
        <f t="shared" si="38"/>
        <v>275.81630628767454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72.059265099626202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63.166265127151533</v>
      </c>
      <c r="BS45" s="24">
        <f t="shared" si="9"/>
        <v>135.22553022677772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9">
        <f t="shared" si="1"/>
        <v>310.608199983867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109.8</v>
      </c>
      <c r="O46" s="14">
        <f>N46*VLOOKUP('Données projet'!$B$9,Paramètres!$A$1:$I$89,3,0)*VLOOKUP('Données projet'!$B$9,Paramètres!$A$1:$I$89,5,0)</f>
        <v>111.33720000000001</v>
      </c>
      <c r="P46" s="14">
        <f t="shared" si="33"/>
        <v>29.645817422905342</v>
      </c>
      <c r="Q46" s="22">
        <f t="shared" si="53"/>
        <v>245.54542201156013</v>
      </c>
      <c r="R46" s="62">
        <f t="shared" si="0"/>
        <v>538.87875534489342</v>
      </c>
      <c r="S46" s="62">
        <f ca="1">AVERAGE(OFFSET($R$3,0,0,'Données projet'!$E$9+1,1))-AVERAGE(OFFSET($H$3,0,0,'Données projet'!$E$9+1,1))</f>
        <v>267.21192995910729</v>
      </c>
      <c r="T46" s="62">
        <f t="shared" si="34"/>
        <v>121.59015783305534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2.499907392786711</v>
      </c>
      <c r="AB46" s="23">
        <f>EXP(-LN(2)/2)*AB45+(1-EXP(-LN(2)/2))/(LN(2)/2)*V46*Y46*VLOOKUP('Données projet'!$B$9,Paramètres!$A$1:$I$89,3,0)*0.475*44/12</f>
        <v>0.38867411838525728</v>
      </c>
      <c r="AC46" s="24">
        <f t="shared" si="3"/>
        <v>2.8885815111719682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-1.5499999999974534E-2</v>
      </c>
      <c r="AJ46" s="14">
        <f>AI46*VLOOKUP('Données projet'!$B$10,Paramètres!$A$1:$I$89,3,0)*VLOOKUP('Données projet'!$B$10,Paramètres!$A$1:$I$89,5,0)</f>
        <v>-9.2689999999847721E-3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188.46831042793326</v>
      </c>
      <c r="AO46" s="62">
        <f t="shared" si="36"/>
        <v>324.99681460301127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70.919088253975133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86.810013542790159</v>
      </c>
      <c r="AX46" s="23">
        <f t="shared" si="6"/>
        <v>157.72910179676529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-2.9499999999927695E-2</v>
      </c>
      <c r="BE46" s="14">
        <f>BD46*VLOOKUP('Données projet'!$B$11,Paramètres!$A$1:$I$89,3,0)*VLOOKUP('Données projet'!$B$11,Paramètres!$A$1:$I$89,5,0)</f>
        <v>-1.7640999999956764E-2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197.69583177305697</v>
      </c>
      <c r="BJ46" s="62">
        <f t="shared" si="38"/>
        <v>275.81630628767454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70.646226862834368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44.66529441363619</v>
      </c>
      <c r="BS46" s="24">
        <f t="shared" si="9"/>
        <v>115.31152127647056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9">
        <f t="shared" si="1"/>
        <v>311.82696648039632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115.39999999999999</v>
      </c>
      <c r="O47" s="14">
        <f>N47*VLOOKUP('Données projet'!$B$9,Paramètres!$A$1:$I$89,3,0)*VLOOKUP('Données projet'!$B$9,Paramètres!$A$1:$I$89,5,0)</f>
        <v>117.01559999999999</v>
      </c>
      <c r="P47" s="14">
        <f t="shared" si="33"/>
        <v>30.977920050269788</v>
      </c>
      <c r="Q47" s="22">
        <f t="shared" si="53"/>
        <v>257.75538075421986</v>
      </c>
      <c r="R47" s="62">
        <f t="shared" si="0"/>
        <v>551.08871408755317</v>
      </c>
      <c r="S47" s="62">
        <f ca="1">AVERAGE(OFFSET($R$3,0,0,'Données projet'!$E$9+1,1))-AVERAGE(OFFSET($H$3,0,0,'Données projet'!$E$9+1,1))</f>
        <v>267.21192995910729</v>
      </c>
      <c r="T47" s="62">
        <f t="shared" si="34"/>
        <v>121.59015783305534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2.4315472936665423</v>
      </c>
      <c r="AB47" s="23">
        <f>EXP(-LN(2)/2)*AB46+(1-EXP(-LN(2)/2))/(LN(2)/2)*V47*Y47*VLOOKUP('Données projet'!$B$9,Paramètres!$A$1:$I$89,3,0)*0.475*44/12</f>
        <v>0.27483410478191839</v>
      </c>
      <c r="AC47" s="24">
        <f t="shared" si="3"/>
        <v>2.7063813984484608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-1.5499999999974534E-2</v>
      </c>
      <c r="AJ47" s="14">
        <f>AI47*VLOOKUP('Données projet'!$B$10,Paramètres!$A$1:$I$89,3,0)*VLOOKUP('Données projet'!$B$10,Paramètres!$A$1:$I$89,5,0)</f>
        <v>-9.2689999999847721E-3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188.46831042793326</v>
      </c>
      <c r="AO47" s="62">
        <f t="shared" si="36"/>
        <v>324.99681460301127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69.528408189687298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61.383949251002953</v>
      </c>
      <c r="AX47" s="23">
        <f t="shared" si="6"/>
        <v>130.91235744069024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-2.9499999999927695E-2</v>
      </c>
      <c r="BE47" s="14">
        <f>BD47*VLOOKUP('Données projet'!$B$11,Paramètres!$A$1:$I$89,3,0)*VLOOKUP('Données projet'!$B$11,Paramètres!$A$1:$I$89,5,0)</f>
        <v>-1.7640999999956764E-2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197.69583177305697</v>
      </c>
      <c r="BJ47" s="62">
        <f t="shared" si="38"/>
        <v>275.81630628767454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69.260897443997791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31.58313256357577</v>
      </c>
      <c r="BS47" s="24">
        <f t="shared" si="9"/>
        <v>100.84403000757356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9">
        <f t="shared" si="1"/>
        <v>313.04502535249287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121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120.99999999999999</v>
      </c>
      <c r="O48" s="14">
        <f>N48*VLOOKUP('Données projet'!$B$9,Paramètres!$A$1:$I$89,3,0)*VLOOKUP('Données projet'!$B$9,Paramètres!$A$1:$I$89,5,0)</f>
        <v>122.69399999999999</v>
      </c>
      <c r="P48" s="14">
        <f t="shared" si="33"/>
        <v>32.302516360650685</v>
      </c>
      <c r="Q48" s="22">
        <f t="shared" si="53"/>
        <v>269.95226599479992</v>
      </c>
      <c r="R48" s="62">
        <f t="shared" si="0"/>
        <v>563.28559932813323</v>
      </c>
      <c r="S48" s="62">
        <f ca="1">AVERAGE(OFFSET($R$3,0,0,'Données projet'!$E$9+1,1))-AVERAGE(OFFSET($H$3,0,0,'Données projet'!$E$9+1,1))</f>
        <v>267.21192995910729</v>
      </c>
      <c r="T48" s="62">
        <f t="shared" si="34"/>
        <v>121.59015783305534</v>
      </c>
      <c r="U48" s="16">
        <f>IF(ISNA(VLOOKUP(A48,'Données projet'!$A$35:$I$55,3,0)),0,VLOOKUP(A48,'Données projet'!$A$35:$I$55,3,0))</f>
        <v>2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0.129</v>
      </c>
      <c r="X48" s="17">
        <f>IF(ISNA(VLOOKUP(A48,'Données projet'!$A$35:$I$55,6,0)),0%,VLOOKUP(A48,'Données projet'!$A$35:$I$55,6,0)*VLOOKUP('Données projet'!$B$9,Paramètres!$A$1:$I$89,7,0))</f>
        <v>0.129</v>
      </c>
      <c r="Y48" s="17">
        <f>IF(ISNA(VLOOKUP(A48,'Données projet'!$A$35:$I$55,7,0)),0%,VLOOKUP(A48,'Données projet'!$A$35:$I$55,7,0))</f>
        <v>0.2</v>
      </c>
      <c r="Z48" s="23">
        <f>EXP(-LN(2)/35)*Z47+(1-EXP(-LN(2)/35))/(LN(2)/35)*V48*W48*VLOOKUP('Données projet'!$B$9,Paramètres!$A$1:$I$89,3,0)*0.475*44/12</f>
        <v>4.0488604370252386</v>
      </c>
      <c r="AA48" s="23">
        <f>EXP(-LN(2)/25)*AA47+(1-EXP(-LN(2)/25))/(LN(2)/25)*Calculateur!V48*Calculateur!X48*VLOOKUP('Données projet'!$B$9,Paramètres!$A$1:$I$89,3,0)*0.475*44/12</f>
        <v>6.397975035799611</v>
      </c>
      <c r="AB48" s="23">
        <f>EXP(-LN(2)/2)*AB47+(1-EXP(-LN(2)/2))/(LN(2)/2)*V48*Y48*VLOOKUP('Données projet'!$B$9,Paramètres!$A$1:$I$89,3,0)*0.475*44/12</f>
        <v>5.5520602910878649</v>
      </c>
      <c r="AC48" s="24">
        <f t="shared" si="3"/>
        <v>15.998895763912714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-1.5499999999974534E-2</v>
      </c>
      <c r="AJ48" s="14">
        <f>AI48*VLOOKUP('Données projet'!$B$10,Paramètres!$A$1:$I$89,3,0)*VLOOKUP('Données projet'!$B$10,Paramètres!$A$1:$I$89,5,0)</f>
        <v>-9.2689999999847721E-3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188.46831042793326</v>
      </c>
      <c r="AO48" s="62">
        <f t="shared" si="36"/>
        <v>324.99681460301127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68.164998513229065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43.405006771395087</v>
      </c>
      <c r="AX48" s="23">
        <f t="shared" si="6"/>
        <v>111.57000528462416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-2.9499999999927695E-2</v>
      </c>
      <c r="BE48" s="14">
        <f>BD48*VLOOKUP('Données projet'!$B$11,Paramètres!$A$1:$I$89,3,0)*VLOOKUP('Données projet'!$B$11,Paramètres!$A$1:$I$89,5,0)</f>
        <v>-1.7640999999956764E-2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197.69583177305697</v>
      </c>
      <c r="BJ48" s="62">
        <f t="shared" si="38"/>
        <v>275.81630628767454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67.902733490097091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22.332647206818098</v>
      </c>
      <c r="BS48" s="24">
        <f t="shared" si="9"/>
        <v>90.235380696915186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9">
        <f t="shared" si="1"/>
        <v>314.26239413576309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98.59999999999998</v>
      </c>
      <c r="O49" s="14">
        <f>N49*VLOOKUP('Données projet'!$B$9,Paramètres!$A$1:$I$89,3,0)*VLOOKUP('Données projet'!$B$9,Paramètres!$A$1:$I$89,5,0)</f>
        <v>99.980399999999989</v>
      </c>
      <c r="P49" s="14">
        <f t="shared" si="33"/>
        <v>26.957328065359373</v>
      </c>
      <c r="Q49" s="22">
        <f t="shared" si="53"/>
        <v>221.08320971383421</v>
      </c>
      <c r="R49" s="62">
        <f t="shared" si="0"/>
        <v>514.41654304716758</v>
      </c>
      <c r="S49" s="62">
        <f ca="1">AVERAGE(OFFSET($R$3,0,0,'Données projet'!$E$9+1,1))-AVERAGE(OFFSET($H$3,0,0,'Données projet'!$E$9+1,1))</f>
        <v>267.21192995910729</v>
      </c>
      <c r="T49" s="62">
        <f t="shared" si="34"/>
        <v>121.59015783305534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3.9694647534161915</v>
      </c>
      <c r="AA49" s="23">
        <f>EXP(-LN(2)/25)*AA48+(1-EXP(-LN(2)/25))/(LN(2)/25)*Calculateur!V49*Calculateur!X49*VLOOKUP('Données projet'!$B$9,Paramètres!$A$1:$I$89,3,0)*0.475*44/12</f>
        <v>6.2230220719907861</v>
      </c>
      <c r="AB49" s="23">
        <f>EXP(-LN(2)/2)*AB48+(1-EXP(-LN(2)/2))/(LN(2)/2)*V49*Y49*VLOOKUP('Données projet'!$B$9,Paramètres!$A$1:$I$89,3,0)*0.475*44/12</f>
        <v>3.9258994813847865</v>
      </c>
      <c r="AC49" s="24">
        <f t="shared" si="3"/>
        <v>14.118386306791763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-1.5499999999974534E-2</v>
      </c>
      <c r="AJ49" s="14">
        <f>AI49*VLOOKUP('Données projet'!$B$10,Paramètres!$A$1:$I$89,3,0)*VLOOKUP('Données projet'!$B$10,Paramètres!$A$1:$I$89,5,0)</f>
        <v>-9.2689999999847721E-3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188.46831042793326</v>
      </c>
      <c r="AO49" s="62">
        <f t="shared" si="36"/>
        <v>324.99681460301127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66.8283244689284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30.69197462550148</v>
      </c>
      <c r="AX49" s="23">
        <f t="shared" si="6"/>
        <v>97.520299094429873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-2.9499999999927695E-2</v>
      </c>
      <c r="BE49" s="14">
        <f>BD49*VLOOKUP('Données projet'!$B$11,Paramètres!$A$1:$I$89,3,0)*VLOOKUP('Données projet'!$B$11,Paramètres!$A$1:$I$89,5,0)</f>
        <v>-1.7640999999956764E-2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197.69583177305697</v>
      </c>
      <c r="BJ49" s="62">
        <f t="shared" si="38"/>
        <v>275.81630628767454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66.571202302934168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15.791566281787889</v>
      </c>
      <c r="BS49" s="24">
        <f t="shared" si="9"/>
        <v>82.362768584722062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9">
        <f t="shared" si="1"/>
        <v>315.47908955985213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104.19999999999997</v>
      </c>
      <c r="O50" s="14">
        <f>N50*VLOOKUP('Données projet'!$B$9,Paramètres!$A$1:$I$89,3,0)*VLOOKUP('Données projet'!$B$9,Paramètres!$A$1:$I$89,5,0)</f>
        <v>105.65879999999999</v>
      </c>
      <c r="P50" s="14">
        <f t="shared" si="33"/>
        <v>28.305779445097851</v>
      </c>
      <c r="Q50" s="22">
        <f t="shared" si="53"/>
        <v>233.32164253354537</v>
      </c>
      <c r="R50" s="62">
        <f t="shared" si="0"/>
        <v>526.65497586687866</v>
      </c>
      <c r="S50" s="62">
        <f ca="1">AVERAGE(OFFSET($R$3,0,0,'Données projet'!$E$9+1,1))-AVERAGE(OFFSET($H$3,0,0,'Données projet'!$E$9+1,1))</f>
        <v>267.21192995910729</v>
      </c>
      <c r="T50" s="62">
        <f t="shared" si="34"/>
        <v>121.59015783305534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3.8916259707361323</v>
      </c>
      <c r="AA50" s="23">
        <f>EXP(-LN(2)/25)*AA49+(1-EXP(-LN(2)/25))/(LN(2)/25)*Calculateur!V50*Calculateur!X50*VLOOKUP('Données projet'!$B$9,Paramètres!$A$1:$I$89,3,0)*0.475*44/12</f>
        <v>6.0528532061776898</v>
      </c>
      <c r="AB50" s="23">
        <f>EXP(-LN(2)/2)*AB49+(1-EXP(-LN(2)/2))/(LN(2)/2)*V50*Y50*VLOOKUP('Données projet'!$B$9,Paramètres!$A$1:$I$89,3,0)*0.475*44/12</f>
        <v>2.7760301455439329</v>
      </c>
      <c r="AC50" s="24">
        <f t="shared" si="3"/>
        <v>12.720509322457755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-1.5499999999974534E-2</v>
      </c>
      <c r="AJ50" s="14">
        <f>AI50*VLOOKUP('Données projet'!$B$10,Paramètres!$A$1:$I$89,3,0)*VLOOKUP('Données projet'!$B$10,Paramètres!$A$1:$I$89,5,0)</f>
        <v>-9.2689999999847721E-3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188.46831042793326</v>
      </c>
      <c r="AO50" s="62">
        <f t="shared" si="36"/>
        <v>324.99681460301127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65.517861787345808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21.702503385697547</v>
      </c>
      <c r="AX50" s="23">
        <f t="shared" si="6"/>
        <v>87.220365173043348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-2.9499999999927695E-2</v>
      </c>
      <c r="BE50" s="14">
        <f>BD50*VLOOKUP('Données projet'!$B$11,Paramètres!$A$1:$I$89,3,0)*VLOOKUP('Données projet'!$B$11,Paramètres!$A$1:$I$89,5,0)</f>
        <v>-1.7640999999956764E-2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197.69583177305697</v>
      </c>
      <c r="BJ50" s="62">
        <f t="shared" si="38"/>
        <v>275.81630628767454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65.265781630197679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11.166323603409051</v>
      </c>
      <c r="BS50" s="24">
        <f t="shared" si="9"/>
        <v>76.432105233606734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9">
        <f t="shared" si="1"/>
        <v>316.69512760183437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109.79999999999997</v>
      </c>
      <c r="O51" s="14">
        <f>N51*VLOOKUP('Données projet'!$B$9,Paramètres!$A$1:$I$89,3,0)*VLOOKUP('Données projet'!$B$9,Paramètres!$A$1:$I$89,5,0)</f>
        <v>111.33719999999997</v>
      </c>
      <c r="P51" s="14">
        <f t="shared" si="33"/>
        <v>29.645817422905317</v>
      </c>
      <c r="Q51" s="22">
        <f t="shared" si="53"/>
        <v>245.54542201156005</v>
      </c>
      <c r="R51" s="62">
        <f t="shared" si="0"/>
        <v>538.87875534489331</v>
      </c>
      <c r="S51" s="62">
        <f ca="1">AVERAGE(OFFSET($R$3,0,0,'Données projet'!$E$9+1,1))-AVERAGE(OFFSET($H$3,0,0,'Données projet'!$E$9+1,1))</f>
        <v>267.21192995910729</v>
      </c>
      <c r="T51" s="62">
        <f t="shared" si="34"/>
        <v>121.59015783305534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3.8153135591074596</v>
      </c>
      <c r="AA51" s="23">
        <f>EXP(-LN(2)/25)*AA50+(1-EXP(-LN(2)/25))/(LN(2)/25)*Calculateur!V51*Calculateur!X51*VLOOKUP('Données projet'!$B$9,Paramètres!$A$1:$I$89,3,0)*0.475*44/12</f>
        <v>5.8873376169490452</v>
      </c>
      <c r="AB51" s="23">
        <f>EXP(-LN(2)/2)*AB50+(1-EXP(-LN(2)/2))/(LN(2)/2)*V51*Y51*VLOOKUP('Données projet'!$B$9,Paramètres!$A$1:$I$89,3,0)*0.475*44/12</f>
        <v>1.9629497406923935</v>
      </c>
      <c r="AC51" s="24">
        <f t="shared" si="3"/>
        <v>11.665600916748899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-1.5499999999974534E-2</v>
      </c>
      <c r="AJ51" s="14">
        <f>AI51*VLOOKUP('Données projet'!$B$10,Paramètres!$A$1:$I$89,3,0)*VLOOKUP('Données projet'!$B$10,Paramètres!$A$1:$I$89,5,0)</f>
        <v>-9.2689999999847721E-3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188.46831042793326</v>
      </c>
      <c r="AO51" s="62">
        <f t="shared" si="36"/>
        <v>324.99681460301127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64.233096479645738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15.345987312750744</v>
      </c>
      <c r="AX51" s="23">
        <f t="shared" si="6"/>
        <v>79.579083792396489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-2.9499999999927695E-2</v>
      </c>
      <c r="BE51" s="14">
        <f>BD51*VLOOKUP('Données projet'!$B$11,Paramètres!$A$1:$I$89,3,0)*VLOOKUP('Données projet'!$B$11,Paramètres!$A$1:$I$89,5,0)</f>
        <v>-1.7640999999956764E-2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197.69583177305697</v>
      </c>
      <c r="BJ51" s="62">
        <f t="shared" si="38"/>
        <v>275.81630628767454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63.985959460625565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7.8957831408939452</v>
      </c>
      <c r="BS51" s="24">
        <f t="shared" si="9"/>
        <v>71.881742601519505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9">
        <f t="shared" si="1"/>
        <v>317.91052353502909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115.39999999999996</v>
      </c>
      <c r="O52" s="14">
        <f>N52*VLOOKUP('Données projet'!$B$9,Paramètres!$A$1:$I$89,3,0)*VLOOKUP('Données projet'!$B$9,Paramètres!$A$1:$I$89,5,0)</f>
        <v>117.01559999999996</v>
      </c>
      <c r="P52" s="14">
        <f t="shared" si="33"/>
        <v>30.977920050269788</v>
      </c>
      <c r="Q52" s="22">
        <f t="shared" si="53"/>
        <v>257.7553807542198</v>
      </c>
      <c r="R52" s="62">
        <f t="shared" si="0"/>
        <v>551.08871408755317</v>
      </c>
      <c r="S52" s="62">
        <f ca="1">AVERAGE(OFFSET($R$3,0,0,'Données projet'!$E$9+1,1))-AVERAGE(OFFSET($H$3,0,0,'Données projet'!$E$9+1,1))</f>
        <v>267.21192995910729</v>
      </c>
      <c r="T52" s="62">
        <f t="shared" si="34"/>
        <v>121.59015783305534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3.74049758732485</v>
      </c>
      <c r="AA52" s="23">
        <f>EXP(-LN(2)/25)*AA51+(1-EXP(-LN(2)/25))/(LN(2)/25)*Calculateur!V52*Calculateur!X52*VLOOKUP('Données projet'!$B$9,Paramètres!$A$1:$I$89,3,0)*0.475*44/12</f>
        <v>5.7263480602119436</v>
      </c>
      <c r="AB52" s="23">
        <f>EXP(-LN(2)/2)*AB51+(1-EXP(-LN(2)/2))/(LN(2)/2)*V52*Y52*VLOOKUP('Données projet'!$B$9,Paramètres!$A$1:$I$89,3,0)*0.475*44/12</f>
        <v>1.3880150727719667</v>
      </c>
      <c r="AC52" s="24">
        <f t="shared" si="3"/>
        <v>10.854860720308761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-1.5499999999974534E-2</v>
      </c>
      <c r="AJ52" s="14">
        <f>AI52*VLOOKUP('Données projet'!$B$10,Paramètres!$A$1:$I$89,3,0)*VLOOKUP('Données projet'!$B$10,Paramètres!$A$1:$I$89,5,0)</f>
        <v>-9.2689999999847721E-3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188.46831042793326</v>
      </c>
      <c r="AO52" s="62">
        <f t="shared" si="36"/>
        <v>324.99681460301127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62.973524636000199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10.851251692848775</v>
      </c>
      <c r="AX52" s="23">
        <f t="shared" si="6"/>
        <v>73.824776328848969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-2.9499999999927695E-2</v>
      </c>
      <c r="BE52" s="14">
        <f>BD52*VLOOKUP('Données projet'!$B$11,Paramètres!$A$1:$I$89,3,0)*VLOOKUP('Données projet'!$B$11,Paramètres!$A$1:$I$89,5,0)</f>
        <v>-1.7640999999956764E-2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197.69583177305697</v>
      </c>
      <c r="BJ52" s="62">
        <f t="shared" si="38"/>
        <v>275.81630628767454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62.731233823184319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5.5831618017045264</v>
      </c>
      <c r="BS52" s="24">
        <f t="shared" si="9"/>
        <v>68.314395624888846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9">
        <f t="shared" si="1"/>
        <v>319.12529197371839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121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120.99999999999996</v>
      </c>
      <c r="O53" s="14">
        <f>N53*VLOOKUP('Données projet'!$B$9,Paramètres!$A$1:$I$89,3,0)*VLOOKUP('Données projet'!$B$9,Paramètres!$A$1:$I$89,5,0)</f>
        <v>122.69399999999997</v>
      </c>
      <c r="P53" s="14">
        <f t="shared" si="33"/>
        <v>32.302516360650685</v>
      </c>
      <c r="Q53" s="22">
        <f t="shared" si="53"/>
        <v>269.95226599479992</v>
      </c>
      <c r="R53" s="62">
        <f t="shared" si="0"/>
        <v>563.28559932813323</v>
      </c>
      <c r="S53" s="62">
        <f ca="1">AVERAGE(OFFSET($R$3,0,0,'Données projet'!$E$9+1,1))-AVERAGE(OFFSET($H$3,0,0,'Données projet'!$E$9+1,1))</f>
        <v>267.21192995910729</v>
      </c>
      <c r="T53" s="62">
        <f t="shared" si="34"/>
        <v>121.59015783305534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3.6671487111156607</v>
      </c>
      <c r="AA53" s="23">
        <f>EXP(-LN(2)/25)*AA52+(1-EXP(-LN(2)/25))/(LN(2)/25)*Calculateur!V53*Calculateur!X53*VLOOKUP('Données projet'!$B$9,Paramètres!$A$1:$I$89,3,0)*0.475*44/12</f>
        <v>5.5697607713698911</v>
      </c>
      <c r="AB53" s="23">
        <f>EXP(-LN(2)/2)*AB52+(1-EXP(-LN(2)/2))/(LN(2)/2)*V53*Y53*VLOOKUP('Données projet'!$B$9,Paramètres!$A$1:$I$89,3,0)*0.475*44/12</f>
        <v>0.98147487034619696</v>
      </c>
      <c r="AC53" s="24">
        <f t="shared" si="3"/>
        <v>10.218384352831748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-1.5499999999974534E-2</v>
      </c>
      <c r="AJ53" s="14">
        <f>AI53*VLOOKUP('Données projet'!$B$10,Paramètres!$A$1:$I$89,3,0)*VLOOKUP('Données projet'!$B$10,Paramètres!$A$1:$I$89,5,0)</f>
        <v>-9.2689999999847721E-3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188.46831042793326</v>
      </c>
      <c r="AO53" s="62">
        <f t="shared" si="36"/>
        <v>324.99681460301127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61.738652227945586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7.6729936563753727</v>
      </c>
      <c r="AX53" s="23">
        <f t="shared" si="6"/>
        <v>69.411645884320961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-2.9499999999927695E-2</v>
      </c>
      <c r="BE53" s="14">
        <f>BD53*VLOOKUP('Données projet'!$B$11,Paramètres!$A$1:$I$89,3,0)*VLOOKUP('Données projet'!$B$11,Paramètres!$A$1:$I$89,5,0)</f>
        <v>-1.7640999999956764E-2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197.69583177305697</v>
      </c>
      <c r="BJ53" s="62">
        <f t="shared" si="38"/>
        <v>275.81630628767454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61.501112590186217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3.947891570446973</v>
      </c>
      <c r="BS53" s="24">
        <f t="shared" si="9"/>
        <v>65.449004160633194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9">
        <f t="shared" si="1"/>
        <v>320.33944691418702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126.59999999999995</v>
      </c>
      <c r="O54" s="14">
        <f>N54*VLOOKUP('Données projet'!$B$9,Paramètres!$A$1:$I$89,3,0)*VLOOKUP('Données projet'!$B$9,Paramètres!$A$1:$I$89,5,0)</f>
        <v>128.37239999999997</v>
      </c>
      <c r="P54" s="14">
        <f t="shared" si="33"/>
        <v>33.619993430877038</v>
      </c>
      <c r="Q54" s="22">
        <f t="shared" si="53"/>
        <v>282.13675189211079</v>
      </c>
      <c r="R54" s="62">
        <f t="shared" si="0"/>
        <v>575.47008522544411</v>
      </c>
      <c r="S54" s="62">
        <f ca="1">AVERAGE(OFFSET($R$3,0,0,'Données projet'!$E$9+1,1))-AVERAGE(OFFSET($H$3,0,0,'Données projet'!$E$9+1,1))</f>
        <v>267.21192995910729</v>
      </c>
      <c r="T54" s="62">
        <f t="shared" si="34"/>
        <v>121.59015783305534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3.5952381616305367</v>
      </c>
      <c r="AA54" s="23">
        <f>EXP(-LN(2)/25)*AA53+(1-EXP(-LN(2)/25))/(LN(2)/25)*Calculateur!V54*Calculateur!X54*VLOOKUP('Données projet'!$B$9,Paramètres!$A$1:$I$89,3,0)*0.475*44/12</f>
        <v>5.4174553701757926</v>
      </c>
      <c r="AB54" s="23">
        <f>EXP(-LN(2)/2)*AB53+(1-EXP(-LN(2)/2))/(LN(2)/2)*V54*Y54*VLOOKUP('Données projet'!$B$9,Paramètres!$A$1:$I$89,3,0)*0.475*44/12</f>
        <v>0.69400753638598345</v>
      </c>
      <c r="AC54" s="24">
        <f t="shared" si="3"/>
        <v>9.7067010681923129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-1.5499999999974534E-2</v>
      </c>
      <c r="AJ54" s="14">
        <f>AI54*VLOOKUP('Données projet'!$B$10,Paramètres!$A$1:$I$89,3,0)*VLOOKUP('Données projet'!$B$10,Paramètres!$A$1:$I$89,5,0)</f>
        <v>-9.2689999999847721E-3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188.46831042793326</v>
      </c>
      <c r="AO54" s="62">
        <f t="shared" si="36"/>
        <v>324.99681460301127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60.527994914615128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5.4256258464243885</v>
      </c>
      <c r="AX54" s="23">
        <f t="shared" si="6"/>
        <v>65.953620761039517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-2.9499999999927695E-2</v>
      </c>
      <c r="BE54" s="14">
        <f>BD54*VLOOKUP('Données projet'!$B$11,Paramètres!$A$1:$I$89,3,0)*VLOOKUP('Données projet'!$B$11,Paramètres!$A$1:$I$89,5,0)</f>
        <v>-1.7640999999956764E-2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197.69583177305697</v>
      </c>
      <c r="BJ54" s="62">
        <f t="shared" si="38"/>
        <v>275.81630628767454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60.295113284267345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2.7915809008522636</v>
      </c>
      <c r="BS54" s="24">
        <f t="shared" si="9"/>
        <v>63.086694185119612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9">
        <f t="shared" si="1"/>
        <v>321.55300177245209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132.19999999999996</v>
      </c>
      <c r="O55" s="14">
        <f>N55*VLOOKUP('Données projet'!$B$9,Paramètres!$A$1:$I$89,3,0)*VLOOKUP('Données projet'!$B$9,Paramètres!$A$1:$I$89,5,0)</f>
        <v>134.05079999999998</v>
      </c>
      <c r="P55" s="14">
        <f t="shared" si="33"/>
        <v>34.930702157857986</v>
      </c>
      <c r="Q55" s="22">
        <f t="shared" si="53"/>
        <v>294.30944959160263</v>
      </c>
      <c r="R55" s="62">
        <f t="shared" si="0"/>
        <v>587.642782924936</v>
      </c>
      <c r="S55" s="62">
        <f ca="1">AVERAGE(OFFSET($R$3,0,0,'Données projet'!$E$9+1,1))-AVERAGE(OFFSET($H$3,0,0,'Données projet'!$E$9+1,1))</f>
        <v>267.21192995910729</v>
      </c>
      <c r="T55" s="62">
        <f t="shared" si="34"/>
        <v>121.59015783305534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3.5247377341597117</v>
      </c>
      <c r="AA55" s="23">
        <f>EXP(-LN(2)/25)*AA54+(1-EXP(-LN(2)/25))/(LN(2)/25)*Calculateur!V55*Calculateur!X55*VLOOKUP('Données projet'!$B$9,Paramètres!$A$1:$I$89,3,0)*0.475*44/12</f>
        <v>5.2693147681867396</v>
      </c>
      <c r="AB55" s="23">
        <f>EXP(-LN(2)/2)*AB54+(1-EXP(-LN(2)/2))/(LN(2)/2)*V55*Y55*VLOOKUP('Données projet'!$B$9,Paramètres!$A$1:$I$89,3,0)*0.475*44/12</f>
        <v>0.49073743517309854</v>
      </c>
      <c r="AC55" s="24">
        <f t="shared" si="3"/>
        <v>9.28478993751955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-1.5499999999974534E-2</v>
      </c>
      <c r="AJ55" s="14">
        <f>AI55*VLOOKUP('Données projet'!$B$10,Paramètres!$A$1:$I$89,3,0)*VLOOKUP('Données projet'!$B$10,Paramètres!$A$1:$I$89,5,0)</f>
        <v>-9.2689999999847721E-3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188.46831042793326</v>
      </c>
      <c r="AO55" s="62">
        <f t="shared" si="36"/>
        <v>324.99681460301127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59.341077852771029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3.8364968281876872</v>
      </c>
      <c r="AX55" s="23">
        <f t="shared" si="6"/>
        <v>63.177574680958713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-2.9499999999927695E-2</v>
      </c>
      <c r="BE55" s="14">
        <f>BD55*VLOOKUP('Données projet'!$B$11,Paramètres!$A$1:$I$89,3,0)*VLOOKUP('Données projet'!$B$11,Paramètres!$A$1:$I$89,5,0)</f>
        <v>-1.7640999999956764E-2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197.69583177305697</v>
      </c>
      <c r="BJ55" s="62">
        <f t="shared" si="38"/>
        <v>275.81630628767454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59.112762889150602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1.973945785223487</v>
      </c>
      <c r="BS55" s="24">
        <f t="shared" si="9"/>
        <v>61.086708674374087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9">
        <f t="shared" si="1"/>
        <v>322.76596941900885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137.79999999999995</v>
      </c>
      <c r="O56" s="14">
        <f>N56*VLOOKUP('Données projet'!$B$9,Paramètres!$A$1:$I$89,3,0)*VLOOKUP('Données projet'!$B$9,Paramètres!$A$1:$I$89,5,0)</f>
        <v>139.72919999999996</v>
      </c>
      <c r="P56" s="14">
        <f t="shared" si="33"/>
        <v>36.234962028891381</v>
      </c>
      <c r="Q56" s="22">
        <f t="shared" si="53"/>
        <v>306.47091553365243</v>
      </c>
      <c r="R56" s="62">
        <f t="shared" si="0"/>
        <v>599.80424886698574</v>
      </c>
      <c r="S56" s="62">
        <f ca="1">AVERAGE(OFFSET($R$3,0,0,'Données projet'!$E$9+1,1))-AVERAGE(OFFSET($H$3,0,0,'Données projet'!$E$9+1,1))</f>
        <v>267.21192995910729</v>
      </c>
      <c r="T56" s="62">
        <f t="shared" si="34"/>
        <v>121.59015783305534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3.455619777070575</v>
      </c>
      <c r="AA56" s="23">
        <f>EXP(-LN(2)/25)*AA55+(1-EXP(-LN(2)/25))/(LN(2)/25)*Calculateur!V56*Calculateur!X56*VLOOKUP('Données projet'!$B$9,Paramètres!$A$1:$I$89,3,0)*0.475*44/12</f>
        <v>5.1252250787494527</v>
      </c>
      <c r="AB56" s="23">
        <f>EXP(-LN(2)/2)*AB55+(1-EXP(-LN(2)/2))/(LN(2)/2)*V56*Y56*VLOOKUP('Données projet'!$B$9,Paramètres!$A$1:$I$89,3,0)*0.475*44/12</f>
        <v>0.34700376819299178</v>
      </c>
      <c r="AC56" s="24">
        <f t="shared" si="3"/>
        <v>8.9278486240130182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-1.5499999999974534E-2</v>
      </c>
      <c r="AJ56" s="14">
        <f>AI56*VLOOKUP('Données projet'!$B$10,Paramètres!$A$1:$I$89,3,0)*VLOOKUP('Données projet'!$B$10,Paramètres!$A$1:$I$89,5,0)</f>
        <v>-9.2689999999847721E-3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188.46831042793326</v>
      </c>
      <c r="AO56" s="62">
        <f t="shared" si="36"/>
        <v>324.99681460301127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58.177435510561772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2.7128129232121947</v>
      </c>
      <c r="AX56" s="23">
        <f t="shared" si="6"/>
        <v>60.890248433773969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-2.9499999999927695E-2</v>
      </c>
      <c r="BE56" s="14">
        <f>BD56*VLOOKUP('Données projet'!$B$11,Paramètres!$A$1:$I$89,3,0)*VLOOKUP('Données projet'!$B$11,Paramètres!$A$1:$I$89,5,0)</f>
        <v>-1.7640999999956764E-2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197.69583177305697</v>
      </c>
      <c r="BJ56" s="62">
        <f t="shared" si="38"/>
        <v>275.81630628767454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57.953597664119563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1.395790450426132</v>
      </c>
      <c r="BS56" s="24">
        <f t="shared" si="9"/>
        <v>59.349388114545697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9">
        <f t="shared" si="1"/>
        <v>323.97836221087948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143.39999999999995</v>
      </c>
      <c r="O57" s="14">
        <f>N57*VLOOKUP('Données projet'!$B$9,Paramètres!$A$1:$I$89,3,0)*VLOOKUP('Données projet'!$B$9,Paramètres!$A$1:$I$89,5,0)</f>
        <v>145.40759999999995</v>
      </c>
      <c r="P57" s="14">
        <f t="shared" si="33"/>
        <v>37.533065094701904</v>
      </c>
      <c r="Q57" s="22">
        <f t="shared" si="53"/>
        <v>318.62165837327234</v>
      </c>
      <c r="R57" s="62">
        <f t="shared" si="0"/>
        <v>611.9549917066056</v>
      </c>
      <c r="S57" s="62">
        <f ca="1">AVERAGE(OFFSET($R$3,0,0,'Données projet'!$E$9+1,1))-AVERAGE(OFFSET($H$3,0,0,'Données projet'!$E$9+1,1))</f>
        <v>267.21192995910729</v>
      </c>
      <c r="T57" s="62">
        <f t="shared" si="34"/>
        <v>121.59015783305534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3.3878571809621651</v>
      </c>
      <c r="AA57" s="23">
        <f>EXP(-LN(2)/25)*AA56+(1-EXP(-LN(2)/25))/(LN(2)/25)*Calculateur!V57*Calculateur!X57*VLOOKUP('Données projet'!$B$9,Paramètres!$A$1:$I$89,3,0)*0.475*44/12</f>
        <v>4.985075529447176</v>
      </c>
      <c r="AB57" s="23">
        <f>EXP(-LN(2)/2)*AB56+(1-EXP(-LN(2)/2))/(LN(2)/2)*V57*Y57*VLOOKUP('Données projet'!$B$9,Paramètres!$A$1:$I$89,3,0)*0.475*44/12</f>
        <v>0.24536871758654932</v>
      </c>
      <c r="AC57" s="24">
        <f t="shared" si="3"/>
        <v>8.6183014279958901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-1.5499999999974534E-2</v>
      </c>
      <c r="AJ57" s="14">
        <f>AI57*VLOOKUP('Données projet'!$B$10,Paramètres!$A$1:$I$89,3,0)*VLOOKUP('Données projet'!$B$10,Paramètres!$A$1:$I$89,5,0)</f>
        <v>-9.2689999999847721E-3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188.46831042793326</v>
      </c>
      <c r="AO57" s="62">
        <f t="shared" si="36"/>
        <v>324.99681460301127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57.036611484931491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1.9182484140938438</v>
      </c>
      <c r="AX57" s="23">
        <f t="shared" si="6"/>
        <v>58.954859899025337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-2.9499999999927695E-2</v>
      </c>
      <c r="BE57" s="14">
        <f>BD57*VLOOKUP('Données projet'!$B$11,Paramètres!$A$1:$I$89,3,0)*VLOOKUP('Données projet'!$B$11,Paramètres!$A$1:$I$89,5,0)</f>
        <v>-1.7640999999956764E-2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197.69583177305697</v>
      </c>
      <c r="BJ57" s="62">
        <f t="shared" si="38"/>
        <v>275.81630628767454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56.817162962130411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0.98697289261174359</v>
      </c>
      <c r="BS57" s="24">
        <f t="shared" si="9"/>
        <v>57.804135854742157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9">
        <f t="shared" si="1"/>
        <v>325.19019202122132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149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148.99999999999994</v>
      </c>
      <c r="O58" s="14">
        <f>N58*VLOOKUP('Données projet'!$B$9,Paramètres!$A$1:$I$89,3,0)*VLOOKUP('Données projet'!$B$9,Paramètres!$A$1:$I$89,5,0)</f>
        <v>151.08599999999996</v>
      </c>
      <c r="P58" s="14">
        <f t="shared" si="33"/>
        <v>38.825279304404233</v>
      </c>
      <c r="Q58" s="22">
        <f t="shared" si="53"/>
        <v>330.76214478850397</v>
      </c>
      <c r="R58" s="62">
        <f t="shared" si="0"/>
        <v>624.09547812183723</v>
      </c>
      <c r="S58" s="62">
        <f ca="1">AVERAGE(OFFSET($R$3,0,0,'Données projet'!$E$9+1,1))-AVERAGE(OFFSET($H$3,0,0,'Données projet'!$E$9+1,1))</f>
        <v>267.21192995910729</v>
      </c>
      <c r="T58" s="62">
        <f t="shared" si="34"/>
        <v>121.59015783305534</v>
      </c>
      <c r="U58" s="16">
        <f>IF(ISNA(VLOOKUP(A58,'Données projet'!$A$35:$I$55,3,0)),0,VLOOKUP(A58,'Données projet'!$A$35:$I$55,3,0))</f>
        <v>3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3.3214233680323386</v>
      </c>
      <c r="AA58" s="23">
        <f>EXP(-LN(2)/25)*AA57+(1-EXP(-LN(2)/25))/(LN(2)/25)*Calculateur!V58*Calculateur!X58*VLOOKUP('Données projet'!$B$9,Paramètres!$A$1:$I$89,3,0)*0.475*44/12</f>
        <v>4.8487583769407143</v>
      </c>
      <c r="AB58" s="23">
        <f>EXP(-LN(2)/2)*AB57+(1-EXP(-LN(2)/2))/(LN(2)/2)*V58*Y58*VLOOKUP('Données projet'!$B$9,Paramètres!$A$1:$I$89,3,0)*0.475*44/12</f>
        <v>0.17350188409649592</v>
      </c>
      <c r="AC58" s="24">
        <f t="shared" si="3"/>
        <v>8.3436836290695489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-1.5499999999974534E-2</v>
      </c>
      <c r="AJ58" s="14">
        <f>AI58*VLOOKUP('Données projet'!$B$10,Paramètres!$A$1:$I$89,3,0)*VLOOKUP('Données projet'!$B$10,Paramètres!$A$1:$I$89,5,0)</f>
        <v>-9.2689999999847721E-3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188.46831042793326</v>
      </c>
      <c r="AO58" s="62">
        <f t="shared" si="36"/>
        <v>324.99681460301127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55.91815832260987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1.3564064616060976</v>
      </c>
      <c r="AX58" s="23">
        <f t="shared" si="6"/>
        <v>57.274564784215968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-2.9499999999927695E-2</v>
      </c>
      <c r="BE58" s="14">
        <f>BD58*VLOOKUP('Données projet'!$B$11,Paramètres!$A$1:$I$89,3,0)*VLOOKUP('Données projet'!$B$11,Paramètres!$A$1:$I$89,5,0)</f>
        <v>-1.7640999999956764E-2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197.69583177305697</v>
      </c>
      <c r="BJ58" s="62">
        <f t="shared" si="38"/>
        <v>275.81630628767454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55.703013051490537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0.69789522521306613</v>
      </c>
      <c r="BS58" s="24">
        <f t="shared" si="9"/>
        <v>56.400908276703603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9">
        <f t="shared" si="1"/>
        <v>326.40147026672037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5.4</v>
      </c>
      <c r="N59" s="14">
        <f>IF('Données projet'!$A$36&gt;35,N58+M59-V58,IF(A59&lt;'Données projet'!$A$36,$K$205^A59,IF(A59='Données projet'!$A$36,'Données projet'!$B$36,N58+M59-V58)))</f>
        <v>126.39999999999995</v>
      </c>
      <c r="O59" s="14">
        <f>N59*VLOOKUP('Données projet'!$B$9,Paramètres!$A$1:$I$89,3,0)*VLOOKUP('Données projet'!$B$9,Paramètres!$A$1:$I$89,5,0)</f>
        <v>128.16959999999995</v>
      </c>
      <c r="P59" s="14">
        <f t="shared" si="33"/>
        <v>33.573059214253476</v>
      </c>
      <c r="Q59" s="22">
        <f t="shared" si="53"/>
        <v>281.70179813149139</v>
      </c>
      <c r="R59" s="62">
        <f t="shared" si="0"/>
        <v>575.03513146482464</v>
      </c>
      <c r="S59" s="62">
        <f ca="1">AVERAGE(OFFSET($R$3,0,0,'Données projet'!$E$9+1,1))-AVERAGE(OFFSET($H$3,0,0,'Données projet'!$E$9+1,1))</f>
        <v>267.21192995910729</v>
      </c>
      <c r="T59" s="62">
        <f t="shared" si="34"/>
        <v>121.59015783305534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3.2562922816534412</v>
      </c>
      <c r="AA59" s="23">
        <f>EXP(-LN(2)/25)*AA58+(1-EXP(-LN(2)/25))/(LN(2)/25)*Calculateur!V59*Calculateur!X59*VLOOKUP('Données projet'!$B$9,Paramètres!$A$1:$I$89,3,0)*0.475*44/12</f>
        <v>4.7161688241381494</v>
      </c>
      <c r="AB59" s="23">
        <f>EXP(-LN(2)/2)*AB58+(1-EXP(-LN(2)/2))/(LN(2)/2)*V59*Y59*VLOOKUP('Données projet'!$B$9,Paramètres!$A$1:$I$89,3,0)*0.475*44/12</f>
        <v>0.12268435879327468</v>
      </c>
      <c r="AC59" s="24">
        <f t="shared" si="3"/>
        <v>8.0951454645848653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-1.5499999999974534E-2</v>
      </c>
      <c r="AJ59" s="14">
        <f>AI59*VLOOKUP('Données projet'!$B$10,Paramètres!$A$1:$I$89,3,0)*VLOOKUP('Données projet'!$B$10,Paramètres!$A$1:$I$89,5,0)</f>
        <v>-9.2689999999847721E-3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188.46831042793326</v>
      </c>
      <c r="AO59" s="62">
        <f t="shared" si="36"/>
        <v>324.99681460301127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54.821637344612306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0.95912420704692203</v>
      </c>
      <c r="AX59" s="23">
        <f t="shared" si="6"/>
        <v>55.780761551659225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-2.9499999999927695E-2</v>
      </c>
      <c r="BE59" s="14">
        <f>BD59*VLOOKUP('Données projet'!$B$11,Paramètres!$A$1:$I$89,3,0)*VLOOKUP('Données projet'!$B$11,Paramètres!$A$1:$I$89,5,0)</f>
        <v>-1.7640999999956764E-2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197.69583177305697</v>
      </c>
      <c r="BJ59" s="62">
        <f t="shared" si="38"/>
        <v>275.81630628767454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54.610710941033972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0.49348644630587191</v>
      </c>
      <c r="BS59" s="24">
        <f t="shared" si="9"/>
        <v>55.104197387339845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9">
        <f t="shared" si="1"/>
        <v>327.61220793297304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5.4</v>
      </c>
      <c r="N60" s="14">
        <f>IF('Données projet'!$A$36&gt;35,N59+M60-V59,IF(A60&lt;'Données projet'!$A$36,$K$205^A60,IF(A60='Données projet'!$A$36,'Données projet'!$B$36,N59+M60-V59)))</f>
        <v>131.79999999999995</v>
      </c>
      <c r="O60" s="14">
        <f>N60*VLOOKUP('Données projet'!$B$9,Paramètres!$A$1:$I$89,3,0)*VLOOKUP('Données projet'!$B$9,Paramètres!$A$1:$I$89,5,0)</f>
        <v>133.64519999999996</v>
      </c>
      <c r="P60" s="14">
        <f t="shared" si="33"/>
        <v>34.837297589797373</v>
      </c>
      <c r="Q60" s="22">
        <f t="shared" si="53"/>
        <v>293.44034996889701</v>
      </c>
      <c r="R60" s="62">
        <f t="shared" si="0"/>
        <v>586.77368330223032</v>
      </c>
      <c r="S60" s="62">
        <f ca="1">AVERAGE(OFFSET($R$3,0,0,'Données projet'!$E$9+1,1))-AVERAGE(OFFSET($H$3,0,0,'Données projet'!$E$9+1,1))</f>
        <v>267.21192995910729</v>
      </c>
      <c r="T60" s="62">
        <f t="shared" si="34"/>
        <v>121.59015783305534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3.1924383761523938</v>
      </c>
      <c r="AA60" s="23">
        <f>EXP(-LN(2)/25)*AA59+(1-EXP(-LN(2)/25))/(LN(2)/25)*Calculateur!V60*Calculateur!X60*VLOOKUP('Données projet'!$B$9,Paramètres!$A$1:$I$89,3,0)*0.475*44/12</f>
        <v>4.5872049396295518</v>
      </c>
      <c r="AB60" s="23">
        <f>EXP(-LN(2)/2)*AB59+(1-EXP(-LN(2)/2))/(LN(2)/2)*V60*Y60*VLOOKUP('Données projet'!$B$9,Paramètres!$A$1:$I$89,3,0)*0.475*44/12</f>
        <v>8.6750942048247973E-2</v>
      </c>
      <c r="AC60" s="24">
        <f t="shared" si="3"/>
        <v>7.8663942578301933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-1.5499999999974534E-2</v>
      </c>
      <c r="AJ60" s="14">
        <f>AI60*VLOOKUP('Données projet'!$B$10,Paramètres!$A$1:$I$89,3,0)*VLOOKUP('Données projet'!$B$10,Paramètres!$A$1:$I$89,5,0)</f>
        <v>-9.2689999999847721E-3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188.46831042793326</v>
      </c>
      <c r="AO60" s="62">
        <f t="shared" si="36"/>
        <v>324.99681460301127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53.746618474181524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0.6782032308030489</v>
      </c>
      <c r="AX60" s="23">
        <f t="shared" si="6"/>
        <v>54.424821704984574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-2.9499999999927695E-2</v>
      </c>
      <c r="BE60" s="14">
        <f>BD60*VLOOKUP('Données projet'!$B$11,Paramètres!$A$1:$I$89,3,0)*VLOOKUP('Données projet'!$B$11,Paramètres!$A$1:$I$89,5,0)</f>
        <v>-1.7640999999956764E-2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197.69583177305697</v>
      </c>
      <c r="BJ60" s="62">
        <f t="shared" si="38"/>
        <v>275.81630628767454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53.539828208724956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0.34894761260653312</v>
      </c>
      <c r="BS60" s="24">
        <f t="shared" si="9"/>
        <v>53.888775821331485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9">
        <f t="shared" si="1"/>
        <v>328.82241559803606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5.4</v>
      </c>
      <c r="N61" s="14">
        <f>IF('Données projet'!$A$36&gt;35,N60+M61-V60,IF(A61&lt;'Données projet'!$A$36,$K$205^A61,IF(A61='Données projet'!$A$36,'Données projet'!$B$36,N60+M61-V60)))</f>
        <v>137.19999999999996</v>
      </c>
      <c r="O61" s="14">
        <f>N61*VLOOKUP('Données projet'!$B$9,Paramètres!$A$1:$I$89,3,0)*VLOOKUP('Données projet'!$B$9,Paramètres!$A$1:$I$89,5,0)</f>
        <v>139.12079999999997</v>
      </c>
      <c r="P61" s="14">
        <f t="shared" si="33"/>
        <v>36.095519333110218</v>
      </c>
      <c r="Q61" s="22">
        <f t="shared" si="53"/>
        <v>305.16842283850025</v>
      </c>
      <c r="R61" s="62">
        <f t="shared" si="0"/>
        <v>598.50175617183356</v>
      </c>
      <c r="S61" s="62">
        <f ca="1">AVERAGE(OFFSET($R$3,0,0,'Données projet'!$E$9+1,1))-AVERAGE(OFFSET($H$3,0,0,'Données projet'!$E$9+1,1))</f>
        <v>267.21192995910729</v>
      </c>
      <c r="T61" s="62">
        <f t="shared" si="34"/>
        <v>121.59015783305534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3.1298366067911854</v>
      </c>
      <c r="AA61" s="23">
        <f>EXP(-LN(2)/25)*AA60+(1-EXP(-LN(2)/25))/(LN(2)/25)*Calculateur!V61*Calculateur!X61*VLOOKUP('Données projet'!$B$9,Paramètres!$A$1:$I$89,3,0)*0.475*44/12</f>
        <v>4.461767579324758</v>
      </c>
      <c r="AB61" s="23">
        <f>EXP(-LN(2)/2)*AB60+(1-EXP(-LN(2)/2))/(LN(2)/2)*V61*Y61*VLOOKUP('Données projet'!$B$9,Paramètres!$A$1:$I$89,3,0)*0.475*44/12</f>
        <v>6.1342179396637352E-2</v>
      </c>
      <c r="AC61" s="24">
        <f t="shared" si="3"/>
        <v>7.6529463655125811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-1.5499999999974534E-2</v>
      </c>
      <c r="AJ61" s="14">
        <f>AI61*VLOOKUP('Données projet'!$B$10,Paramètres!$A$1:$I$89,3,0)*VLOOKUP('Données projet'!$B$10,Paramètres!$A$1:$I$89,5,0)</f>
        <v>-9.2689999999847721E-3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188.46831042793326</v>
      </c>
      <c r="AO61" s="62">
        <f t="shared" si="36"/>
        <v>324.99681460301127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52.692680068103122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0.47956210352346113</v>
      </c>
      <c r="AX61" s="23">
        <f t="shared" si="6"/>
        <v>53.172242171626586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-2.9499999999927695E-2</v>
      </c>
      <c r="BE61" s="14">
        <f>BD61*VLOOKUP('Données projet'!$B$11,Paramètres!$A$1:$I$89,3,0)*VLOOKUP('Données projet'!$B$11,Paramètres!$A$1:$I$89,5,0)</f>
        <v>-1.7640999999956764E-2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197.69583177305697</v>
      </c>
      <c r="BJ61" s="62">
        <f t="shared" si="38"/>
        <v>275.81630628767454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52.489944833622545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0.24674322315293598</v>
      </c>
      <c r="BS61" s="24">
        <f t="shared" si="9"/>
        <v>52.736688056775478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9">
        <f t="shared" si="1"/>
        <v>330.03210345430642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5.4</v>
      </c>
      <c r="N62" s="14">
        <f>IF('Données projet'!$A$36&gt;35,N61+M62-V61,IF(A62&lt;'Données projet'!$A$36,$K$205^A62,IF(A62='Données projet'!$A$36,'Données projet'!$B$36,N61+M62-V61)))</f>
        <v>142.59999999999997</v>
      </c>
      <c r="O62" s="14">
        <f>N62*VLOOKUP('Données projet'!$B$9,Paramètres!$A$1:$I$89,3,0)*VLOOKUP('Données projet'!$B$9,Paramètres!$A$1:$I$89,5,0)</f>
        <v>144.59639999999999</v>
      </c>
      <c r="P62" s="14">
        <f t="shared" si="33"/>
        <v>37.347988348805522</v>
      </c>
      <c r="Q62" s="22">
        <f t="shared" si="53"/>
        <v>316.8864763741696</v>
      </c>
      <c r="R62" s="62">
        <f t="shared" si="0"/>
        <v>610.21980970750292</v>
      </c>
      <c r="S62" s="62">
        <f ca="1">AVERAGE(OFFSET($R$3,0,0,'Données projet'!$E$9+1,1))-AVERAGE(OFFSET($H$3,0,0,'Données projet'!$E$9+1,1))</f>
        <v>267.21192995910729</v>
      </c>
      <c r="T62" s="62">
        <f t="shared" si="34"/>
        <v>121.59015783305534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3.0684624199438413</v>
      </c>
      <c r="AA62" s="23">
        <f>EXP(-LN(2)/25)*AA61+(1-EXP(-LN(2)/25))/(LN(2)/25)*Calculateur!V62*Calculateur!X62*VLOOKUP('Données projet'!$B$9,Paramètres!$A$1:$I$89,3,0)*0.475*44/12</f>
        <v>4.339760310233963</v>
      </c>
      <c r="AB62" s="23">
        <f>EXP(-LN(2)/2)*AB61+(1-EXP(-LN(2)/2))/(LN(2)/2)*V62*Y62*VLOOKUP('Données projet'!$B$9,Paramètres!$A$1:$I$89,3,0)*0.475*44/12</f>
        <v>4.3375471024123993E-2</v>
      </c>
      <c r="AC62" s="24">
        <f t="shared" si="3"/>
        <v>7.4515982012019286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-1.5499999999974534E-2</v>
      </c>
      <c r="AJ62" s="14">
        <f>AI62*VLOOKUP('Données projet'!$B$10,Paramètres!$A$1:$I$89,3,0)*VLOOKUP('Données projet'!$B$10,Paramètres!$A$1:$I$89,5,0)</f>
        <v>-9.2689999999847721E-3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188.46831042793326</v>
      </c>
      <c r="AO62" s="62">
        <f t="shared" si="36"/>
        <v>324.99681460301127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51.659408751328961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0.3391016154015245</v>
      </c>
      <c r="AX62" s="23">
        <f t="shared" si="6"/>
        <v>51.998510366730486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-2.9499999999927695E-2</v>
      </c>
      <c r="BE62" s="14">
        <f>BD62*VLOOKUP('Données projet'!$B$11,Paramètres!$A$1:$I$89,3,0)*VLOOKUP('Données projet'!$B$11,Paramètres!$A$1:$I$89,5,0)</f>
        <v>-1.7640999999956764E-2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197.69583177305697</v>
      </c>
      <c r="BJ62" s="62">
        <f t="shared" si="38"/>
        <v>275.81630628767454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51.460649031140264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0.17447380630326659</v>
      </c>
      <c r="BS62" s="24">
        <f t="shared" si="9"/>
        <v>51.635122837443532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9">
        <f t="shared" si="1"/>
        <v>331.24128132887591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148</v>
      </c>
      <c r="L63" s="13">
        <f>VLOOKUP(A63,'Données projet'!$A$35:$I$55,9,0)</f>
        <v>5.4</v>
      </c>
      <c r="M63" s="13">
        <f t="array" ref="M63">INDEX(L:L,MIN(IF(ISNUMBER(L63:L259),ROW(L63:L259),"")))</f>
        <v>5.4</v>
      </c>
      <c r="N63" s="14">
        <f>IF('Données projet'!$A$36&gt;35,N62+M63-V62,IF(A63&lt;'Données projet'!$A$36,$K$205^A63,IF(A63='Données projet'!$A$36,'Données projet'!$B$36,N62+M63-V62)))</f>
        <v>147.99999999999997</v>
      </c>
      <c r="O63" s="14">
        <f>N63*VLOOKUP('Données projet'!$B$9,Paramètres!$A$1:$I$89,3,0)*VLOOKUP('Données projet'!$B$9,Paramètres!$A$1:$I$89,5,0)</f>
        <v>150.07199999999997</v>
      </c>
      <c r="P63" s="14">
        <f t="shared" si="33"/>
        <v>38.594947422201457</v>
      </c>
      <c r="Q63" s="22">
        <f t="shared" si="53"/>
        <v>328.5949334270008</v>
      </c>
      <c r="R63" s="62">
        <f t="shared" si="0"/>
        <v>621.92826676033405</v>
      </c>
      <c r="S63" s="62">
        <f ca="1">AVERAGE(OFFSET($R$3,0,0,'Données projet'!$E$9+1,1))-AVERAGE(OFFSET($H$3,0,0,'Données projet'!$E$9+1,1))</f>
        <v>267.21192995910729</v>
      </c>
      <c r="T63" s="62">
        <f t="shared" si="34"/>
        <v>121.59015783305534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3.0082917434660157</v>
      </c>
      <c r="AA63" s="23">
        <f>EXP(-LN(2)/25)*AA62+(1-EXP(-LN(2)/25))/(LN(2)/25)*Calculateur!V63*Calculateur!X63*VLOOKUP('Données projet'!$B$9,Paramètres!$A$1:$I$89,3,0)*0.475*44/12</f>
        <v>4.2210893363325397</v>
      </c>
      <c r="AB63" s="23">
        <f>EXP(-LN(2)/2)*AB62+(1-EXP(-LN(2)/2))/(LN(2)/2)*V63*Y63*VLOOKUP('Données projet'!$B$9,Paramètres!$A$1:$I$89,3,0)*0.475*44/12</f>
        <v>3.0671089698318679E-2</v>
      </c>
      <c r="AC63" s="24">
        <f t="shared" si="3"/>
        <v>7.2600521694968743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-1.5499999999974534E-2</v>
      </c>
      <c r="AJ63" s="14">
        <f>AI63*VLOOKUP('Données projet'!$B$10,Paramètres!$A$1:$I$89,3,0)*VLOOKUP('Données projet'!$B$10,Paramètres!$A$1:$I$89,5,0)</f>
        <v>-9.2689999999847721E-3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188.46831042793326</v>
      </c>
      <c r="AO63" s="62">
        <f t="shared" si="36"/>
        <v>324.99681460301127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50.646399254843473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0.23978105176173059</v>
      </c>
      <c r="AX63" s="23">
        <f t="shared" si="6"/>
        <v>50.886180306605205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-2.9499999999927695E-2</v>
      </c>
      <c r="BE63" s="14">
        <f>BD63*VLOOKUP('Données projet'!$B$11,Paramètres!$A$1:$I$89,3,0)*VLOOKUP('Données projet'!$B$11,Paramètres!$A$1:$I$89,5,0)</f>
        <v>-1.7640999999956764E-2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197.69583177305697</v>
      </c>
      <c r="BJ63" s="62">
        <f t="shared" si="38"/>
        <v>275.81630628767454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50.451537091536217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0.12337161157646802</v>
      </c>
      <c r="BS63" s="24">
        <f t="shared" si="9"/>
        <v>50.574908703112683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9">
        <f t="shared" si="1"/>
        <v>332.44995870249011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5.4</v>
      </c>
      <c r="N64" s="14">
        <f>IF('Données projet'!$A$36&gt;35,N63+M64-V63,IF(A64&lt;'Données projet'!$A$36,$K$205^A64,IF(A64='Données projet'!$A$36,'Données projet'!$B$36,N63+M64-V63)))</f>
        <v>153.39999999999998</v>
      </c>
      <c r="O64" s="14">
        <f>N64*VLOOKUP('Données projet'!$B$9,Paramètres!$A$1:$I$89,3,0)*VLOOKUP('Données projet'!$B$9,Paramètres!$A$1:$I$89,5,0)</f>
        <v>155.54759999999999</v>
      </c>
      <c r="P64" s="14">
        <f t="shared" si="33"/>
        <v>39.836620617816237</v>
      </c>
      <c r="Q64" s="22">
        <f t="shared" si="53"/>
        <v>340.29418424269653</v>
      </c>
      <c r="R64" s="62">
        <f t="shared" si="0"/>
        <v>633.62751757602985</v>
      </c>
      <c r="S64" s="62">
        <f ca="1">AVERAGE(OFFSET($R$3,0,0,'Données projet'!$E$9+1,1))-AVERAGE(OFFSET($H$3,0,0,'Données projet'!$E$9+1,1))</f>
        <v>267.21192995910729</v>
      </c>
      <c r="T64" s="62">
        <f t="shared" si="34"/>
        <v>121.59015783305534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2.9493009772534315</v>
      </c>
      <c r="AA64" s="23">
        <f>EXP(-LN(2)/25)*AA63+(1-EXP(-LN(2)/25))/(LN(2)/25)*Calculateur!V64*Calculateur!X64*VLOOKUP('Données projet'!$B$9,Paramètres!$A$1:$I$89,3,0)*0.475*44/12</f>
        <v>4.105663426453086</v>
      </c>
      <c r="AB64" s="23">
        <f>EXP(-LN(2)/2)*AB63+(1-EXP(-LN(2)/2))/(LN(2)/2)*V64*Y64*VLOOKUP('Données projet'!$B$9,Paramètres!$A$1:$I$89,3,0)*0.475*44/12</f>
        <v>2.1687735512062E-2</v>
      </c>
      <c r="AC64" s="24">
        <f t="shared" si="3"/>
        <v>7.0766521392185791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-1.5499999999974534E-2</v>
      </c>
      <c r="AJ64" s="14">
        <f>AI64*VLOOKUP('Données projet'!$B$10,Paramètres!$A$1:$I$89,3,0)*VLOOKUP('Données projet'!$B$10,Paramètres!$A$1:$I$89,5,0)</f>
        <v>-9.2689999999847721E-3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188.46831042793326</v>
      </c>
      <c r="AO64" s="62">
        <f t="shared" si="36"/>
        <v>324.99681460301127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49.653254256709282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0.16955080770076228</v>
      </c>
      <c r="AX64" s="23">
        <f t="shared" si="6"/>
        <v>49.822805064410041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-2.9499999999927695E-2</v>
      </c>
      <c r="BE64" s="14">
        <f>BD64*VLOOKUP('Données projet'!$B$11,Paramètres!$A$1:$I$89,3,0)*VLOOKUP('Données projet'!$B$11,Paramètres!$A$1:$I$89,5,0)</f>
        <v>-1.7640999999956764E-2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197.69583177305697</v>
      </c>
      <c r="BJ64" s="62">
        <f t="shared" si="38"/>
        <v>275.81630628767454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49.462213221570295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8.7236903151633308E-2</v>
      </c>
      <c r="BS64" s="24">
        <f t="shared" si="9"/>
        <v>49.549450124721929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9">
        <f t="shared" si="1"/>
        <v>333.65814472722889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5.4</v>
      </c>
      <c r="N65" s="14">
        <f>IF('Données projet'!$A$36&gt;35,N64+M65-V64,IF(A65&lt;'Données projet'!$A$36,$K$205^A65,IF(A65='Données projet'!$A$36,'Données projet'!$B$36,N64+M65-V64)))</f>
        <v>158.79999999999998</v>
      </c>
      <c r="O65" s="14">
        <f>N65*VLOOKUP('Données projet'!$B$9,Paramètres!$A$1:$I$89,3,0)*VLOOKUP('Données projet'!$B$9,Paramètres!$A$1:$I$89,5,0)</f>
        <v>161.0232</v>
      </c>
      <c r="P65" s="14">
        <f t="shared" si="33"/>
        <v>41.073215330646036</v>
      </c>
      <c r="Q65" s="22">
        <f t="shared" si="53"/>
        <v>351.98459003420857</v>
      </c>
      <c r="R65" s="62">
        <f t="shared" si="0"/>
        <v>645.31792336754188</v>
      </c>
      <c r="S65" s="62">
        <f ca="1">AVERAGE(OFFSET($R$3,0,0,'Données projet'!$E$9+1,1))-AVERAGE(OFFSET($H$3,0,0,'Données projet'!$E$9+1,1))</f>
        <v>267.21192995910729</v>
      </c>
      <c r="T65" s="62">
        <f t="shared" si="34"/>
        <v>121.59015783305534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2.8914669839854619</v>
      </c>
      <c r="AA65" s="23">
        <f>EXP(-LN(2)/25)*AA64+(1-EXP(-LN(2)/25))/(LN(2)/25)*Calculateur!V65*Calculateur!X65*VLOOKUP('Données projet'!$B$9,Paramètres!$A$1:$I$89,3,0)*0.475*44/12</f>
        <v>3.9933938441492702</v>
      </c>
      <c r="AB65" s="23">
        <f>EXP(-LN(2)/2)*AB64+(1-EXP(-LN(2)/2))/(LN(2)/2)*V65*Y65*VLOOKUP('Données projet'!$B$9,Paramètres!$A$1:$I$89,3,0)*0.475*44/12</f>
        <v>1.5335544849159341E-2</v>
      </c>
      <c r="AC65" s="24">
        <f t="shared" si="3"/>
        <v>6.9001963729838911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-1.5499999999974534E-2</v>
      </c>
      <c r="AJ65" s="14">
        <f>AI65*VLOOKUP('Données projet'!$B$10,Paramètres!$A$1:$I$89,3,0)*VLOOKUP('Données projet'!$B$10,Paramètres!$A$1:$I$89,5,0)</f>
        <v>-9.2689999999847721E-3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188.46831042793326</v>
      </c>
      <c r="AO65" s="62">
        <f t="shared" si="36"/>
        <v>324.99681460301127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48.679584226229863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0.11989052588086532</v>
      </c>
      <c r="AX65" s="23">
        <f t="shared" si="6"/>
        <v>48.799474752110726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-2.9499999999927695E-2</v>
      </c>
      <c r="BE65" s="14">
        <f>BD65*VLOOKUP('Données projet'!$B$11,Paramètres!$A$1:$I$89,3,0)*VLOOKUP('Données projet'!$B$11,Paramètres!$A$1:$I$89,5,0)</f>
        <v>-1.7640999999956764E-2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197.69583177305697</v>
      </c>
      <c r="BJ65" s="62">
        <f t="shared" si="38"/>
        <v>275.81630628767454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48.492289389266425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6.1685805788234016E-2</v>
      </c>
      <c r="BS65" s="24">
        <f t="shared" si="9"/>
        <v>48.553975195054662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9">
        <f t="shared" si="1"/>
        <v>334.86584824301428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5.4</v>
      </c>
      <c r="N66" s="14">
        <f>IF('Données projet'!$A$36&gt;35,N65+M66-V65,IF(A66&lt;'Données projet'!$A$36,$K$205^A66,IF(A66='Données projet'!$A$36,'Données projet'!$B$36,N65+M66-V65)))</f>
        <v>164.2</v>
      </c>
      <c r="O66" s="14">
        <f>N66*VLOOKUP('Données projet'!$B$9,Paramètres!$A$1:$I$89,3,0)*VLOOKUP('Données projet'!$B$9,Paramètres!$A$1:$I$89,5,0)</f>
        <v>166.49879999999999</v>
      </c>
      <c r="P66" s="14">
        <f t="shared" si="33"/>
        <v>42.304924050589179</v>
      </c>
      <c r="Q66" s="22">
        <f t="shared" si="53"/>
        <v>363.66648605477604</v>
      </c>
      <c r="R66" s="62">
        <f t="shared" si="0"/>
        <v>656.99981938810936</v>
      </c>
      <c r="S66" s="62">
        <f ca="1">AVERAGE(OFFSET($R$3,0,0,'Données projet'!$E$9+1,1))-AVERAGE(OFFSET($H$3,0,0,'Données projet'!$E$9+1,1))</f>
        <v>267.21192995910729</v>
      </c>
      <c r="T66" s="62">
        <f t="shared" si="34"/>
        <v>121.59015783305534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2.834767080050224</v>
      </c>
      <c r="AA66" s="23">
        <f>EXP(-LN(2)/25)*AA65+(1-EXP(-LN(2)/25))/(LN(2)/25)*Calculateur!V66*Calculateur!X66*VLOOKUP('Données projet'!$B$9,Paramètres!$A$1:$I$89,3,0)*0.475*44/12</f>
        <v>3.884194279477553</v>
      </c>
      <c r="AB66" s="23">
        <f>EXP(-LN(2)/2)*AB65+(1-EXP(-LN(2)/2))/(LN(2)/2)*V66*Y66*VLOOKUP('Données projet'!$B$9,Paramètres!$A$1:$I$89,3,0)*0.475*44/12</f>
        <v>1.0843867756031002E-2</v>
      </c>
      <c r="AC66" s="24">
        <f t="shared" si="3"/>
        <v>6.7298052272838076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-1.5499999999974534E-2</v>
      </c>
      <c r="AJ66" s="14">
        <f>AI66*VLOOKUP('Données projet'!$B$10,Paramètres!$A$1:$I$89,3,0)*VLOOKUP('Données projet'!$B$10,Paramètres!$A$1:$I$89,5,0)</f>
        <v>-9.2689999999847721E-3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188.46831042793326</v>
      </c>
      <c r="AO66" s="62">
        <f t="shared" si="36"/>
        <v>324.99681460301127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47.725007271168067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8.4775403850381154E-2</v>
      </c>
      <c r="AX66" s="23">
        <f t="shared" si="6"/>
        <v>47.809782675018447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-2.9499999999927695E-2</v>
      </c>
      <c r="BE66" s="14">
        <f>BD66*VLOOKUP('Données projet'!$B$11,Paramètres!$A$1:$I$89,3,0)*VLOOKUP('Données projet'!$B$11,Paramètres!$A$1:$I$89,5,0)</f>
        <v>-1.7640999999956764E-2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197.69583177305697</v>
      </c>
      <c r="BJ66" s="62">
        <f t="shared" si="38"/>
        <v>275.81630628767454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47.541385171718915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4.3618451575816661E-2</v>
      </c>
      <c r="BS66" s="24">
        <f t="shared" si="9"/>
        <v>47.585003623294732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9">
        <f t="shared" si="1"/>
        <v>336.07307779303983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5.4</v>
      </c>
      <c r="N67" s="14">
        <f>IF('Données projet'!$A$36&gt;35,N66+M67-V66,IF(A67&lt;'Données projet'!$A$36,$K$205^A67,IF(A67='Données projet'!$A$36,'Données projet'!$B$36,N66+M67-V66)))</f>
        <v>169.6</v>
      </c>
      <c r="O67" s="14">
        <f>N67*VLOOKUP('Données projet'!$B$9,Paramètres!$A$1:$I$89,3,0)*VLOOKUP('Données projet'!$B$9,Paramètres!$A$1:$I$89,5,0)</f>
        <v>171.9744</v>
      </c>
      <c r="P67" s="14">
        <f t="shared" si="33"/>
        <v>43.531925888246128</v>
      </c>
      <c r="Q67" s="22">
        <f t="shared" ref="Q67:Q98" si="54">(O67+P67)*0.475*44/12</f>
        <v>375.34018425536198</v>
      </c>
      <c r="R67" s="62">
        <f t="shared" ref="R67:R130" si="55">Q67+(I67+J67)*44/12</f>
        <v>668.67351758869529</v>
      </c>
      <c r="S67" s="62">
        <f ca="1">AVERAGE(OFFSET($R$3,0,0,'Données projet'!$E$9+1,1))-AVERAGE(OFFSET($H$3,0,0,'Données projet'!$E$9+1,1))</f>
        <v>267.21192995910729</v>
      </c>
      <c r="T67" s="62">
        <f t="shared" si="34"/>
        <v>121.59015783305534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2.7791790266476299</v>
      </c>
      <c r="AA67" s="23">
        <f>EXP(-LN(2)/25)*AA66+(1-EXP(-LN(2)/25))/(LN(2)/25)*Calculateur!V67*Calculateur!X67*VLOOKUP('Données projet'!$B$9,Paramètres!$A$1:$I$89,3,0)*0.475*44/12</f>
        <v>3.7779807826443395</v>
      </c>
      <c r="AB67" s="23">
        <f>EXP(-LN(2)/2)*AB66+(1-EXP(-LN(2)/2))/(LN(2)/2)*V67*Y67*VLOOKUP('Données projet'!$B$9,Paramètres!$A$1:$I$89,3,0)*0.475*44/12</f>
        <v>7.6677724245796724E-3</v>
      </c>
      <c r="AC67" s="24">
        <f t="shared" si="3"/>
        <v>6.5648275817165489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-1.5499999999974534E-2</v>
      </c>
      <c r="AJ67" s="14">
        <f>AI67*VLOOKUP('Données projet'!$B$10,Paramètres!$A$1:$I$89,3,0)*VLOOKUP('Données projet'!$B$10,Paramètres!$A$1:$I$89,5,0)</f>
        <v>-9.2689999999847721E-3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188.46831042793326</v>
      </c>
      <c r="AO67" s="62">
        <f t="shared" si="36"/>
        <v>324.99681460301127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46.789148987960587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5.9945262940432668E-2</v>
      </c>
      <c r="AX67" s="23">
        <f t="shared" si="6"/>
        <v>46.849094250901018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-2.9499999999927695E-2</v>
      </c>
      <c r="BE67" s="14">
        <f>BD67*VLOOKUP('Données projet'!$B$11,Paramètres!$A$1:$I$89,3,0)*VLOOKUP('Données projet'!$B$11,Paramètres!$A$1:$I$89,5,0)</f>
        <v>-1.7640999999956764E-2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197.69583177305697</v>
      </c>
      <c r="BJ67" s="62">
        <f t="shared" si="38"/>
        <v>275.81630628767454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46.609127605883209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3.0842902894117011E-2</v>
      </c>
      <c r="BS67" s="24">
        <f t="shared" si="9"/>
        <v>46.639970508777324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9">
        <f t="shared" ref="H68:H131" si="56">(B68+E68+F68)*44/12+(C68+D68)*0.475*44/12</f>
        <v>337.27984163820884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175</v>
      </c>
      <c r="L68" s="13">
        <f>VLOOKUP(A68,'Données projet'!$A$35:$I$55,9,0)</f>
        <v>5.4</v>
      </c>
      <c r="M68" s="13">
        <f t="array" ref="M68">INDEX(L:L,MIN(IF(ISNUMBER(L68:L264),ROW(L68:L264),"")))</f>
        <v>5.4</v>
      </c>
      <c r="N68" s="14">
        <f>IF('Données projet'!$A$36&gt;35,N67+M68-V67,IF(A68&lt;'Données projet'!$A$36,$K$205^A68,IF(A68='Données projet'!$A$36,'Données projet'!$B$36,N67+M68-V67)))</f>
        <v>175</v>
      </c>
      <c r="O68" s="14">
        <f>N68*VLOOKUP('Données projet'!$B$9,Paramètres!$A$1:$I$89,3,0)*VLOOKUP('Données projet'!$B$9,Paramètres!$A$1:$I$89,5,0)</f>
        <v>177.45000000000002</v>
      </c>
      <c r="P68" s="14">
        <f t="shared" si="33"/>
        <v>44.754387900936791</v>
      </c>
      <c r="Q68" s="22">
        <f t="shared" si="54"/>
        <v>387.0059755941316</v>
      </c>
      <c r="R68" s="62">
        <f t="shared" si="55"/>
        <v>680.33930892746491</v>
      </c>
      <c r="S68" s="62">
        <f ca="1">AVERAGE(OFFSET($R$3,0,0,'Données projet'!$E$9+1,1))-AVERAGE(OFFSET($H$3,0,0,'Données projet'!$E$9+1,1))</f>
        <v>267.21192995910729</v>
      </c>
      <c r="T68" s="62">
        <f t="shared" si="34"/>
        <v>121.59015783305534</v>
      </c>
      <c r="U68" s="16">
        <f>IF(ISNA(VLOOKUP(A68,'Données projet'!$A$35:$I$55,3,0)),0,VLOOKUP(A68,'Données projet'!$A$35:$I$55,3,0))</f>
        <v>4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2.7246810210668957</v>
      </c>
      <c r="AA68" s="23">
        <f>EXP(-LN(2)/25)*AA67+(1-EXP(-LN(2)/25))/(LN(2)/25)*Calculateur!V68*Calculateur!X68*VLOOKUP('Données projet'!$B$9,Paramètres!$A$1:$I$89,3,0)*0.475*44/12</f>
        <v>3.6746716994675555</v>
      </c>
      <c r="AB68" s="23">
        <f>EXP(-LN(2)/2)*AB67+(1-EXP(-LN(2)/2))/(LN(2)/2)*V68*Y68*VLOOKUP('Données projet'!$B$9,Paramètres!$A$1:$I$89,3,0)*0.475*44/12</f>
        <v>5.4219338780155018E-3</v>
      </c>
      <c r="AC68" s="24">
        <f t="shared" ref="AC68:AC131" si="57">SUM(Z68:AB68)</f>
        <v>6.4047746544124671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-1.5499999999974534E-2</v>
      </c>
      <c r="AJ68" s="14">
        <f>AI68*VLOOKUP('Données projet'!$B$10,Paramètres!$A$1:$I$89,3,0)*VLOOKUP('Données projet'!$B$10,Paramètres!$A$1:$I$89,5,0)</f>
        <v>-9.2689999999847721E-3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188.46831042793326</v>
      </c>
      <c r="AO68" s="62">
        <f t="shared" si="36"/>
        <v>324.99681460301127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45.871642314869611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4.2387701925190584E-2</v>
      </c>
      <c r="AX68" s="23">
        <f t="shared" ref="AX68:AX131" si="60">SUM(AU68:AW68)</f>
        <v>45.914030016794804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-2.9499999999927695E-2</v>
      </c>
      <c r="BE68" s="14">
        <f>BD68*VLOOKUP('Données projet'!$B$11,Paramètres!$A$1:$I$89,3,0)*VLOOKUP('Données projet'!$B$11,Paramètres!$A$1:$I$89,5,0)</f>
        <v>-1.7640999999956764E-2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197.69583177305697</v>
      </c>
      <c r="BJ68" s="62">
        <f t="shared" si="38"/>
        <v>275.81630628767454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45.695151042292572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2.1809225787908334E-2</v>
      </c>
      <c r="BS68" s="24">
        <f t="shared" ref="BS68:BS131" si="63">SUM(BP68:BR68)</f>
        <v>45.716960268080477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9">
        <f t="shared" si="56"/>
        <v>338.48614777065865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</v>
      </c>
      <c r="N69" s="14">
        <f>IF('Données projet'!$A$36&gt;35,N68+M69-V68,IF(A69&lt;'Données projet'!$A$36,$K$205^A69,IF(A69='Données projet'!$A$36,'Données projet'!$B$36,N68+M69-V68)))</f>
        <v>152</v>
      </c>
      <c r="O69" s="14">
        <f>N69*VLOOKUP('Données projet'!$B$9,Paramètres!$A$1:$I$89,3,0)*VLOOKUP('Données projet'!$B$9,Paramètres!$A$1:$I$89,5,0)</f>
        <v>154.12800000000001</v>
      </c>
      <c r="P69" s="14">
        <f t="shared" ref="P69:P132" si="87">EXP(-1.0587+0.8836*LN(O69)+0.284)</f>
        <v>39.515201075361155</v>
      </c>
      <c r="Q69" s="22">
        <f t="shared" si="54"/>
        <v>337.26190853958735</v>
      </c>
      <c r="R69" s="62">
        <f t="shared" si="55"/>
        <v>630.59524187292072</v>
      </c>
      <c r="S69" s="62">
        <f ca="1">AVERAGE(OFFSET($R$3,0,0,'Données projet'!$E$9+1,1))-AVERAGE(OFFSET($H$3,0,0,'Données projet'!$E$9+1,1))</f>
        <v>267.21192995910729</v>
      </c>
      <c r="T69" s="62">
        <f t="shared" ref="T69:T132" si="88">$T$3</f>
        <v>121.59015783305534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2.6712516881350985</v>
      </c>
      <c r="AA69" s="23">
        <f>EXP(-LN(2)/25)*AA68+(1-EXP(-LN(2)/25))/(LN(2)/25)*Calculateur!V69*Calculateur!X69*VLOOKUP('Données projet'!$B$9,Paramètres!$A$1:$I$89,3,0)*0.475*44/12</f>
        <v>3.5741876086030291</v>
      </c>
      <c r="AB69" s="23">
        <f>EXP(-LN(2)/2)*AB68+(1-EXP(-LN(2)/2))/(LN(2)/2)*V69*Y69*VLOOKUP('Données projet'!$B$9,Paramètres!$A$1:$I$89,3,0)*0.475*44/12</f>
        <v>3.8338862122898366E-3</v>
      </c>
      <c r="AC69" s="24">
        <f t="shared" si="57"/>
        <v>6.2492731829504171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-1.5499999999974534E-2</v>
      </c>
      <c r="AJ69" s="14">
        <f>AI69*VLOOKUP('Données projet'!$B$10,Paramètres!$A$1:$I$89,3,0)*VLOOKUP('Données projet'!$B$10,Paramètres!$A$1:$I$89,5,0)</f>
        <v>-9.2689999999847721E-3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188.46831042793326</v>
      </c>
      <c r="AO69" s="62">
        <f t="shared" ref="AO69:AO132" si="90">$AO$3</f>
        <v>324.99681460301127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44.972127388014137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2.9972631470216338E-2</v>
      </c>
      <c r="AX69" s="23">
        <f t="shared" si="60"/>
        <v>45.002100019484352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-2.9499999999927695E-2</v>
      </c>
      <c r="BE69" s="14">
        <f>BD69*VLOOKUP('Données projet'!$B$11,Paramètres!$A$1:$I$89,3,0)*VLOOKUP('Données projet'!$B$11,Paramètres!$A$1:$I$89,5,0)</f>
        <v>-1.7640999999956764E-2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197.69583177305697</v>
      </c>
      <c r="BJ69" s="62">
        <f t="shared" ref="BJ69:BJ132" si="92">$BJ$3</f>
        <v>275.81630628767454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44.79909700164329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1.5421451447058509E-2</v>
      </c>
      <c r="BS69" s="24">
        <f t="shared" si="63"/>
        <v>44.814518453090351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9">
        <f t="shared" si="56"/>
        <v>339.69200392644217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</v>
      </c>
      <c r="N70" s="14">
        <f>IF('Données projet'!$A$36&gt;35,N69+M70-V69,IF(A70&lt;'Données projet'!$A$36,$K$205^A70,IF(A70='Données projet'!$A$36,'Données projet'!$B$36,N69+M70-V69)))</f>
        <v>157</v>
      </c>
      <c r="O70" s="14">
        <f>N70*VLOOKUP('Données projet'!$B$9,Paramètres!$A$1:$I$89,3,0)*VLOOKUP('Données projet'!$B$9,Paramètres!$A$1:$I$89,5,0)</f>
        <v>159.19800000000001</v>
      </c>
      <c r="P70" s="14">
        <f t="shared" si="87"/>
        <v>40.661569197787308</v>
      </c>
      <c r="Q70" s="22">
        <f t="shared" si="54"/>
        <v>348.08874968614623</v>
      </c>
      <c r="R70" s="62">
        <f t="shared" si="55"/>
        <v>641.42208301947949</v>
      </c>
      <c r="S70" s="62">
        <f ca="1">AVERAGE(OFFSET($R$3,0,0,'Données projet'!$E$9+1,1))-AVERAGE(OFFSET($H$3,0,0,'Données projet'!$E$9+1,1))</f>
        <v>267.21192995910729</v>
      </c>
      <c r="T70" s="62">
        <f t="shared" si="88"/>
        <v>121.59015783305534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2.6188700718334186</v>
      </c>
      <c r="AA70" s="23">
        <f>EXP(-LN(2)/25)*AA69+(1-EXP(-LN(2)/25))/(LN(2)/25)*Calculateur!V70*Calculateur!X70*VLOOKUP('Données projet'!$B$9,Paramètres!$A$1:$I$89,3,0)*0.475*44/12</f>
        <v>3.4764512604874218</v>
      </c>
      <c r="AB70" s="23">
        <f>EXP(-LN(2)/2)*AB69+(1-EXP(-LN(2)/2))/(LN(2)/2)*V70*Y70*VLOOKUP('Données projet'!$B$9,Paramètres!$A$1:$I$89,3,0)*0.475*44/12</f>
        <v>2.7109669390077513E-3</v>
      </c>
      <c r="AC70" s="24">
        <f t="shared" si="57"/>
        <v>6.0980322992598479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-1.5499999999974534E-2</v>
      </c>
      <c r="AJ70" s="14">
        <f>AI70*VLOOKUP('Données projet'!$B$10,Paramètres!$A$1:$I$89,3,0)*VLOOKUP('Données projet'!$B$10,Paramètres!$A$1:$I$89,5,0)</f>
        <v>-9.2689999999847721E-3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188.46831042793326</v>
      </c>
      <c r="AO70" s="62">
        <f t="shared" si="90"/>
        <v>324.99681460301127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44.090251400224368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2.1193850962595292E-2</v>
      </c>
      <c r="AX70" s="23">
        <f t="shared" si="60"/>
        <v>44.111445251186964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-2.9499999999927695E-2</v>
      </c>
      <c r="BE70" s="14">
        <f>BD70*VLOOKUP('Données projet'!$B$11,Paramètres!$A$1:$I$89,3,0)*VLOOKUP('Données projet'!$B$11,Paramètres!$A$1:$I$89,5,0)</f>
        <v>-1.7640999999956764E-2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197.69583177305697</v>
      </c>
      <c r="BJ70" s="62">
        <f t="shared" si="92"/>
        <v>275.81630628767454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43.920614034192141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1.0904612893954169E-2</v>
      </c>
      <c r="BS70" s="24">
        <f t="shared" si="63"/>
        <v>43.931518647086094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9">
        <f t="shared" si="56"/>
        <v>340.89741759743021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</v>
      </c>
      <c r="N71" s="14">
        <f>IF('Données projet'!$A$36&gt;35,N70+M71-V70,IF(A71&lt;'Données projet'!$A$36,$K$205^A71,IF(A71='Données projet'!$A$36,'Données projet'!$B$36,N70+M71-V70)))</f>
        <v>162</v>
      </c>
      <c r="O71" s="14">
        <f>N71*VLOOKUP('Données projet'!$B$9,Paramètres!$A$1:$I$89,3,0)*VLOOKUP('Données projet'!$B$9,Paramètres!$A$1:$I$89,5,0)</f>
        <v>164.268</v>
      </c>
      <c r="P71" s="14">
        <f t="shared" si="87"/>
        <v>41.803694835525619</v>
      </c>
      <c r="Q71" s="22">
        <f t="shared" si="54"/>
        <v>358.90820183854044</v>
      </c>
      <c r="R71" s="62">
        <f t="shared" si="55"/>
        <v>652.24153517187369</v>
      </c>
      <c r="S71" s="62">
        <f ca="1">AVERAGE(OFFSET($R$3,0,0,'Données projet'!$E$9+1,1))-AVERAGE(OFFSET($H$3,0,0,'Données projet'!$E$9+1,1))</f>
        <v>267.21192995910729</v>
      </c>
      <c r="T71" s="62">
        <f t="shared" si="88"/>
        <v>121.59015783305534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2.5675156270777837</v>
      </c>
      <c r="AA71" s="23">
        <f>EXP(-LN(2)/25)*AA70+(1-EXP(-LN(2)/25))/(LN(2)/25)*Calculateur!V71*Calculateur!X71*VLOOKUP('Données projet'!$B$9,Paramètres!$A$1:$I$89,3,0)*0.475*44/12</f>
        <v>3.3813875179507669</v>
      </c>
      <c r="AB71" s="23">
        <f>EXP(-LN(2)/2)*AB70+(1-EXP(-LN(2)/2))/(LN(2)/2)*V71*Y71*VLOOKUP('Données projet'!$B$9,Paramètres!$A$1:$I$89,3,0)*0.475*44/12</f>
        <v>1.9169431061449188E-3</v>
      </c>
      <c r="AC71" s="24">
        <f t="shared" si="57"/>
        <v>5.9508200881346953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-1.5499999999974534E-2</v>
      </c>
      <c r="AJ71" s="14">
        <f>AI71*VLOOKUP('Données projet'!$B$10,Paramètres!$A$1:$I$89,3,0)*VLOOKUP('Données projet'!$B$10,Paramètres!$A$1:$I$89,5,0)</f>
        <v>-9.2689999999847721E-3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188.46831042793326</v>
      </c>
      <c r="AO71" s="62">
        <f t="shared" si="90"/>
        <v>324.99681460301127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43.225668462663918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1.4986315735108169E-2</v>
      </c>
      <c r="AX71" s="23">
        <f t="shared" si="60"/>
        <v>43.240654778399026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-2.9499999999927695E-2</v>
      </c>
      <c r="BE71" s="14">
        <f>BD71*VLOOKUP('Données projet'!$B$11,Paramètres!$A$1:$I$89,3,0)*VLOOKUP('Données projet'!$B$11,Paramètres!$A$1:$I$89,5,0)</f>
        <v>-1.7640999999956764E-2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197.69583177305697</v>
      </c>
      <c r="BJ71" s="62">
        <f t="shared" si="92"/>
        <v>275.81630628767454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43.059357581911009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7.7107257235292555E-3</v>
      </c>
      <c r="BS71" s="24">
        <f t="shared" si="63"/>
        <v>43.067068307634536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9">
        <f t="shared" si="56"/>
        <v>342.10239604249472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</v>
      </c>
      <c r="N72" s="14">
        <f>IF('Données projet'!$A$36&gt;35,N71+M72-V71,IF(A72&lt;'Données projet'!$A$36,$K$205^A72,IF(A72='Données projet'!$A$36,'Données projet'!$B$36,N71+M72-V71)))</f>
        <v>167</v>
      </c>
      <c r="O72" s="14">
        <f>N72*VLOOKUP('Données projet'!$B$9,Paramètres!$A$1:$I$89,3,0)*VLOOKUP('Données projet'!$B$9,Paramètres!$A$1:$I$89,5,0)</f>
        <v>169.33799999999999</v>
      </c>
      <c r="P72" s="14">
        <f t="shared" si="87"/>
        <v>42.941723955722921</v>
      </c>
      <c r="Q72" s="22">
        <f t="shared" si="54"/>
        <v>369.72051922288409</v>
      </c>
      <c r="R72" s="62">
        <f t="shared" si="55"/>
        <v>663.05385255621741</v>
      </c>
      <c r="S72" s="62">
        <f ca="1">AVERAGE(OFFSET($R$3,0,0,'Données projet'!$E$9+1,1))-AVERAGE(OFFSET($H$3,0,0,'Données projet'!$E$9+1,1))</f>
        <v>267.21192995910729</v>
      </c>
      <c r="T72" s="62">
        <f t="shared" si="88"/>
        <v>121.59015783305534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2.5171682116606884</v>
      </c>
      <c r="AA72" s="23">
        <f>EXP(-LN(2)/25)*AA71+(1-EXP(-LN(2)/25))/(LN(2)/25)*Calculateur!V72*Calculateur!X72*VLOOKUP('Données projet'!$B$9,Paramètres!$A$1:$I$89,3,0)*0.475*44/12</f>
        <v>3.2889232984529619</v>
      </c>
      <c r="AB72" s="23">
        <f>EXP(-LN(2)/2)*AB71+(1-EXP(-LN(2)/2))/(LN(2)/2)*V72*Y72*VLOOKUP('Données projet'!$B$9,Paramètres!$A$1:$I$89,3,0)*0.475*44/12</f>
        <v>1.3554834695038759E-3</v>
      </c>
      <c r="AC72" s="24">
        <f t="shared" si="57"/>
        <v>5.8074469935831541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-1.5499999999974534E-2</v>
      </c>
      <c r="AJ72" s="14">
        <f>AI72*VLOOKUP('Données projet'!$B$10,Paramètres!$A$1:$I$89,3,0)*VLOOKUP('Données projet'!$B$10,Paramètres!$A$1:$I$89,5,0)</f>
        <v>-9.2689999999847721E-3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188.46831042793326</v>
      </c>
      <c r="AO72" s="62">
        <f t="shared" si="90"/>
        <v>324.99681460301127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42.378039469165508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1.0596925481297646E-2</v>
      </c>
      <c r="AX72" s="23">
        <f t="shared" si="60"/>
        <v>42.388636394646802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-2.9499999999927695E-2</v>
      </c>
      <c r="BE72" s="14">
        <f>BD72*VLOOKUP('Données projet'!$B$11,Paramètres!$A$1:$I$89,3,0)*VLOOKUP('Données projet'!$B$11,Paramètres!$A$1:$I$89,5,0)</f>
        <v>-1.7640999999956764E-2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197.69583177305697</v>
      </c>
      <c r="BJ72" s="62">
        <f t="shared" si="92"/>
        <v>275.81630628767454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42.21498984334454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5.4523064469770852E-3</v>
      </c>
      <c r="BS72" s="24">
        <f t="shared" si="63"/>
        <v>42.220442149791516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9">
        <f t="shared" si="56"/>
        <v>343.30694629802451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172</v>
      </c>
      <c r="L73" s="13">
        <f>VLOOKUP(A73,'Données projet'!$A$35:$I$55,9,0)</f>
        <v>5</v>
      </c>
      <c r="M73" s="13">
        <f t="array" ref="M73">INDEX(L:L,MIN(IF(ISNUMBER(L73:L269),ROW(L73:L269),"")))</f>
        <v>5</v>
      </c>
      <c r="N73" s="14">
        <f>IF('Données projet'!$A$36&gt;35,N72+M73-V72,IF(A73&lt;'Données projet'!$A$36,$K$205^A73,IF(A73='Données projet'!$A$36,'Données projet'!$B$36,N72+M73-V72)))</f>
        <v>172</v>
      </c>
      <c r="O73" s="14">
        <f>N73*VLOOKUP('Données projet'!$B$9,Paramètres!$A$1:$I$89,3,0)*VLOOKUP('Données projet'!$B$9,Paramètres!$A$1:$I$89,5,0)</f>
        <v>174.40800000000002</v>
      </c>
      <c r="P73" s="14">
        <f t="shared" si="87"/>
        <v>44.075793288194824</v>
      </c>
      <c r="Q73" s="22">
        <f t="shared" si="54"/>
        <v>380.52593997693936</v>
      </c>
      <c r="R73" s="62">
        <f t="shared" si="55"/>
        <v>673.85927331027267</v>
      </c>
      <c r="S73" s="62">
        <f ca="1">AVERAGE(OFFSET($R$3,0,0,'Données projet'!$E$9+1,1))-AVERAGE(OFFSET($H$3,0,0,'Données projet'!$E$9+1,1))</f>
        <v>267.21192995910729</v>
      </c>
      <c r="T73" s="62">
        <f t="shared" si="88"/>
        <v>121.59015783305534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2.4678080783510312</v>
      </c>
      <c r="AA73" s="23">
        <f>EXP(-LN(2)/25)*AA72+(1-EXP(-LN(2)/25))/(LN(2)/25)*Calculateur!V73*Calculateur!X73*VLOOKUP('Données projet'!$B$9,Paramètres!$A$1:$I$89,3,0)*0.475*44/12</f>
        <v>3.1989875178998064</v>
      </c>
      <c r="AB73" s="23">
        <f>EXP(-LN(2)/2)*AB72+(1-EXP(-LN(2)/2))/(LN(2)/2)*V73*Y73*VLOOKUP('Données projet'!$B$9,Paramètres!$A$1:$I$89,3,0)*0.475*44/12</f>
        <v>9.5847155307245949E-4</v>
      </c>
      <c r="AC73" s="24">
        <f t="shared" si="57"/>
        <v>5.6677540678039104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-1.5499999999974534E-2</v>
      </c>
      <c r="AJ73" s="14">
        <f>AI73*VLOOKUP('Données projet'!$B$10,Paramètres!$A$1:$I$89,3,0)*VLOOKUP('Données projet'!$B$10,Paramètres!$A$1:$I$89,5,0)</f>
        <v>-9.2689999999847721E-3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188.46831042793326</v>
      </c>
      <c r="AO73" s="62">
        <f t="shared" si="90"/>
        <v>324.99681460301127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41.547031963226964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7.4931578675540844E-3</v>
      </c>
      <c r="AX73" s="23">
        <f t="shared" si="60"/>
        <v>41.554525121094521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-2.9499999999927695E-2</v>
      </c>
      <c r="BE73" s="14">
        <f>BD73*VLOOKUP('Données projet'!$B$11,Paramètres!$A$1:$I$89,3,0)*VLOOKUP('Données projet'!$B$11,Paramètres!$A$1:$I$89,5,0)</f>
        <v>-1.7640999999956764E-2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197.69583177305697</v>
      </c>
      <c r="BJ73" s="62">
        <f t="shared" si="92"/>
        <v>275.81630628767454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41.387179641117896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3.8553628617646286E-3</v>
      </c>
      <c r="BS73" s="24">
        <f t="shared" si="63"/>
        <v>41.39103500397966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9">
        <f t="shared" si="56"/>
        <v>344.51107518782362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</v>
      </c>
      <c r="N74" s="14">
        <f>IF('Données projet'!$A$36&gt;35,N73+M74-V73,IF(A74&lt;'Données projet'!$A$36,$K$205^A74,IF(A74='Données projet'!$A$36,'Données projet'!$B$36,N73+M74-V73)))</f>
        <v>177</v>
      </c>
      <c r="O74" s="14">
        <f>N74*VLOOKUP('Données projet'!$B$9,Paramètres!$A$1:$I$89,3,0)*VLOOKUP('Données projet'!$B$9,Paramètres!$A$1:$I$89,5,0)</f>
        <v>179.47800000000001</v>
      </c>
      <c r="P74" s="14">
        <f t="shared" si="87"/>
        <v>45.206031161327473</v>
      </c>
      <c r="Q74" s="22">
        <f t="shared" si="54"/>
        <v>391.32468760597868</v>
      </c>
      <c r="R74" s="62">
        <f t="shared" si="55"/>
        <v>684.658020939312</v>
      </c>
      <c r="S74" s="62">
        <f ca="1">AVERAGE(OFFSET($R$3,0,0,'Données projet'!$E$9+1,1))-AVERAGE(OFFSET($H$3,0,0,'Données projet'!$E$9+1,1))</f>
        <v>267.21192995910729</v>
      </c>
      <c r="T74" s="62">
        <f t="shared" si="88"/>
        <v>121.59015783305534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2.4194158671488677</v>
      </c>
      <c r="AA74" s="23">
        <f>EXP(-LN(2)/25)*AA73+(1-EXP(-LN(2)/25))/(LN(2)/25)*Calculateur!V74*Calculateur!X74*VLOOKUP('Données projet'!$B$9,Paramètres!$A$1:$I$89,3,0)*0.475*44/12</f>
        <v>3.1115110359953939</v>
      </c>
      <c r="AB74" s="23">
        <f>EXP(-LN(2)/2)*AB73+(1-EXP(-LN(2)/2))/(LN(2)/2)*V74*Y74*VLOOKUP('Données projet'!$B$9,Paramètres!$A$1:$I$89,3,0)*0.475*44/12</f>
        <v>6.7774173475193805E-4</v>
      </c>
      <c r="AC74" s="24">
        <f t="shared" si="57"/>
        <v>5.5316046448790139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-1.5499999999974534E-2</v>
      </c>
      <c r="AJ74" s="14">
        <f>AI74*VLOOKUP('Données projet'!$B$10,Paramètres!$A$1:$I$89,3,0)*VLOOKUP('Données projet'!$B$10,Paramètres!$A$1:$I$89,5,0)</f>
        <v>-9.2689999999847721E-3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188.46831042793326</v>
      </c>
      <c r="AO74" s="62">
        <f t="shared" si="90"/>
        <v>324.99681460301127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40.732320007615343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5.298462740648823E-3</v>
      </c>
      <c r="AX74" s="23">
        <f t="shared" si="60"/>
        <v>40.73761847035599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-2.9499999999927695E-2</v>
      </c>
      <c r="BE74" s="14">
        <f>BD74*VLOOKUP('Données projet'!$B$11,Paramètres!$A$1:$I$89,3,0)*VLOOKUP('Données projet'!$B$11,Paramètres!$A$1:$I$89,5,0)</f>
        <v>-1.7640999999956764E-2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197.69583177305697</v>
      </c>
      <c r="BJ74" s="62">
        <f t="shared" si="92"/>
        <v>275.81630628767454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40.575602292042547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2.726153223488543E-3</v>
      </c>
      <c r="BS74" s="24">
        <f t="shared" si="63"/>
        <v>40.578328445266038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9">
        <f t="shared" si="56"/>
        <v>345.71478933243532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</v>
      </c>
      <c r="N75" s="14">
        <f>IF('Données projet'!$A$36&gt;35,N74+M75-V74,IF(A75&lt;'Données projet'!$A$36,$K$205^A75,IF(A75='Données projet'!$A$36,'Données projet'!$B$36,N74+M75-V74)))</f>
        <v>182</v>
      </c>
      <c r="O75" s="14">
        <f>N75*VLOOKUP('Données projet'!$B$9,Paramètres!$A$1:$I$89,3,0)*VLOOKUP('Données projet'!$B$9,Paramètres!$A$1:$I$89,5,0)</f>
        <v>184.548</v>
      </c>
      <c r="P75" s="14">
        <f t="shared" si="87"/>
        <v>46.332558240871698</v>
      </c>
      <c r="Q75" s="22">
        <f t="shared" si="54"/>
        <v>402.11697226951816</v>
      </c>
      <c r="R75" s="62">
        <f t="shared" si="55"/>
        <v>695.45030560285147</v>
      </c>
      <c r="S75" s="62">
        <f ca="1">AVERAGE(OFFSET($R$3,0,0,'Données projet'!$E$9+1,1))-AVERAGE(OFFSET($H$3,0,0,'Données projet'!$E$9+1,1))</f>
        <v>267.21192995910729</v>
      </c>
      <c r="T75" s="62">
        <f t="shared" si="88"/>
        <v>121.59015783305534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2.3719725976920443</v>
      </c>
      <c r="AA75" s="23">
        <f>EXP(-LN(2)/25)*AA74+(1-EXP(-LN(2)/25))/(LN(2)/25)*Calculateur!V75*Calculateur!X75*VLOOKUP('Données projet'!$B$9,Paramètres!$A$1:$I$89,3,0)*0.475*44/12</f>
        <v>3.0264266030888458</v>
      </c>
      <c r="AB75" s="23">
        <f>EXP(-LN(2)/2)*AB74+(1-EXP(-LN(2)/2))/(LN(2)/2)*V75*Y75*VLOOKUP('Données projet'!$B$9,Paramètres!$A$1:$I$89,3,0)*0.475*44/12</f>
        <v>4.792357765362298E-4</v>
      </c>
      <c r="AC75" s="24">
        <f t="shared" si="57"/>
        <v>5.3988784365574265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-1.5499999999974534E-2</v>
      </c>
      <c r="AJ75" s="14">
        <f>AI75*VLOOKUP('Données projet'!$B$10,Paramètres!$A$1:$I$89,3,0)*VLOOKUP('Données projet'!$B$10,Paramètres!$A$1:$I$89,5,0)</f>
        <v>-9.2689999999847721E-3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188.46831042793326</v>
      </c>
      <c r="AO75" s="62">
        <f t="shared" si="90"/>
        <v>324.99681460301127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39.933584056528041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3.7465789337770422E-3</v>
      </c>
      <c r="AX75" s="23">
        <f t="shared" si="60"/>
        <v>39.937330635461819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-2.9499999999927695E-2</v>
      </c>
      <c r="BE75" s="14">
        <f>BD75*VLOOKUP('Données projet'!$B$11,Paramètres!$A$1:$I$89,3,0)*VLOOKUP('Données projet'!$B$11,Paramètres!$A$1:$I$89,5,0)</f>
        <v>-1.7640999999956764E-2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197.69583177305697</v>
      </c>
      <c r="BJ75" s="62">
        <f t="shared" si="92"/>
        <v>275.81630628767454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39.779939479769261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1.9276814308823145E-3</v>
      </c>
      <c r="BS75" s="24">
        <f t="shared" si="63"/>
        <v>39.781867161200147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9">
        <f t="shared" si="56"/>
        <v>346.9180951579346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</v>
      </c>
      <c r="N76" s="14">
        <f>IF('Données projet'!$A$36&gt;35,N75+M76-V75,IF(A76&lt;'Données projet'!$A$36,$K$205^A76,IF(A76='Données projet'!$A$36,'Données projet'!$B$36,N75+M76-V75)))</f>
        <v>187</v>
      </c>
      <c r="O76" s="14">
        <f>N76*VLOOKUP('Données projet'!$B$9,Paramètres!$A$1:$I$89,3,0)*VLOOKUP('Données projet'!$B$9,Paramètres!$A$1:$I$89,5,0)</f>
        <v>189.61799999999999</v>
      </c>
      <c r="P76" s="14">
        <f t="shared" si="87"/>
        <v>47.4554881852685</v>
      </c>
      <c r="Q76" s="22">
        <f t="shared" si="54"/>
        <v>412.90299192267594</v>
      </c>
      <c r="R76" s="62">
        <f t="shared" si="55"/>
        <v>706.2363252560092</v>
      </c>
      <c r="S76" s="62">
        <f ca="1">AVERAGE(OFFSET($R$3,0,0,'Données projet'!$E$9+1,1))-AVERAGE(OFFSET($H$3,0,0,'Données projet'!$E$9+1,1))</f>
        <v>267.21192995910729</v>
      </c>
      <c r="T76" s="62">
        <f t="shared" si="88"/>
        <v>121.59015783305534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2.325459661811732</v>
      </c>
      <c r="AA76" s="23">
        <f>EXP(-LN(2)/25)*AA75+(1-EXP(-LN(2)/25))/(LN(2)/25)*Calculateur!V76*Calculateur!X76*VLOOKUP('Données projet'!$B$9,Paramètres!$A$1:$I$89,3,0)*0.475*44/12</f>
        <v>2.9436688084745231</v>
      </c>
      <c r="AB76" s="23">
        <f>EXP(-LN(2)/2)*AB75+(1-EXP(-LN(2)/2))/(LN(2)/2)*V76*Y76*VLOOKUP('Données projet'!$B$9,Paramètres!$A$1:$I$89,3,0)*0.475*44/12</f>
        <v>3.3887086737596908E-4</v>
      </c>
      <c r="AC76" s="24">
        <f t="shared" si="57"/>
        <v>5.2694673411536304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-1.5499999999974534E-2</v>
      </c>
      <c r="AJ76" s="14">
        <f>AI76*VLOOKUP('Données projet'!$B$10,Paramètres!$A$1:$I$89,3,0)*VLOOKUP('Données projet'!$B$10,Paramètres!$A$1:$I$89,5,0)</f>
        <v>-9.2689999999847721E-3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188.46831042793326</v>
      </c>
      <c r="AO76" s="62">
        <f t="shared" si="90"/>
        <v>324.99681460301127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39.150510830260735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2.6492313703244115E-3</v>
      </c>
      <c r="AX76" s="23">
        <f t="shared" si="60"/>
        <v>39.153160061631063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-2.9499999999927695E-2</v>
      </c>
      <c r="BE76" s="14">
        <f>BD76*VLOOKUP('Données projet'!$B$11,Paramètres!$A$1:$I$89,3,0)*VLOOKUP('Données projet'!$B$11,Paramètres!$A$1:$I$89,5,0)</f>
        <v>-1.7640999999956764E-2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197.69583177305697</v>
      </c>
      <c r="BJ76" s="62">
        <f t="shared" si="92"/>
        <v>275.81630628767454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38.999879129938257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1.3630766117442717E-3</v>
      </c>
      <c r="BS76" s="24">
        <f t="shared" si="63"/>
        <v>39.001242206550003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9">
        <f t="shared" si="56"/>
        <v>348.12099890422405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</v>
      </c>
      <c r="N77" s="14">
        <f>IF('Données projet'!$A$36&gt;35,N76+M77-V76,IF(A77&lt;'Données projet'!$A$36,$K$205^A77,IF(A77='Données projet'!$A$36,'Données projet'!$B$36,N76+M77-V76)))</f>
        <v>192</v>
      </c>
      <c r="O77" s="14">
        <f>N77*VLOOKUP('Données projet'!$B$9,Paramètres!$A$1:$I$89,3,0)*VLOOKUP('Données projet'!$B$9,Paramètres!$A$1:$I$89,5,0)</f>
        <v>194.68800000000002</v>
      </c>
      <c r="P77" s="14">
        <f t="shared" si="87"/>
        <v>48.574928228914978</v>
      </c>
      <c r="Q77" s="22">
        <f t="shared" si="54"/>
        <v>423.68293333202695</v>
      </c>
      <c r="R77" s="62">
        <f t="shared" si="55"/>
        <v>717.01626666536026</v>
      </c>
      <c r="S77" s="62">
        <f ca="1">AVERAGE(OFFSET($R$3,0,0,'Données projet'!$E$9+1,1))-AVERAGE(OFFSET($H$3,0,0,'Données projet'!$E$9+1,1))</f>
        <v>267.21192995910729</v>
      </c>
      <c r="T77" s="62">
        <f t="shared" si="88"/>
        <v>121.59015783305534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2.279858816233943</v>
      </c>
      <c r="AA77" s="23">
        <f>EXP(-LN(2)/25)*AA76+(1-EXP(-LN(2)/25))/(LN(2)/25)*Calculateur!V77*Calculateur!X77*VLOOKUP('Données projet'!$B$9,Paramètres!$A$1:$I$89,3,0)*0.475*44/12</f>
        <v>2.8631740301059723</v>
      </c>
      <c r="AB77" s="23">
        <f>EXP(-LN(2)/2)*AB76+(1-EXP(-LN(2)/2))/(LN(2)/2)*V77*Y77*VLOOKUP('Données projet'!$B$9,Paramètres!$A$1:$I$89,3,0)*0.475*44/12</f>
        <v>2.3961788826811495E-4</v>
      </c>
      <c r="AC77" s="24">
        <f t="shared" si="57"/>
        <v>5.1432724642281835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-1.5499999999974534E-2</v>
      </c>
      <c r="AJ77" s="14">
        <f>AI77*VLOOKUP('Données projet'!$B$10,Paramètres!$A$1:$I$89,3,0)*VLOOKUP('Données projet'!$B$10,Paramètres!$A$1:$I$89,5,0)</f>
        <v>-9.2689999999847721E-3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188.46831042793326</v>
      </c>
      <c r="AO77" s="62">
        <f t="shared" si="90"/>
        <v>324.99681460301127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38.382793192333025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1.8732894668885211E-3</v>
      </c>
      <c r="AX77" s="23">
        <f t="shared" si="60"/>
        <v>38.384666481799911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-2.9499999999927695E-2</v>
      </c>
      <c r="BE77" s="14">
        <f>BD77*VLOOKUP('Données projet'!$B$11,Paramètres!$A$1:$I$89,3,0)*VLOOKUP('Données projet'!$B$11,Paramètres!$A$1:$I$89,5,0)</f>
        <v>-1.7640999999956764E-2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197.69583177305697</v>
      </c>
      <c r="BJ77" s="62">
        <f t="shared" si="92"/>
        <v>275.81630628767454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38.23511528777761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9.6384071544115737E-4</v>
      </c>
      <c r="BS77" s="24">
        <f t="shared" si="63"/>
        <v>38.236079128493053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9">
        <f t="shared" si="56"/>
        <v>349.32350663286911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197</v>
      </c>
      <c r="L78" s="13">
        <f>VLOOKUP(A78,'Données projet'!$A$35:$I$55,9,0)</f>
        <v>5</v>
      </c>
      <c r="M78" s="13">
        <f t="array" ref="M78">INDEX(L:L,MIN(IF(ISNUMBER(L78:L274),ROW(L78:L274),"")))</f>
        <v>5</v>
      </c>
      <c r="N78" s="14">
        <f>IF('Données projet'!$A$36&gt;35,N77+M78-V77,IF(A78&lt;'Données projet'!$A$36,$K$205^A78,IF(A78='Données projet'!$A$36,'Données projet'!$B$36,N77+M78-V77)))</f>
        <v>197</v>
      </c>
      <c r="O78" s="14">
        <f>N78*VLOOKUP('Données projet'!$B$9,Paramètres!$A$1:$I$89,3,0)*VLOOKUP('Données projet'!$B$9,Paramètres!$A$1:$I$89,5,0)</f>
        <v>199.75800000000004</v>
      </c>
      <c r="P78" s="14">
        <f t="shared" si="87"/>
        <v>49.690979702964015</v>
      </c>
      <c r="Q78" s="22">
        <f t="shared" si="54"/>
        <v>434.45697298266236</v>
      </c>
      <c r="R78" s="62">
        <f t="shared" si="55"/>
        <v>727.79030631599562</v>
      </c>
      <c r="S78" s="62">
        <f ca="1">AVERAGE(OFFSET($R$3,0,0,'Données projet'!$E$9+1,1))-AVERAGE(OFFSET($H$3,0,0,'Données projet'!$E$9+1,1))</f>
        <v>267.21192995910729</v>
      </c>
      <c r="T78" s="62">
        <f t="shared" si="88"/>
        <v>121.59015783305534</v>
      </c>
      <c r="U78" s="16">
        <f>IF(ISNA(VLOOKUP(A78,'Données projet'!$A$35:$I$55,3,0)),0,VLOOKUP(A78,'Données projet'!$A$35:$I$55,3,0))</f>
        <v>5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2.2351521754241652</v>
      </c>
      <c r="AA78" s="23">
        <f>EXP(-LN(2)/25)*AA77+(1-EXP(-LN(2)/25))/(LN(2)/25)*Calculateur!V78*Calculateur!X78*VLOOKUP('Données projet'!$B$9,Paramètres!$A$1:$I$89,3,0)*0.475*44/12</f>
        <v>2.784880385684946</v>
      </c>
      <c r="AB78" s="23">
        <f>EXP(-LN(2)/2)*AB77+(1-EXP(-LN(2)/2))/(LN(2)/2)*V78*Y78*VLOOKUP('Données projet'!$B$9,Paramètres!$A$1:$I$89,3,0)*0.475*44/12</f>
        <v>1.6943543368798457E-4</v>
      </c>
      <c r="AC78" s="24">
        <f t="shared" si="57"/>
        <v>5.0202019965427995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-1.5499999999974534E-2</v>
      </c>
      <c r="AJ78" s="14">
        <f>AI78*VLOOKUP('Données projet'!$B$10,Paramètres!$A$1:$I$89,3,0)*VLOOKUP('Données projet'!$B$10,Paramètres!$A$1:$I$89,5,0)</f>
        <v>-9.2689999999847721E-3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188.46831042793326</v>
      </c>
      <c r="AO78" s="62">
        <f t="shared" si="90"/>
        <v>324.99681460301127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37.630130029023562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1.3246156851622057E-3</v>
      </c>
      <c r="AX78" s="23">
        <f t="shared" si="60"/>
        <v>37.631454644708725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-2.9499999999927695E-2</v>
      </c>
      <c r="BE78" s="14">
        <f>BD78*VLOOKUP('Données projet'!$B$11,Paramètres!$A$1:$I$89,3,0)*VLOOKUP('Données projet'!$B$11,Paramètres!$A$1:$I$89,5,0)</f>
        <v>-1.7640999999956764E-2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197.69583177305697</v>
      </c>
      <c r="BJ78" s="62">
        <f t="shared" si="92"/>
        <v>275.81630628767454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37.485347998101851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6.8153830587213598E-4</v>
      </c>
      <c r="BS78" s="24">
        <f t="shared" si="63"/>
        <v>37.48602953640772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9">
        <f t="shared" si="56"/>
        <v>350.5256242345036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4.5999999999999996</v>
      </c>
      <c r="N79" s="14">
        <f>IF('Données projet'!$A$36&gt;35,N78+M79-V78,IF(A79&lt;'Données projet'!$A$36,$K$205^A79,IF(A79='Données projet'!$A$36,'Données projet'!$B$36,N78+M79-V78)))</f>
        <v>173.6</v>
      </c>
      <c r="O79" s="14">
        <f>N79*VLOOKUP('Données projet'!$B$9,Paramètres!$A$1:$I$89,3,0)*VLOOKUP('Données projet'!$B$9,Paramètres!$A$1:$I$89,5,0)</f>
        <v>176.03040000000001</v>
      </c>
      <c r="P79" s="14">
        <f t="shared" si="87"/>
        <v>44.437880346232944</v>
      </c>
      <c r="Q79" s="22">
        <f t="shared" si="54"/>
        <v>383.98225493635573</v>
      </c>
      <c r="R79" s="62">
        <f t="shared" si="55"/>
        <v>677.31558826968899</v>
      </c>
      <c r="S79" s="62">
        <f ca="1">AVERAGE(OFFSET($R$3,0,0,'Données projet'!$E$9+1,1))-AVERAGE(OFFSET($H$3,0,0,'Données projet'!$E$9+1,1))</f>
        <v>267.21192995910729</v>
      </c>
      <c r="T79" s="62">
        <f t="shared" si="88"/>
        <v>121.59015783305534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2.1913222045723089</v>
      </c>
      <c r="AA79" s="23">
        <f>EXP(-LN(2)/25)*AA78+(1-EXP(-LN(2)/25))/(LN(2)/25)*Calculateur!V79*Calculateur!X79*VLOOKUP('Données projet'!$B$9,Paramètres!$A$1:$I$89,3,0)*0.475*44/12</f>
        <v>2.7087276850878967</v>
      </c>
      <c r="AB79" s="23">
        <f>EXP(-LN(2)/2)*AB78+(1-EXP(-LN(2)/2))/(LN(2)/2)*V79*Y79*VLOOKUP('Données projet'!$B$9,Paramètres!$A$1:$I$89,3,0)*0.475*44/12</f>
        <v>1.1980894413405749E-4</v>
      </c>
      <c r="AC79" s="24">
        <f t="shared" si="57"/>
        <v>4.9001696986043397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-1.5499999999974534E-2</v>
      </c>
      <c r="AJ79" s="14">
        <f>AI79*VLOOKUP('Données projet'!$B$10,Paramètres!$A$1:$I$89,3,0)*VLOOKUP('Données projet'!$B$10,Paramètres!$A$1:$I$89,5,0)</f>
        <v>-9.2689999999847721E-3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188.46831042793326</v>
      </c>
      <c r="AO79" s="62">
        <f t="shared" si="90"/>
        <v>324.99681460301127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36.892226131267392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9.3664473344426055E-4</v>
      </c>
      <c r="AX79" s="23">
        <f t="shared" si="60"/>
        <v>36.893162776000835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-2.9499999999927695E-2</v>
      </c>
      <c r="BE79" s="14">
        <f>BD79*VLOOKUP('Données projet'!$B$11,Paramètres!$A$1:$I$89,3,0)*VLOOKUP('Données projet'!$B$11,Paramètres!$A$1:$I$89,5,0)</f>
        <v>-1.7640999999956764E-2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197.69583177305697</v>
      </c>
      <c r="BJ79" s="62">
        <f t="shared" si="92"/>
        <v>275.81630628767454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36.75028318766374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4.8192035772057879E-4</v>
      </c>
      <c r="BS79" s="24">
        <f t="shared" si="63"/>
        <v>36.750765108021461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9">
        <f t="shared" si="56"/>
        <v>351.72735743583411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4.5999999999999996</v>
      </c>
      <c r="N80" s="14">
        <f>IF('Données projet'!$A$36&gt;35,N79+M80-V79,IF(A80&lt;'Données projet'!$A$36,$K$205^A80,IF(A80='Données projet'!$A$36,'Données projet'!$B$36,N79+M80-V79)))</f>
        <v>178.2</v>
      </c>
      <c r="O80" s="14">
        <f>N80*VLOOKUP('Données projet'!$B$9,Paramètres!$A$1:$I$89,3,0)*VLOOKUP('Données projet'!$B$9,Paramètres!$A$1:$I$89,5,0)</f>
        <v>180.69480000000001</v>
      </c>
      <c r="P80" s="14">
        <f t="shared" si="87"/>
        <v>45.47673168866379</v>
      </c>
      <c r="Q80" s="22">
        <f t="shared" si="54"/>
        <v>393.91541769108943</v>
      </c>
      <c r="R80" s="62">
        <f t="shared" si="55"/>
        <v>687.24875102442275</v>
      </c>
      <c r="S80" s="62">
        <f ca="1">AVERAGE(OFFSET($R$3,0,0,'Données projet'!$E$9+1,1))-AVERAGE(OFFSET($H$3,0,0,'Données projet'!$E$9+1,1))</f>
        <v>267.21192995910729</v>
      </c>
      <c r="T80" s="62">
        <f t="shared" si="88"/>
        <v>121.59015783305534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2.1483517127152147</v>
      </c>
      <c r="AA80" s="23">
        <f>EXP(-LN(2)/25)*AA79+(1-EXP(-LN(2)/25))/(LN(2)/25)*Calculateur!V80*Calculateur!X80*VLOOKUP('Données projet'!$B$9,Paramètres!$A$1:$I$89,3,0)*0.475*44/12</f>
        <v>2.6346573840933702</v>
      </c>
      <c r="AB80" s="23">
        <f>EXP(-LN(2)/2)*AB79+(1-EXP(-LN(2)/2))/(LN(2)/2)*V80*Y80*VLOOKUP('Données projet'!$B$9,Paramètres!$A$1:$I$89,3,0)*0.475*44/12</f>
        <v>8.4717716843992296E-5</v>
      </c>
      <c r="AC80" s="24">
        <f t="shared" si="57"/>
        <v>4.7830938145254294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-1.5499999999974534E-2</v>
      </c>
      <c r="AJ80" s="14">
        <f>AI80*VLOOKUP('Données projet'!$B$10,Paramètres!$A$1:$I$89,3,0)*VLOOKUP('Données projet'!$B$10,Paramètres!$A$1:$I$89,5,0)</f>
        <v>-9.2689999999847721E-3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188.46831042793326</v>
      </c>
      <c r="AO80" s="62">
        <f t="shared" si="90"/>
        <v>324.99681460301127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36.168792078869288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6.6230784258110287E-4</v>
      </c>
      <c r="AX80" s="23">
        <f t="shared" si="60"/>
        <v>36.16945438671187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-2.9499999999927695E-2</v>
      </c>
      <c r="BE80" s="14">
        <f>BD80*VLOOKUP('Données projet'!$B$11,Paramètres!$A$1:$I$89,3,0)*VLOOKUP('Données projet'!$B$11,Paramètres!$A$1:$I$89,5,0)</f>
        <v>-1.7640999999956764E-2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197.69583177305697</v>
      </c>
      <c r="BJ80" s="62">
        <f t="shared" si="92"/>
        <v>275.81630628767454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36.029632549813059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3.4076915293606804E-4</v>
      </c>
      <c r="BS80" s="24">
        <f t="shared" si="63"/>
        <v>36.029973318965993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9">
        <f t="shared" si="56"/>
        <v>352.92871180627031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4.5999999999999996</v>
      </c>
      <c r="N81" s="14">
        <f>IF('Données projet'!$A$36&gt;35,N80+M81-V80,IF(A81&lt;'Données projet'!$A$36,$K$205^A81,IF(A81='Données projet'!$A$36,'Données projet'!$B$36,N80+M81-V80)))</f>
        <v>182.79999999999998</v>
      </c>
      <c r="O81" s="14">
        <f>N81*VLOOKUP('Données projet'!$B$9,Paramètres!$A$1:$I$89,3,0)*VLOOKUP('Données projet'!$B$9,Paramètres!$A$1:$I$89,5,0)</f>
        <v>185.35919999999999</v>
      </c>
      <c r="P81" s="14">
        <f t="shared" si="87"/>
        <v>46.512465899126433</v>
      </c>
      <c r="Q81" s="22">
        <f t="shared" si="54"/>
        <v>403.84315144097854</v>
      </c>
      <c r="R81" s="62">
        <f t="shared" si="55"/>
        <v>697.1764847743118</v>
      </c>
      <c r="S81" s="62">
        <f ca="1">AVERAGE(OFFSET($R$3,0,0,'Données projet'!$E$9+1,1))-AVERAGE(OFFSET($H$3,0,0,'Données projet'!$E$9+1,1))</f>
        <v>267.21192995910729</v>
      </c>
      <c r="T81" s="62">
        <f t="shared" si="88"/>
        <v>121.59015783305534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2.1062238459940263</v>
      </c>
      <c r="AA81" s="23">
        <f>EXP(-LN(2)/25)*AA80+(1-EXP(-LN(2)/25))/(LN(2)/25)*Calculateur!V81*Calculateur!X81*VLOOKUP('Données projet'!$B$9,Paramètres!$A$1:$I$89,3,0)*0.475*44/12</f>
        <v>2.5626125393747268</v>
      </c>
      <c r="AB81" s="23">
        <f>EXP(-LN(2)/2)*AB80+(1-EXP(-LN(2)/2))/(LN(2)/2)*V81*Y81*VLOOKUP('Données projet'!$B$9,Paramètres!$A$1:$I$89,3,0)*0.475*44/12</f>
        <v>5.9904472067028759E-5</v>
      </c>
      <c r="AC81" s="24">
        <f t="shared" si="57"/>
        <v>4.6688962898408199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-1.5499999999974534E-2</v>
      </c>
      <c r="AJ81" s="14">
        <f>AI81*VLOOKUP('Données projet'!$B$10,Paramètres!$A$1:$I$89,3,0)*VLOOKUP('Données projet'!$B$10,Paramètres!$A$1:$I$89,5,0)</f>
        <v>-9.2689999999847721E-3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188.46831042793326</v>
      </c>
      <c r="AO81" s="62">
        <f t="shared" si="90"/>
        <v>324.99681460301127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35.45954412698751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4.6832236672213028E-4</v>
      </c>
      <c r="AX81" s="23">
        <f t="shared" si="60"/>
        <v>35.460012449354231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-2.9499999999927695E-2</v>
      </c>
      <c r="BE81" s="14">
        <f>BD81*VLOOKUP('Données projet'!$B$11,Paramètres!$A$1:$I$89,3,0)*VLOOKUP('Données projet'!$B$11,Paramètres!$A$1:$I$89,5,0)</f>
        <v>-1.7640999999956764E-2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197.69583177305697</v>
      </c>
      <c r="BJ81" s="62">
        <f t="shared" si="92"/>
        <v>275.81630628767454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35.323113431417141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2.4096017886028942E-4</v>
      </c>
      <c r="BS81" s="24">
        <f t="shared" si="63"/>
        <v>35.323354391595998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9">
        <f t="shared" si="56"/>
        <v>354.12969276420569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4.5999999999999996</v>
      </c>
      <c r="N82" s="14">
        <f>IF('Données projet'!$A$36&gt;35,N81+M82-V81,IF(A82&lt;'Données projet'!$A$36,$K$205^A82,IF(A82='Données projet'!$A$36,'Données projet'!$B$36,N81+M82-V81)))</f>
        <v>187.39999999999998</v>
      </c>
      <c r="O82" s="14">
        <f>N82*VLOOKUP('Données projet'!$B$9,Paramètres!$A$1:$I$89,3,0)*VLOOKUP('Données projet'!$B$9,Paramètres!$A$1:$I$89,5,0)</f>
        <v>190.02359999999999</v>
      </c>
      <c r="P82" s="14">
        <f t="shared" si="87"/>
        <v>47.545170438433438</v>
      </c>
      <c r="Q82" s="22">
        <f t="shared" si="54"/>
        <v>413.76560851360483</v>
      </c>
      <c r="R82" s="62">
        <f t="shared" si="55"/>
        <v>707.09894184693815</v>
      </c>
      <c r="S82" s="62">
        <f ca="1">AVERAGE(OFFSET($R$3,0,0,'Données projet'!$E$9+1,1))-AVERAGE(OFFSET($H$3,0,0,'Données projet'!$E$9+1,1))</f>
        <v>267.21192995910729</v>
      </c>
      <c r="T82" s="62">
        <f t="shared" si="88"/>
        <v>121.59015783305534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2.0649220810437789</v>
      </c>
      <c r="AA82" s="23">
        <f>EXP(-LN(2)/25)*AA81+(1-EXP(-LN(2)/25))/(LN(2)/25)*Calculateur!V82*Calculateur!X82*VLOOKUP('Données projet'!$B$9,Paramètres!$A$1:$I$89,3,0)*0.475*44/12</f>
        <v>2.4925377647235885</v>
      </c>
      <c r="AB82" s="23">
        <f>EXP(-LN(2)/2)*AB81+(1-EXP(-LN(2)/2))/(LN(2)/2)*V82*Y82*VLOOKUP('Données projet'!$B$9,Paramètres!$A$1:$I$89,3,0)*0.475*44/12</f>
        <v>4.2358858421996155E-5</v>
      </c>
      <c r="AC82" s="24">
        <f t="shared" si="57"/>
        <v>4.5575022046257887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-1.5499999999974534E-2</v>
      </c>
      <c r="AJ82" s="14">
        <f>AI82*VLOOKUP('Données projet'!$B$10,Paramètres!$A$1:$I$89,3,0)*VLOOKUP('Données projet'!$B$10,Paramètres!$A$1:$I$89,5,0)</f>
        <v>-9.2689999999847721E-3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188.46831042793326</v>
      </c>
      <c r="AO82" s="62">
        <f t="shared" si="90"/>
        <v>324.99681460301127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34.764204094843599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3.3115392129055144E-4</v>
      </c>
      <c r="AX82" s="23">
        <f t="shared" si="60"/>
        <v>34.764535248764886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-2.9499999999927695E-2</v>
      </c>
      <c r="BE82" s="14">
        <f>BD82*VLOOKUP('Données projet'!$B$11,Paramètres!$A$1:$I$89,3,0)*VLOOKUP('Données projet'!$B$11,Paramètres!$A$1:$I$89,5,0)</f>
        <v>-1.7640999999956764E-2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197.69583177305697</v>
      </c>
      <c r="BJ82" s="62">
        <f t="shared" si="92"/>
        <v>275.81630628767454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34.630448721998853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1.7038457646803405E-4</v>
      </c>
      <c r="BS82" s="24">
        <f t="shared" si="63"/>
        <v>34.630619106575324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9">
        <f t="shared" si="56"/>
        <v>355.33030558297088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192</v>
      </c>
      <c r="L83" s="13">
        <f>VLOOKUP(A83,'Données projet'!$A$35:$I$55,9,0)</f>
        <v>4.5999999999999996</v>
      </c>
      <c r="M83" s="13">
        <f t="array" ref="M83">INDEX(L:L,MIN(IF(ISNUMBER(L83:L279),ROW(L83:L279),"")))</f>
        <v>4.5999999999999996</v>
      </c>
      <c r="N83" s="14">
        <f>IF('Données projet'!$A$36&gt;35,N82+M83-V82,IF(A83&lt;'Données projet'!$A$36,$K$205^A83,IF(A83='Données projet'!$A$36,'Données projet'!$B$36,N82+M83-V82)))</f>
        <v>191.99999999999997</v>
      </c>
      <c r="O83" s="14">
        <f>N83*VLOOKUP('Données projet'!$B$9,Paramètres!$A$1:$I$89,3,0)*VLOOKUP('Données projet'!$B$9,Paramètres!$A$1:$I$89,5,0)</f>
        <v>194.68799999999999</v>
      </c>
      <c r="P83" s="14">
        <f t="shared" si="87"/>
        <v>48.574928228914978</v>
      </c>
      <c r="Q83" s="22">
        <f t="shared" si="54"/>
        <v>423.68293333202695</v>
      </c>
      <c r="R83" s="62">
        <f t="shared" si="55"/>
        <v>717.01626666536026</v>
      </c>
      <c r="S83" s="62">
        <f ca="1">AVERAGE(OFFSET($R$3,0,0,'Données projet'!$E$9+1,1))-AVERAGE(OFFSET($H$3,0,0,'Données projet'!$E$9+1,1))</f>
        <v>267.21192995910729</v>
      </c>
      <c r="T83" s="62">
        <f t="shared" si="88"/>
        <v>121.59015783305534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2.0244302185126166</v>
      </c>
      <c r="AA83" s="23">
        <f>EXP(-LN(2)/25)*AA82+(1-EXP(-LN(2)/25))/(LN(2)/25)*Calculateur!V83*Calculateur!X83*VLOOKUP('Données projet'!$B$9,Paramètres!$A$1:$I$89,3,0)*0.475*44/12</f>
        <v>2.4243791884703576</v>
      </c>
      <c r="AB83" s="23">
        <f>EXP(-LN(2)/2)*AB82+(1-EXP(-LN(2)/2))/(LN(2)/2)*V83*Y83*VLOOKUP('Données projet'!$B$9,Paramètres!$A$1:$I$89,3,0)*0.475*44/12</f>
        <v>2.9952236033514383E-5</v>
      </c>
      <c r="AC83" s="24">
        <f t="shared" si="57"/>
        <v>4.4488393592190079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-1.5499999999974534E-2</v>
      </c>
      <c r="AJ83" s="14">
        <f>AI83*VLOOKUP('Données projet'!$B$10,Paramètres!$A$1:$I$89,3,0)*VLOOKUP('Données projet'!$B$10,Paramètres!$A$1:$I$89,5,0)</f>
        <v>-9.2689999999847721E-3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188.46831042793326</v>
      </c>
      <c r="AO83" s="62">
        <f t="shared" si="90"/>
        <v>324.99681460301127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34.082499256614483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2.3416118336106514E-4</v>
      </c>
      <c r="AX83" s="23">
        <f t="shared" si="60"/>
        <v>34.082733417797847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-2.9499999999927695E-2</v>
      </c>
      <c r="BE83" s="14">
        <f>BD83*VLOOKUP('Données projet'!$B$11,Paramètres!$A$1:$I$89,3,0)*VLOOKUP('Données projet'!$B$11,Paramètres!$A$1:$I$89,5,0)</f>
        <v>-1.7640999999956764E-2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197.69583177305697</v>
      </c>
      <c r="BJ83" s="62">
        <f t="shared" si="92"/>
        <v>275.81630628767454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33.951366745048503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1.2048008943014474E-4</v>
      </c>
      <c r="BS83" s="24">
        <f t="shared" si="63"/>
        <v>33.951487225137932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9">
        <f t="shared" si="56"/>
        <v>356.53055539648136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4.4000000000000004</v>
      </c>
      <c r="N84" s="14">
        <f>IF('Données projet'!$A$36&gt;35,N83+M84-V83,IF(A84&lt;'Données projet'!$A$36,$K$205^A84,IF(A84='Données projet'!$A$36,'Données projet'!$B$36,N83+M84-V83)))</f>
        <v>196.39999999999998</v>
      </c>
      <c r="O84" s="14">
        <f>N84*VLOOKUP('Données projet'!$B$9,Paramètres!$A$1:$I$89,3,0)*VLOOKUP('Données projet'!$B$9,Paramètres!$A$1:$I$89,5,0)</f>
        <v>199.14959999999999</v>
      </c>
      <c r="P84" s="14">
        <f t="shared" si="87"/>
        <v>49.557229221549441</v>
      </c>
      <c r="Q84" s="22">
        <f t="shared" si="54"/>
        <v>433.16439422753189</v>
      </c>
      <c r="R84" s="62">
        <f t="shared" si="55"/>
        <v>726.4977275608652</v>
      </c>
      <c r="S84" s="62">
        <f ca="1">AVERAGE(OFFSET($R$3,0,0,'Données projet'!$E$9+1,1))-AVERAGE(OFFSET($H$3,0,0,'Données projet'!$E$9+1,1))</f>
        <v>267.21192995910729</v>
      </c>
      <c r="T84" s="62">
        <f t="shared" si="88"/>
        <v>121.59015783305534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1.9847323767080931</v>
      </c>
      <c r="AA84" s="23">
        <f>EXP(-LN(2)/25)*AA83+(1-EXP(-LN(2)/25))/(LN(2)/25)*Calculateur!V84*Calculateur!X84*VLOOKUP('Données projet'!$B$9,Paramètres!$A$1:$I$89,3,0)*0.475*44/12</f>
        <v>2.3580844120690752</v>
      </c>
      <c r="AB84" s="23">
        <f>EXP(-LN(2)/2)*AB83+(1-EXP(-LN(2)/2))/(LN(2)/2)*V84*Y84*VLOOKUP('Données projet'!$B$9,Paramètres!$A$1:$I$89,3,0)*0.475*44/12</f>
        <v>2.1179429210998081E-5</v>
      </c>
      <c r="AC84" s="24">
        <f t="shared" si="57"/>
        <v>4.3428379682063794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-1.5499999999974534E-2</v>
      </c>
      <c r="AJ84" s="14">
        <f>AI84*VLOOKUP('Données projet'!$B$10,Paramètres!$A$1:$I$89,3,0)*VLOOKUP('Données projet'!$B$10,Paramètres!$A$1:$I$89,5,0)</f>
        <v>-9.2689999999847721E-3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188.46831042793326</v>
      </c>
      <c r="AO84" s="62">
        <f t="shared" si="90"/>
        <v>324.99681460301127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33.41416223446415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1.6557696064527572E-4</v>
      </c>
      <c r="AX84" s="23">
        <f t="shared" si="60"/>
        <v>33.414327811424798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-2.9499999999927695E-2</v>
      </c>
      <c r="BE84" s="14">
        <f>BD84*VLOOKUP('Données projet'!$B$11,Paramètres!$A$1:$I$89,3,0)*VLOOKUP('Données projet'!$B$11,Paramètres!$A$1:$I$89,5,0)</f>
        <v>-1.7640999999956764E-2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197.69583177305697</v>
      </c>
      <c r="BJ84" s="62">
        <f t="shared" si="92"/>
        <v>275.81630628767454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33.285601151467041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8.5192288234017038E-5</v>
      </c>
      <c r="BS84" s="24">
        <f t="shared" si="63"/>
        <v>33.285686343755273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9">
        <f t="shared" si="56"/>
        <v>357.73044720459762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4.4000000000000004</v>
      </c>
      <c r="N85" s="14">
        <f>IF('Données projet'!$A$36&gt;35,N84+M85-V84,IF(A85&lt;'Données projet'!$A$36,$K$205^A85,IF(A85='Données projet'!$A$36,'Données projet'!$B$36,N84+M85-V84)))</f>
        <v>200.79999999999998</v>
      </c>
      <c r="O85" s="14">
        <f>N85*VLOOKUP('Données projet'!$B$9,Paramètres!$A$1:$I$89,3,0)*VLOOKUP('Données projet'!$B$9,Paramètres!$A$1:$I$89,5,0)</f>
        <v>203.61119999999997</v>
      </c>
      <c r="P85" s="14">
        <f t="shared" si="87"/>
        <v>50.536971740137822</v>
      </c>
      <c r="Q85" s="22">
        <f t="shared" si="54"/>
        <v>442.64139911407329</v>
      </c>
      <c r="R85" s="62">
        <f t="shared" si="55"/>
        <v>735.97473244740661</v>
      </c>
      <c r="S85" s="62">
        <f ca="1">AVERAGE(OFFSET($R$3,0,0,'Données projet'!$E$9+1,1))-AVERAGE(OFFSET($H$3,0,0,'Données projet'!$E$9+1,1))</f>
        <v>267.21192995910729</v>
      </c>
      <c r="T85" s="62">
        <f t="shared" si="88"/>
        <v>121.59015783305534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1.9458129853680637</v>
      </c>
      <c r="AA85" s="23">
        <f>EXP(-LN(2)/25)*AA84+(1-EXP(-LN(2)/25))/(LN(2)/25)*Calculateur!V85*Calculateur!X85*VLOOKUP('Données projet'!$B$9,Paramètres!$A$1:$I$89,3,0)*0.475*44/12</f>
        <v>2.2936024698147763</v>
      </c>
      <c r="AB85" s="23">
        <f>EXP(-LN(2)/2)*AB84+(1-EXP(-LN(2)/2))/(LN(2)/2)*V85*Y85*VLOOKUP('Données projet'!$B$9,Paramètres!$A$1:$I$89,3,0)*0.475*44/12</f>
        <v>1.4976118016757193E-5</v>
      </c>
      <c r="AC85" s="24">
        <f t="shared" si="57"/>
        <v>4.2394304313008568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-1.5499999999974534E-2</v>
      </c>
      <c r="AJ85" s="14">
        <f>AI85*VLOOKUP('Données projet'!$B$10,Paramètres!$A$1:$I$89,3,0)*VLOOKUP('Données projet'!$B$10,Paramètres!$A$1:$I$89,5,0)</f>
        <v>-9.2689999999847721E-3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188.46831042793326</v>
      </c>
      <c r="AO85" s="62">
        <f t="shared" si="90"/>
        <v>324.99681460301127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32.758930893672854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1.1708059168053257E-4</v>
      </c>
      <c r="AX85" s="23">
        <f t="shared" si="60"/>
        <v>32.759047974264533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-2.9499999999927695E-2</v>
      </c>
      <c r="BE85" s="14">
        <f>BD85*VLOOKUP('Données projet'!$B$11,Paramètres!$A$1:$I$89,3,0)*VLOOKUP('Données projet'!$B$11,Paramètres!$A$1:$I$89,5,0)</f>
        <v>-1.7640999999956764E-2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197.69583177305697</v>
      </c>
      <c r="BJ85" s="62">
        <f t="shared" si="92"/>
        <v>275.81630628767454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32.632890815098797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6.0240044715072376E-5</v>
      </c>
      <c r="BS85" s="24">
        <f t="shared" si="63"/>
        <v>32.632951055143515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9">
        <f t="shared" si="56"/>
        <v>358.92998587821728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4.4000000000000004</v>
      </c>
      <c r="N86" s="14">
        <f>IF('Données projet'!$A$36&gt;35,N85+M86-V85,IF(A86&lt;'Données projet'!$A$36,$K$205^A86,IF(A86='Données projet'!$A$36,'Données projet'!$B$36,N85+M86-V85)))</f>
        <v>205.2</v>
      </c>
      <c r="O86" s="14">
        <f>N86*VLOOKUP('Données projet'!$B$9,Paramètres!$A$1:$I$89,3,0)*VLOOKUP('Données projet'!$B$9,Paramètres!$A$1:$I$89,5,0)</f>
        <v>208.0728</v>
      </c>
      <c r="P86" s="14">
        <f t="shared" si="87"/>
        <v>51.514218302854317</v>
      </c>
      <c r="Q86" s="22">
        <f t="shared" si="54"/>
        <v>452.11405687747123</v>
      </c>
      <c r="R86" s="62">
        <f t="shared" si="55"/>
        <v>745.44739021080454</v>
      </c>
      <c r="S86" s="62">
        <f ca="1">AVERAGE(OFFSET($R$3,0,0,'Données projet'!$E$9+1,1))-AVERAGE(OFFSET($H$3,0,0,'Données projet'!$E$9+1,1))</f>
        <v>267.21192995910729</v>
      </c>
      <c r="T86" s="62">
        <f t="shared" si="88"/>
        <v>121.59015783305534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1.9076567795537274</v>
      </c>
      <c r="AA86" s="23">
        <f>EXP(-LN(2)/25)*AA85+(1-EXP(-LN(2)/25))/(LN(2)/25)*Calculateur!V86*Calculateur!X86*VLOOKUP('Données projet'!$B$9,Paramètres!$A$1:$I$89,3,0)*0.475*44/12</f>
        <v>2.2308837896623794</v>
      </c>
      <c r="AB86" s="23">
        <f>EXP(-LN(2)/2)*AB85+(1-EXP(-LN(2)/2))/(LN(2)/2)*V86*Y86*VLOOKUP('Données projet'!$B$9,Paramètres!$A$1:$I$89,3,0)*0.475*44/12</f>
        <v>1.0589714605499042E-5</v>
      </c>
      <c r="AC86" s="24">
        <f t="shared" si="57"/>
        <v>4.1385511589307127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-1.5499999999974534E-2</v>
      </c>
      <c r="AJ86" s="14">
        <f>AI86*VLOOKUP('Données projet'!$B$10,Paramètres!$A$1:$I$89,3,0)*VLOOKUP('Données projet'!$B$10,Paramètres!$A$1:$I$89,5,0)</f>
        <v>-9.2689999999847721E-3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188.46831042793326</v>
      </c>
      <c r="AO86" s="62">
        <f t="shared" si="90"/>
        <v>324.99681460301127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32.116548239822819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8.2788480322637859E-5</v>
      </c>
      <c r="AX86" s="23">
        <f t="shared" si="60"/>
        <v>32.116631028303139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-2.9499999999927695E-2</v>
      </c>
      <c r="BE86" s="14">
        <f>BD86*VLOOKUP('Données projet'!$B$11,Paramètres!$A$1:$I$89,3,0)*VLOOKUP('Données projet'!$B$11,Paramètres!$A$1:$I$89,5,0)</f>
        <v>-1.7640999999956764E-2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197.69583177305697</v>
      </c>
      <c r="BJ86" s="62">
        <f t="shared" si="92"/>
        <v>275.81630628767454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31.99297973031274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4.2596144117008526E-5</v>
      </c>
      <c r="BS86" s="24">
        <f t="shared" si="63"/>
        <v>31.993022326456856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9">
        <f t="shared" si="56"/>
        <v>360.12917616411374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4.4000000000000004</v>
      </c>
      <c r="N87" s="14">
        <f>IF('Données projet'!$A$36&gt;35,N86+M87-V86,IF(A87&lt;'Données projet'!$A$36,$K$205^A87,IF(A87='Données projet'!$A$36,'Données projet'!$B$36,N86+M87-V86)))</f>
        <v>209.6</v>
      </c>
      <c r="O87" s="14">
        <f>N87*VLOOKUP('Données projet'!$B$9,Paramètres!$A$1:$I$89,3,0)*VLOOKUP('Données projet'!$B$9,Paramètres!$A$1:$I$89,5,0)</f>
        <v>212.53440000000003</v>
      </c>
      <c r="P87" s="14">
        <f t="shared" si="87"/>
        <v>52.489028593627587</v>
      </c>
      <c r="Q87" s="22">
        <f t="shared" si="54"/>
        <v>461.58247146723471</v>
      </c>
      <c r="R87" s="62">
        <f t="shared" si="55"/>
        <v>754.91580480056803</v>
      </c>
      <c r="S87" s="62">
        <f ca="1">AVERAGE(OFFSET($R$3,0,0,'Données projet'!$E$9+1,1))-AVERAGE(OFFSET($H$3,0,0,'Données projet'!$E$9+1,1))</f>
        <v>267.21192995910729</v>
      </c>
      <c r="T87" s="62">
        <f t="shared" si="88"/>
        <v>121.59015783305534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1.8702487936624228</v>
      </c>
      <c r="AA87" s="23">
        <f>EXP(-LN(2)/25)*AA86+(1-EXP(-LN(2)/25))/(LN(2)/25)*Calculateur!V87*Calculateur!X87*VLOOKUP('Données projet'!$B$9,Paramètres!$A$1:$I$89,3,0)*0.475*44/12</f>
        <v>2.169880155116982</v>
      </c>
      <c r="AB87" s="23">
        <f>EXP(-LN(2)/2)*AB86+(1-EXP(-LN(2)/2))/(LN(2)/2)*V87*Y87*VLOOKUP('Données projet'!$B$9,Paramètres!$A$1:$I$89,3,0)*0.475*44/12</f>
        <v>7.4880590083785982E-6</v>
      </c>
      <c r="AC87" s="24">
        <f t="shared" si="57"/>
        <v>4.0401364368384129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-1.5499999999974534E-2</v>
      </c>
      <c r="AJ87" s="14">
        <f>AI87*VLOOKUP('Données projet'!$B$10,Paramètres!$A$1:$I$89,3,0)*VLOOKUP('Données projet'!$B$10,Paramètres!$A$1:$I$89,5,0)</f>
        <v>-9.2689999999847721E-3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188.46831042793326</v>
      </c>
      <c r="AO87" s="62">
        <f t="shared" si="90"/>
        <v>324.99681460301127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31.48676231800005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5.8540295840266285E-5</v>
      </c>
      <c r="AX87" s="23">
        <f t="shared" si="60"/>
        <v>31.486820858295889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-2.9499999999927695E-2</v>
      </c>
      <c r="BE87" s="14">
        <f>BD87*VLOOKUP('Données projet'!$B$11,Paramètres!$A$1:$I$89,3,0)*VLOOKUP('Données projet'!$B$11,Paramètres!$A$1:$I$89,5,0)</f>
        <v>-1.7640999999956764E-2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197.69583177305697</v>
      </c>
      <c r="BJ87" s="62">
        <f t="shared" si="92"/>
        <v>275.81630628767454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31.365616911592117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3.0120022357536191E-5</v>
      </c>
      <c r="BS87" s="24">
        <f t="shared" si="63"/>
        <v>31.365647031614476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9">
        <f t="shared" si="56"/>
        <v>361.32802268953901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214</v>
      </c>
      <c r="L88" s="13">
        <f>VLOOKUP(A88,'Données projet'!$A$35:$I$55,9,0)</f>
        <v>4.4000000000000004</v>
      </c>
      <c r="M88" s="13">
        <f t="array" ref="M88">INDEX(L:L,MIN(IF(ISNUMBER(L88:L284),ROW(L88:L284),"")))</f>
        <v>4.4000000000000004</v>
      </c>
      <c r="N88" s="14">
        <f>IF('Données projet'!$A$36&gt;35,N87+M88-V87,IF(A88&lt;'Données projet'!$A$36,$K$205^A88,IF(A88='Données projet'!$A$36,'Données projet'!$B$36,N87+M88-V87)))</f>
        <v>214</v>
      </c>
      <c r="O88" s="14">
        <f>N88*VLOOKUP('Données projet'!$B$9,Paramètres!$A$1:$I$89,3,0)*VLOOKUP('Données projet'!$B$9,Paramètres!$A$1:$I$89,5,0)</f>
        <v>216.99600000000001</v>
      </c>
      <c r="P88" s="14">
        <f t="shared" si="87"/>
        <v>53.461459647386917</v>
      </c>
      <c r="Q88" s="22">
        <f t="shared" si="54"/>
        <v>471.04674221919896</v>
      </c>
      <c r="R88" s="62">
        <f t="shared" si="55"/>
        <v>764.38007555253228</v>
      </c>
      <c r="S88" s="62">
        <f ca="1">AVERAGE(OFFSET($R$3,0,0,'Données projet'!$E$9+1,1))-AVERAGE(OFFSET($H$3,0,0,'Données projet'!$E$9+1,1))</f>
        <v>267.21192995910729</v>
      </c>
      <c r="T88" s="62">
        <f t="shared" si="88"/>
        <v>121.59015783305534</v>
      </c>
      <c r="U88" s="16">
        <f>IF(ISNA(VLOOKUP(A88,'Données projet'!$A$35:$I$55,3,0)),0,VLOOKUP(A88,'Données projet'!$A$35:$I$55,3,0))</f>
        <v>6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1.8335743555578281</v>
      </c>
      <c r="AA88" s="23">
        <f>EXP(-LN(2)/25)*AA87+(1-EXP(-LN(2)/25))/(LN(2)/25)*Calculateur!V88*Calculateur!X88*VLOOKUP('Données projet'!$B$9,Paramètres!$A$1:$I$89,3,0)*0.475*44/12</f>
        <v>2.1105446681662698</v>
      </c>
      <c r="AB88" s="23">
        <f>EXP(-LN(2)/2)*AB87+(1-EXP(-LN(2)/2))/(LN(2)/2)*V88*Y88*VLOOKUP('Données projet'!$B$9,Paramètres!$A$1:$I$89,3,0)*0.475*44/12</f>
        <v>5.2948573027495219E-6</v>
      </c>
      <c r="AC88" s="24">
        <f t="shared" si="57"/>
        <v>3.9441243185814008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-1.5499999999974534E-2</v>
      </c>
      <c r="AJ88" s="14">
        <f>AI88*VLOOKUP('Données projet'!$B$10,Paramètres!$A$1:$I$89,3,0)*VLOOKUP('Données projet'!$B$10,Paramètres!$A$1:$I$89,5,0)</f>
        <v>-9.2689999999847721E-3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188.46831042793326</v>
      </c>
      <c r="AO88" s="62">
        <f t="shared" si="90"/>
        <v>324.99681460301127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30.869326113972743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4.1394240161318929E-5</v>
      </c>
      <c r="AX88" s="23">
        <f t="shared" si="60"/>
        <v>30.869367508212903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-2.9499999999927695E-2</v>
      </c>
      <c r="BE88" s="14">
        <f>BD88*VLOOKUP('Données projet'!$B$11,Paramètres!$A$1:$I$89,3,0)*VLOOKUP('Données projet'!$B$11,Paramètres!$A$1:$I$89,5,0)</f>
        <v>-1.7640999999956764E-2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197.69583177305697</v>
      </c>
      <c r="BJ88" s="62">
        <f t="shared" si="92"/>
        <v>275.81630628767454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30.75055629509307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2.1298072058504266E-5</v>
      </c>
      <c r="BS88" s="24">
        <f t="shared" si="63"/>
        <v>30.750577593165129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9">
        <f t="shared" si="56"/>
        <v>362.52652996660277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</v>
      </c>
      <c r="N89" s="14">
        <f>IF('Données projet'!$A$36&gt;35,N88+M89-V88,IF(A89&lt;'Données projet'!$A$36,$K$205^A89,IF(A89='Données projet'!$A$36,'Données projet'!$B$36,N88+M89-V88)))</f>
        <v>190</v>
      </c>
      <c r="O89" s="14">
        <f>N89*VLOOKUP('Données projet'!$B$9,Paramètres!$A$1:$I$89,3,0)*VLOOKUP('Données projet'!$B$9,Paramètres!$A$1:$I$89,5,0)</f>
        <v>192.66</v>
      </c>
      <c r="P89" s="14">
        <f t="shared" si="87"/>
        <v>48.127564387788738</v>
      </c>
      <c r="Q89" s="22">
        <f t="shared" si="54"/>
        <v>419.37167464206533</v>
      </c>
      <c r="R89" s="62">
        <f t="shared" si="55"/>
        <v>712.70500797539864</v>
      </c>
      <c r="S89" s="62">
        <f ca="1">AVERAGE(OFFSET($R$3,0,0,'Données projet'!$E$9+1,1))-AVERAGE(OFFSET($H$3,0,0,'Données projet'!$E$9+1,1))</f>
        <v>267.21192995910729</v>
      </c>
      <c r="T89" s="62">
        <f t="shared" si="88"/>
        <v>121.59015783305534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1.7976190808152661</v>
      </c>
      <c r="AA89" s="23">
        <f>EXP(-LN(2)/25)*AA88+(1-EXP(-LN(2)/25))/(LN(2)/25)*Calculateur!V89*Calculateur!X89*VLOOKUP('Données projet'!$B$9,Paramètres!$A$1:$I$89,3,0)*0.475*44/12</f>
        <v>2.052831713226543</v>
      </c>
      <c r="AB89" s="23">
        <f>EXP(-LN(2)/2)*AB88+(1-EXP(-LN(2)/2))/(LN(2)/2)*V89*Y89*VLOOKUP('Données projet'!$B$9,Paramètres!$A$1:$I$89,3,0)*0.475*44/12</f>
        <v>3.7440295041892995E-6</v>
      </c>
      <c r="AC89" s="24">
        <f t="shared" si="57"/>
        <v>3.8504545380713133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-1.5499999999974534E-2</v>
      </c>
      <c r="AJ89" s="14">
        <f>AI89*VLOOKUP('Données projet'!$B$10,Paramètres!$A$1:$I$89,3,0)*VLOOKUP('Données projet'!$B$10,Paramètres!$A$1:$I$89,5,0)</f>
        <v>-9.2689999999847721E-3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188.46831042793326</v>
      </c>
      <c r="AO89" s="62">
        <f t="shared" si="90"/>
        <v>324.99681460301127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30.263997457307514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2.9270147920133142E-5</v>
      </c>
      <c r="AX89" s="23">
        <f t="shared" si="60"/>
        <v>30.264026727455434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-2.9499999999927695E-2</v>
      </c>
      <c r="BE89" s="14">
        <f>BD89*VLOOKUP('Données projet'!$B$11,Paramètres!$A$1:$I$89,3,0)*VLOOKUP('Données projet'!$B$11,Paramètres!$A$1:$I$89,5,0)</f>
        <v>-1.7640999999956764E-2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197.69583177305697</v>
      </c>
      <c r="BJ89" s="62">
        <f t="shared" si="92"/>
        <v>275.81630628767454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30.147556642133633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1.5060011178768099E-5</v>
      </c>
      <c r="BS89" s="24">
        <f t="shared" si="63"/>
        <v>30.147571702144813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9">
        <f t="shared" si="56"/>
        <v>363.72470239644252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</v>
      </c>
      <c r="N90" s="14">
        <f>IF('Données projet'!$A$36&gt;35,N89+M90-V89,IF(A90&lt;'Données projet'!$A$36,$K$205^A90,IF(A90='Données projet'!$A$36,'Données projet'!$B$36,N89+M90-V89)))</f>
        <v>194</v>
      </c>
      <c r="O90" s="14">
        <f>N90*VLOOKUP('Données projet'!$B$9,Paramètres!$A$1:$I$89,3,0)*VLOOKUP('Données projet'!$B$9,Paramètres!$A$1:$I$89,5,0)</f>
        <v>196.71600000000001</v>
      </c>
      <c r="P90" s="14">
        <f t="shared" si="87"/>
        <v>49.021749959730009</v>
      </c>
      <c r="Q90" s="22">
        <f t="shared" si="54"/>
        <v>427.99324784652981</v>
      </c>
      <c r="R90" s="62">
        <f t="shared" si="55"/>
        <v>721.32658117986307</v>
      </c>
      <c r="S90" s="62">
        <f ca="1">AVERAGE(OFFSET($R$3,0,0,'Données projet'!$E$9+1,1))-AVERAGE(OFFSET($H$3,0,0,'Données projet'!$E$9+1,1))</f>
        <v>267.21192995910729</v>
      </c>
      <c r="T90" s="62">
        <f t="shared" si="88"/>
        <v>121.59015783305534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1.7623688670798536</v>
      </c>
      <c r="AA90" s="23">
        <f>EXP(-LN(2)/25)*AA89+(1-EXP(-LN(2)/25))/(LN(2)/25)*Calculateur!V90*Calculateur!X90*VLOOKUP('Données projet'!$B$9,Paramètres!$A$1:$I$89,3,0)*0.475*44/12</f>
        <v>1.9966969220746351</v>
      </c>
      <c r="AB90" s="23">
        <f>EXP(-LN(2)/2)*AB89+(1-EXP(-LN(2)/2))/(LN(2)/2)*V90*Y90*VLOOKUP('Données projet'!$B$9,Paramètres!$A$1:$I$89,3,0)*0.475*44/12</f>
        <v>2.6474286513747614E-6</v>
      </c>
      <c r="AC90" s="24">
        <f t="shared" si="57"/>
        <v>3.7590684365831404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-1.5499999999974534E-2</v>
      </c>
      <c r="AJ90" s="14">
        <f>AI90*VLOOKUP('Données projet'!$B$10,Paramètres!$A$1:$I$89,3,0)*VLOOKUP('Données projet'!$B$10,Paramètres!$A$1:$I$89,5,0)</f>
        <v>-9.2689999999847721E-3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188.46831042793326</v>
      </c>
      <c r="AO90" s="62">
        <f t="shared" si="90"/>
        <v>324.99681460301127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29.670538926385468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2.0697120080659465E-5</v>
      </c>
      <c r="AX90" s="23">
        <f t="shared" si="60"/>
        <v>29.67055962350555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-2.9499999999927695E-2</v>
      </c>
      <c r="BE90" s="14">
        <f>BD90*VLOOKUP('Données projet'!$B$11,Paramètres!$A$1:$I$89,3,0)*VLOOKUP('Données projet'!$B$11,Paramètres!$A$1:$I$89,5,0)</f>
        <v>-1.7640999999956764E-2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197.69583177305697</v>
      </c>
      <c r="BJ90" s="62">
        <f t="shared" si="92"/>
        <v>275.81630628767454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29.556381444575262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1.0649036029252135E-5</v>
      </c>
      <c r="BS90" s="24">
        <f t="shared" si="63"/>
        <v>29.55639209361129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9">
        <f t="shared" si="56"/>
        <v>364.92254427319637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</v>
      </c>
      <c r="N91" s="14">
        <f>IF('Données projet'!$A$36&gt;35,N90+M91-V90,IF(A91&lt;'Données projet'!$A$36,$K$205^A91,IF(A91='Données projet'!$A$36,'Données projet'!$B$36,N90+M91-V90)))</f>
        <v>198</v>
      </c>
      <c r="O91" s="14">
        <f>N91*VLOOKUP('Données projet'!$B$9,Paramètres!$A$1:$I$89,3,0)*VLOOKUP('Données projet'!$B$9,Paramètres!$A$1:$I$89,5,0)</f>
        <v>200.77200000000002</v>
      </c>
      <c r="P91" s="14">
        <f t="shared" si="87"/>
        <v>49.913791898945412</v>
      </c>
      <c r="Q91" s="22">
        <f t="shared" si="54"/>
        <v>436.61108755732994</v>
      </c>
      <c r="R91" s="62">
        <f t="shared" si="55"/>
        <v>729.9444208906632</v>
      </c>
      <c r="S91" s="62">
        <f ca="1">AVERAGE(OFFSET($R$3,0,0,'Données projet'!$E$9+1,1))-AVERAGE(OFFSET($H$3,0,0,'Données projet'!$E$9+1,1))</f>
        <v>267.21192995910729</v>
      </c>
      <c r="T91" s="62">
        <f t="shared" si="88"/>
        <v>121.59015783305534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1.7278098885352853</v>
      </c>
      <c r="AA91" s="23">
        <f>EXP(-LN(2)/25)*AA90+(1-EXP(-LN(2)/25))/(LN(2)/25)*Calculateur!V91*Calculateur!X91*VLOOKUP('Données projet'!$B$9,Paramètres!$A$1:$I$89,3,0)*0.475*44/12</f>
        <v>1.9420971397387765</v>
      </c>
      <c r="AB91" s="23">
        <f>EXP(-LN(2)/2)*AB90+(1-EXP(-LN(2)/2))/(LN(2)/2)*V91*Y91*VLOOKUP('Données projet'!$B$9,Paramètres!$A$1:$I$89,3,0)*0.475*44/12</f>
        <v>1.8720147520946502E-6</v>
      </c>
      <c r="AC91" s="24">
        <f t="shared" si="57"/>
        <v>3.6699089002888137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-1.5499999999974534E-2</v>
      </c>
      <c r="AJ91" s="14">
        <f>AI91*VLOOKUP('Données projet'!$B$10,Paramètres!$A$1:$I$89,3,0)*VLOOKUP('Données projet'!$B$10,Paramètres!$A$1:$I$89,5,0)</f>
        <v>-9.2689999999847721E-3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188.46831042793326</v>
      </c>
      <c r="AO91" s="62">
        <f t="shared" si="90"/>
        <v>324.99681460301127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29.08871775528084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1.4635073960066571E-5</v>
      </c>
      <c r="AX91" s="23">
        <f t="shared" si="60"/>
        <v>29.088732390354799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-2.9499999999927695E-2</v>
      </c>
      <c r="BE91" s="14">
        <f>BD91*VLOOKUP('Données projet'!$B$11,Paramètres!$A$1:$I$89,3,0)*VLOOKUP('Données projet'!$B$11,Paramètres!$A$1:$I$89,5,0)</f>
        <v>-1.7640999999956764E-2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197.69583177305697</v>
      </c>
      <c r="BJ91" s="62">
        <f t="shared" si="92"/>
        <v>275.81630628767454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28.976798832059742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7.5300055893840504E-6</v>
      </c>
      <c r="BS91" s="24">
        <f t="shared" si="63"/>
        <v>28.976806362065332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9">
        <f t="shared" si="56"/>
        <v>366.12005978779001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</v>
      </c>
      <c r="N92" s="14">
        <f>IF('Données projet'!$A$36&gt;35,N91+M92-V91,IF(A92&lt;'Données projet'!$A$36,$K$205^A92,IF(A92='Données projet'!$A$36,'Données projet'!$B$36,N91+M92-V91)))</f>
        <v>202</v>
      </c>
      <c r="O92" s="14">
        <f>N92*VLOOKUP('Données projet'!$B$9,Paramètres!$A$1:$I$89,3,0)*VLOOKUP('Données projet'!$B$9,Paramètres!$A$1:$I$89,5,0)</f>
        <v>204.82800000000003</v>
      </c>
      <c r="P92" s="14">
        <f t="shared" si="87"/>
        <v>50.80373850176295</v>
      </c>
      <c r="Q92" s="22">
        <f t="shared" si="54"/>
        <v>445.22527789057045</v>
      </c>
      <c r="R92" s="62">
        <f t="shared" si="55"/>
        <v>738.55861122390377</v>
      </c>
      <c r="S92" s="62">
        <f ca="1">AVERAGE(OFFSET($R$3,0,0,'Données projet'!$E$9+1,1))-AVERAGE(OFFSET($H$3,0,0,'Données projet'!$E$9+1,1))</f>
        <v>267.21192995910729</v>
      </c>
      <c r="T92" s="62">
        <f t="shared" si="88"/>
        <v>121.59015783305534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1.6939285904810804</v>
      </c>
      <c r="AA92" s="23">
        <f>EXP(-LN(2)/25)*AA91+(1-EXP(-LN(2)/25))/(LN(2)/25)*Calculateur!V92*Calculateur!X92*VLOOKUP('Données projet'!$B$9,Paramètres!$A$1:$I$89,3,0)*0.475*44/12</f>
        <v>1.8889903913221697</v>
      </c>
      <c r="AB92" s="23">
        <f>EXP(-LN(2)/2)*AB91+(1-EXP(-LN(2)/2))/(LN(2)/2)*V92*Y92*VLOOKUP('Données projet'!$B$9,Paramètres!$A$1:$I$89,3,0)*0.475*44/12</f>
        <v>1.3237143256873809E-6</v>
      </c>
      <c r="AC92" s="24">
        <f t="shared" si="57"/>
        <v>3.5829203055175758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-1.5499999999974534E-2</v>
      </c>
      <c r="AJ92" s="14">
        <f>AI92*VLOOKUP('Données projet'!$B$10,Paramètres!$A$1:$I$89,3,0)*VLOOKUP('Données projet'!$B$10,Paramètres!$A$1:$I$89,5,0)</f>
        <v>-9.2689999999847721E-3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188.46831042793326</v>
      </c>
      <c r="AO92" s="62">
        <f t="shared" si="90"/>
        <v>324.99681460301127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28.518305742465699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1.0348560040329732E-5</v>
      </c>
      <c r="AX92" s="23">
        <f t="shared" si="60"/>
        <v>28.518316091025739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-2.9499999999927695E-2</v>
      </c>
      <c r="BE92" s="14">
        <f>BD92*VLOOKUP('Données projet'!$B$11,Paramètres!$A$1:$I$89,3,0)*VLOOKUP('Données projet'!$B$11,Paramètres!$A$1:$I$89,5,0)</f>
        <v>-1.7640999999956764E-2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197.69583177305697</v>
      </c>
      <c r="BJ92" s="62">
        <f t="shared" si="92"/>
        <v>275.81630628767454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28.408581481065166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5.3245180146260682E-6</v>
      </c>
      <c r="BS92" s="24">
        <f t="shared" si="63"/>
        <v>28.40858680558318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9">
        <f t="shared" si="56"/>
        <v>367.31725303154894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4</v>
      </c>
      <c r="N93" s="14">
        <f>IF('Données projet'!$A$36&gt;35,N92+M93-V92,IF(A93&lt;'Données projet'!$A$36,$K$205^A93,IF(A93='Données projet'!$A$36,'Données projet'!$B$36,N92+M93-V92)))</f>
        <v>206</v>
      </c>
      <c r="O93" s="14">
        <f>N93*VLOOKUP('Données projet'!$B$9,Paramètres!$A$1:$I$89,3,0)*VLOOKUP('Données projet'!$B$9,Paramètres!$A$1:$I$89,5,0)</f>
        <v>208.88400000000001</v>
      </c>
      <c r="P93" s="14">
        <f t="shared" si="87"/>
        <v>51.691636042398741</v>
      </c>
      <c r="Q93" s="22">
        <f t="shared" si="54"/>
        <v>453.83589944051113</v>
      </c>
      <c r="R93" s="62">
        <f t="shared" si="55"/>
        <v>747.16923277384444</v>
      </c>
      <c r="S93" s="62">
        <f ca="1">AVERAGE(OFFSET($R$3,0,0,'Données projet'!$E$9+1,1))-AVERAGE(OFFSET($H$3,0,0,'Données projet'!$E$9+1,1))</f>
        <v>267.21192995910729</v>
      </c>
      <c r="T93" s="62">
        <f t="shared" si="88"/>
        <v>121.59015783305534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1.6607116840161671</v>
      </c>
      <c r="AA93" s="23">
        <f>EXP(-LN(2)/25)*AA92+(1-EXP(-LN(2)/25))/(LN(2)/25)*Calculateur!V93*Calculateur!X93*VLOOKUP('Données projet'!$B$9,Paramètres!$A$1:$I$89,3,0)*0.475*44/12</f>
        <v>1.8373358497337777</v>
      </c>
      <c r="AB93" s="23">
        <f>EXP(-LN(2)/2)*AB92+(1-EXP(-LN(2)/2))/(LN(2)/2)*V93*Y93*VLOOKUP('Données projet'!$B$9,Paramètres!$A$1:$I$89,3,0)*0.475*44/12</f>
        <v>9.360073760473252E-7</v>
      </c>
      <c r="AC93" s="24">
        <f t="shared" si="57"/>
        <v>3.4980484697573209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-1.5499999999974534E-2</v>
      </c>
      <c r="AJ93" s="14">
        <f>AI93*VLOOKUP('Données projet'!$B$10,Paramètres!$A$1:$I$89,3,0)*VLOOKUP('Données projet'!$B$10,Paramètres!$A$1:$I$89,5,0)</f>
        <v>-9.2689999999847721E-3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188.46831042793326</v>
      </c>
      <c r="AO93" s="62">
        <f t="shared" si="90"/>
        <v>324.99681460301127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27.959079161304892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7.3175369800332856E-6</v>
      </c>
      <c r="AX93" s="23">
        <f t="shared" si="60"/>
        <v>27.959086478841872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-2.9499999999927695E-2</v>
      </c>
      <c r="BE93" s="14">
        <f>BD93*VLOOKUP('Données projet'!$B$11,Paramètres!$A$1:$I$89,3,0)*VLOOKUP('Données projet'!$B$11,Paramètres!$A$1:$I$89,5,0)</f>
        <v>-1.7640999999956764E-2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197.69583177305697</v>
      </c>
      <c r="BJ93" s="62">
        <f t="shared" si="92"/>
        <v>275.81630628767454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27.851506525745229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3.7650027946920261E-6</v>
      </c>
      <c r="BS93" s="24">
        <f t="shared" si="63"/>
        <v>27.851510290748024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9">
        <f t="shared" si="56"/>
        <v>368.51412799964498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</v>
      </c>
      <c r="N94" s="14">
        <f>IF('Données projet'!$A$36&gt;35,N93+M94-V93,IF(A94&lt;'Données projet'!$A$36,$K$205^A94,IF(A94='Données projet'!$A$36,'Données projet'!$B$36,N93+M94-V93)))</f>
        <v>210</v>
      </c>
      <c r="O94" s="14">
        <f>N94*VLOOKUP('Données projet'!$B$9,Paramètres!$A$1:$I$89,3,0)*VLOOKUP('Données projet'!$B$9,Paramètres!$A$1:$I$89,5,0)</f>
        <v>212.94</v>
      </c>
      <c r="P94" s="14">
        <f t="shared" si="87"/>
        <v>52.577528895212865</v>
      </c>
      <c r="Q94" s="22">
        <f t="shared" si="54"/>
        <v>462.44302949249573</v>
      </c>
      <c r="R94" s="62">
        <f t="shared" si="55"/>
        <v>755.77636282582898</v>
      </c>
      <c r="S94" s="62">
        <f ca="1">AVERAGE(OFFSET($R$3,0,0,'Données projet'!$E$9+1,1))-AVERAGE(OFFSET($H$3,0,0,'Données projet'!$E$9+1,1))</f>
        <v>267.21192995910729</v>
      </c>
      <c r="T94" s="62">
        <f t="shared" si="88"/>
        <v>121.59015783305534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1.6281461408267184</v>
      </c>
      <c r="AA94" s="23">
        <f>EXP(-LN(2)/25)*AA93+(1-EXP(-LN(2)/25))/(LN(2)/25)*Calculateur!V94*Calculateur!X94*VLOOKUP('Données projet'!$B$9,Paramètres!$A$1:$I$89,3,0)*0.475*44/12</f>
        <v>1.7870938043015145</v>
      </c>
      <c r="AB94" s="23">
        <f>EXP(-LN(2)/2)*AB93+(1-EXP(-LN(2)/2))/(LN(2)/2)*V94*Y94*VLOOKUP('Données projet'!$B$9,Paramètres!$A$1:$I$89,3,0)*0.475*44/12</f>
        <v>6.6185716284369056E-7</v>
      </c>
      <c r="AC94" s="24">
        <f t="shared" si="57"/>
        <v>3.415240606985396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-1.5499999999974534E-2</v>
      </c>
      <c r="AJ94" s="14">
        <f>AI94*VLOOKUP('Données projet'!$B$10,Paramètres!$A$1:$I$89,3,0)*VLOOKUP('Données projet'!$B$10,Paramètres!$A$1:$I$89,5,0)</f>
        <v>-9.2689999999847721E-3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188.46831042793326</v>
      </c>
      <c r="AO94" s="62">
        <f t="shared" si="90"/>
        <v>324.99681460301127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27.410818672306114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5.1742800201648662E-6</v>
      </c>
      <c r="AX94" s="23">
        <f t="shared" si="60"/>
        <v>27.410823846586133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-2.9499999999927695E-2</v>
      </c>
      <c r="BE94" s="14">
        <f>BD94*VLOOKUP('Données projet'!$B$11,Paramètres!$A$1:$I$89,3,0)*VLOOKUP('Données projet'!$B$11,Paramètres!$A$1:$I$89,5,0)</f>
        <v>-1.7640999999956764E-2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197.69583177305697</v>
      </c>
      <c r="BJ94" s="62">
        <f t="shared" si="92"/>
        <v>275.81630628767454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27.305355470516947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2.6622590073130345E-6</v>
      </c>
      <c r="BS94" s="24">
        <f t="shared" si="63"/>
        <v>27.305358132775954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9">
        <f t="shared" si="56"/>
        <v>369.71068859438765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</v>
      </c>
      <c r="N95" s="14">
        <f>IF('Données projet'!$A$36&gt;35,N94+M95-V94,IF(A95&lt;'Données projet'!$A$36,$K$205^A95,IF(A95='Données projet'!$A$36,'Données projet'!$B$36,N94+M95-V94)))</f>
        <v>214</v>
      </c>
      <c r="O95" s="14">
        <f>N95*VLOOKUP('Données projet'!$B$9,Paramètres!$A$1:$I$89,3,0)*VLOOKUP('Données projet'!$B$9,Paramètres!$A$1:$I$89,5,0)</f>
        <v>216.99600000000001</v>
      </c>
      <c r="P95" s="14">
        <f t="shared" si="87"/>
        <v>53.461459647386917</v>
      </c>
      <c r="Q95" s="22">
        <f t="shared" si="54"/>
        <v>471.04674221919896</v>
      </c>
      <c r="R95" s="62">
        <f t="shared" si="55"/>
        <v>764.38007555253228</v>
      </c>
      <c r="S95" s="62">
        <f ca="1">AVERAGE(OFFSET($R$3,0,0,'Données projet'!$E$9+1,1))-AVERAGE(OFFSET($H$3,0,0,'Données projet'!$E$9+1,1))</f>
        <v>267.21192995910729</v>
      </c>
      <c r="T95" s="62">
        <f t="shared" si="88"/>
        <v>121.59015783305534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1.5962191880761947</v>
      </c>
      <c r="AA95" s="23">
        <f>EXP(-LN(2)/25)*AA94+(1-EXP(-LN(2)/25))/(LN(2)/25)*Calculateur!V95*Calculateur!X95*VLOOKUP('Données projet'!$B$9,Paramètres!$A$1:$I$89,3,0)*0.475*44/12</f>
        <v>1.7382256302437109</v>
      </c>
      <c r="AB95" s="23">
        <f>EXP(-LN(2)/2)*AB94+(1-EXP(-LN(2)/2))/(LN(2)/2)*V95*Y95*VLOOKUP('Données projet'!$B$9,Paramètres!$A$1:$I$89,3,0)*0.475*44/12</f>
        <v>4.6800368802366271E-7</v>
      </c>
      <c r="AC95" s="24">
        <f t="shared" si="57"/>
        <v>3.3344452863235934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-1.5499999999974534E-2</v>
      </c>
      <c r="AJ95" s="14">
        <f>AI95*VLOOKUP('Données projet'!$B$10,Paramètres!$A$1:$I$89,3,0)*VLOOKUP('Données projet'!$B$10,Paramètres!$A$1:$I$89,5,0)</f>
        <v>-9.2689999999847721E-3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188.46831042793326</v>
      </c>
      <c r="AO95" s="62">
        <f t="shared" si="90"/>
        <v>324.99681460301127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26.873309237090723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3.6587684900166428E-6</v>
      </c>
      <c r="AX95" s="23">
        <f t="shared" si="60"/>
        <v>26.873312895859215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-2.9499999999927695E-2</v>
      </c>
      <c r="BE95" s="14">
        <f>BD95*VLOOKUP('Données projet'!$B$11,Paramètres!$A$1:$I$89,3,0)*VLOOKUP('Données projet'!$B$11,Paramètres!$A$1:$I$89,5,0)</f>
        <v>-1.7640999999956764E-2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197.69583177305697</v>
      </c>
      <c r="BJ95" s="62">
        <f t="shared" si="92"/>
        <v>275.81630628767454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26.769914104362439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1.8825013973460132E-6</v>
      </c>
      <c r="BS95" s="24">
        <f t="shared" si="63"/>
        <v>26.769915986863836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9">
        <f t="shared" si="56"/>
        <v>370.90693862836775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</v>
      </c>
      <c r="N96" s="14">
        <f>IF('Données projet'!$A$36&gt;35,N95+M96-V95,IF(A96&lt;'Données projet'!$A$36,$K$205^A96,IF(A96='Données projet'!$A$36,'Données projet'!$B$36,N95+M96-V95)))</f>
        <v>218</v>
      </c>
      <c r="O96" s="14">
        <f>N96*VLOOKUP('Données projet'!$B$9,Paramètres!$A$1:$I$89,3,0)*VLOOKUP('Données projet'!$B$9,Paramètres!$A$1:$I$89,5,0)</f>
        <v>221.05200000000002</v>
      </c>
      <c r="P96" s="14">
        <f t="shared" si="87"/>
        <v>54.343469202939254</v>
      </c>
      <c r="Q96" s="22">
        <f t="shared" si="54"/>
        <v>479.64710886178597</v>
      </c>
      <c r="R96" s="62">
        <f t="shared" si="55"/>
        <v>772.98044219511928</v>
      </c>
      <c r="S96" s="62">
        <f ca="1">AVERAGE(OFFSET($R$3,0,0,'Données projet'!$E$9+1,1))-AVERAGE(OFFSET($H$3,0,0,'Données projet'!$E$9+1,1))</f>
        <v>267.21192995910729</v>
      </c>
      <c r="T96" s="62">
        <f t="shared" si="88"/>
        <v>121.59015783305534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1.5649183033955905</v>
      </c>
      <c r="AA96" s="23">
        <f>EXP(-LN(2)/25)*AA95+(1-EXP(-LN(2)/25))/(LN(2)/25)*Calculateur!V96*Calculateur!X96*VLOOKUP('Données projet'!$B$9,Paramètres!$A$1:$I$89,3,0)*0.475*44/12</f>
        <v>1.6906937589753834</v>
      </c>
      <c r="AB96" s="23">
        <f>EXP(-LN(2)/2)*AB95+(1-EXP(-LN(2)/2))/(LN(2)/2)*V96*Y96*VLOOKUP('Données projet'!$B$9,Paramètres!$A$1:$I$89,3,0)*0.475*44/12</f>
        <v>3.3092858142184533E-7</v>
      </c>
      <c r="AC96" s="24">
        <f t="shared" si="57"/>
        <v>3.2556123932995553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-1.5499999999974534E-2</v>
      </c>
      <c r="AJ96" s="14">
        <f>AI96*VLOOKUP('Données projet'!$B$10,Paramètres!$A$1:$I$89,3,0)*VLOOKUP('Données projet'!$B$10,Paramètres!$A$1:$I$89,5,0)</f>
        <v>-9.2689999999847721E-3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188.46831042793326</v>
      </c>
      <c r="AO96" s="62">
        <f t="shared" si="90"/>
        <v>324.99681460301127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26.346340034051522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2.5871400100824331E-6</v>
      </c>
      <c r="AX96" s="23">
        <f t="shared" si="60"/>
        <v>26.346342621191532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-2.9499999999927695E-2</v>
      </c>
      <c r="BE96" s="14">
        <f>BD96*VLOOKUP('Données projet'!$B$11,Paramètres!$A$1:$I$89,3,0)*VLOOKUP('Données projet'!$B$11,Paramètres!$A$1:$I$89,5,0)</f>
        <v>-1.7640999999956764E-2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197.69583177305697</v>
      </c>
      <c r="BJ96" s="62">
        <f t="shared" si="92"/>
        <v>275.81630628767454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26.244972416811237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1.3311295036565175E-6</v>
      </c>
      <c r="BS96" s="24">
        <f t="shared" si="63"/>
        <v>26.24497374794074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9">
        <f t="shared" si="56"/>
        <v>372.10288182746245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</v>
      </c>
      <c r="N97" s="14">
        <f>IF('Données projet'!$A$36&gt;35,N96+M97-V96,IF(A97&lt;'Données projet'!$A$36,$K$205^A97,IF(A97='Données projet'!$A$36,'Données projet'!$B$36,N96+M97-V96)))</f>
        <v>222</v>
      </c>
      <c r="O97" s="14">
        <f>N97*VLOOKUP('Données projet'!$B$9,Paramètres!$A$1:$I$89,3,0)*VLOOKUP('Données projet'!$B$9,Paramètres!$A$1:$I$89,5,0)</f>
        <v>225.10800000000003</v>
      </c>
      <c r="P97" s="14">
        <f t="shared" si="87"/>
        <v>55.22359687888963</v>
      </c>
      <c r="Q97" s="22">
        <f t="shared" si="54"/>
        <v>488.24419789739949</v>
      </c>
      <c r="R97" s="62">
        <f t="shared" si="55"/>
        <v>781.5775312307328</v>
      </c>
      <c r="S97" s="62">
        <f ca="1">AVERAGE(OFFSET($R$3,0,0,'Données projet'!$E$9+1,1))-AVERAGE(OFFSET($H$3,0,0,'Données projet'!$E$9+1,1))</f>
        <v>267.21192995910729</v>
      </c>
      <c r="T97" s="62">
        <f t="shared" si="88"/>
        <v>121.59015783305534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1.5342312099719184</v>
      </c>
      <c r="AA97" s="23">
        <f>EXP(-LN(2)/25)*AA96+(1-EXP(-LN(2)/25))/(LN(2)/25)*Calculateur!V97*Calculateur!X97*VLOOKUP('Données projet'!$B$9,Paramètres!$A$1:$I$89,3,0)*0.475*44/12</f>
        <v>1.644461649226481</v>
      </c>
      <c r="AB97" s="23">
        <f>EXP(-LN(2)/2)*AB96+(1-EXP(-LN(2)/2))/(LN(2)/2)*V97*Y97*VLOOKUP('Données projet'!$B$9,Paramètres!$A$1:$I$89,3,0)*0.475*44/12</f>
        <v>2.3400184401183138E-7</v>
      </c>
      <c r="AC97" s="24">
        <f t="shared" si="57"/>
        <v>3.1786930932002435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-1.5499999999974534E-2</v>
      </c>
      <c r="AJ97" s="14">
        <f>AI97*VLOOKUP('Données projet'!$B$10,Paramètres!$A$1:$I$89,3,0)*VLOOKUP('Données projet'!$B$10,Paramètres!$A$1:$I$89,5,0)</f>
        <v>-9.2689999999847721E-3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188.46831042793326</v>
      </c>
      <c r="AO97" s="62">
        <f t="shared" si="90"/>
        <v>324.99681460301127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25.829704375664445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1.8293842450083214E-6</v>
      </c>
      <c r="AX97" s="23">
        <f t="shared" si="60"/>
        <v>25.829706205048691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-2.9499999999927695E-2</v>
      </c>
      <c r="BE97" s="14">
        <f>BD97*VLOOKUP('Données projet'!$B$11,Paramètres!$A$1:$I$89,3,0)*VLOOKUP('Données projet'!$B$11,Paramètres!$A$1:$I$89,5,0)</f>
        <v>-1.7640999999956764E-2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197.69583177305697</v>
      </c>
      <c r="BJ97" s="62">
        <f t="shared" si="92"/>
        <v>275.81630628767454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25.7303245155701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9.4125069867300683E-7</v>
      </c>
      <c r="BS97" s="24">
        <f t="shared" si="63"/>
        <v>25.730325456820797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9">
        <f t="shared" si="56"/>
        <v>373.29852183370838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226</v>
      </c>
      <c r="L98" s="13">
        <f>VLOOKUP(A98,'Données projet'!$A$35:$I$55,9,0)</f>
        <v>4</v>
      </c>
      <c r="M98" s="13">
        <f t="array" ref="M98">INDEX(L:L,MIN(IF(ISNUMBER(L98:L294),ROW(L98:L294),"")))</f>
        <v>4</v>
      </c>
      <c r="N98" s="14">
        <f>IF('Données projet'!$A$36&gt;35,N97+M98-V97,IF(A98&lt;'Données projet'!$A$36,$K$205^A98,IF(A98='Données projet'!$A$36,'Données projet'!$B$36,N97+M98-V97)))</f>
        <v>226</v>
      </c>
      <c r="O98" s="14">
        <f>N98*VLOOKUP('Données projet'!$B$9,Paramètres!$A$1:$I$89,3,0)*VLOOKUP('Données projet'!$B$9,Paramètres!$A$1:$I$89,5,0)</f>
        <v>229.16400000000002</v>
      </c>
      <c r="P98" s="14">
        <f t="shared" si="87"/>
        <v>56.101880494297397</v>
      </c>
      <c r="Q98" s="22">
        <f t="shared" si="54"/>
        <v>496.83807519423459</v>
      </c>
      <c r="R98" s="62">
        <f t="shared" si="55"/>
        <v>790.17140852756791</v>
      </c>
      <c r="S98" s="62">
        <f ca="1">AVERAGE(OFFSET($R$3,0,0,'Données projet'!$E$9+1,1))-AVERAGE(OFFSET($H$3,0,0,'Données projet'!$E$9+1,1))</f>
        <v>267.21192995910729</v>
      </c>
      <c r="T98" s="62">
        <f t="shared" si="88"/>
        <v>121.59015783305534</v>
      </c>
      <c r="U98" s="16">
        <f>IF(ISNA(VLOOKUP(A98,'Données projet'!$A$35:$I$55,3,0)),0,VLOOKUP(A98,'Données projet'!$A$35:$I$55,3,0))</f>
        <v>7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1.5041458717330056</v>
      </c>
      <c r="AA98" s="23">
        <f>EXP(-LN(2)/25)*AA97+(1-EXP(-LN(2)/25))/(LN(2)/25)*Calculateur!V98*Calculateur!X98*VLOOKUP('Données projet'!$B$9,Paramètres!$A$1:$I$89,3,0)*0.475*44/12</f>
        <v>1.5994937589499032</v>
      </c>
      <c r="AB98" s="23">
        <f>EXP(-LN(2)/2)*AB97+(1-EXP(-LN(2)/2))/(LN(2)/2)*V98*Y98*VLOOKUP('Données projet'!$B$9,Paramètres!$A$1:$I$89,3,0)*0.475*44/12</f>
        <v>1.6546429071092269E-7</v>
      </c>
      <c r="AC98" s="24">
        <f t="shared" si="57"/>
        <v>3.1036397961471995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-1.5499999999974534E-2</v>
      </c>
      <c r="AJ98" s="14">
        <f>AI98*VLOOKUP('Données projet'!$B$10,Paramètres!$A$1:$I$89,3,0)*VLOOKUP('Données projet'!$B$10,Paramètres!$A$1:$I$89,5,0)</f>
        <v>-9.2689999999847721E-3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188.46831042793326</v>
      </c>
      <c r="AO98" s="62">
        <f t="shared" si="90"/>
        <v>324.99681460301127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25.323199627421701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1.2935700050412165E-6</v>
      </c>
      <c r="AX98" s="23">
        <f t="shared" si="60"/>
        <v>25.323200920991706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-2.9499999999927695E-2</v>
      </c>
      <c r="BE98" s="14">
        <f>BD98*VLOOKUP('Données projet'!$B$11,Paramètres!$A$1:$I$89,3,0)*VLOOKUP('Données projet'!$B$11,Paramètres!$A$1:$I$89,5,0)</f>
        <v>-1.7640999999956764E-2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197.69583177305697</v>
      </c>
      <c r="BJ98" s="62">
        <f t="shared" si="92"/>
        <v>275.81630628767454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25.225768545768076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6.6556475182825885E-7</v>
      </c>
      <c r="BS98" s="24">
        <f t="shared" si="63"/>
        <v>25.225769211332828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9">
        <f t="shared" si="56"/>
        <v>374.49386220805047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3.4</v>
      </c>
      <c r="N99" s="14">
        <f>IF('Données projet'!$A$36&gt;35,N98+M99-V98,IF(A99&lt;'Données projet'!$A$36,$K$205^A99,IF(A99='Données projet'!$A$36,'Données projet'!$B$36,N98+M99-V98)))</f>
        <v>201.4</v>
      </c>
      <c r="O99" s="14">
        <f>N99*VLOOKUP('Données projet'!$B$9,Paramètres!$A$1:$I$89,3,0)*VLOOKUP('Données projet'!$B$9,Paramètres!$A$1:$I$89,5,0)</f>
        <v>204.21960000000001</v>
      </c>
      <c r="P99" s="14">
        <f t="shared" si="87"/>
        <v>50.67037824783668</v>
      </c>
      <c r="Q99" s="22">
        <f t="shared" ref="Q99:Q130" si="107">(O99+P99)*0.475*44/12</f>
        <v>443.93337878164886</v>
      </c>
      <c r="R99" s="62">
        <f t="shared" si="55"/>
        <v>737.26671211498217</v>
      </c>
      <c r="S99" s="62">
        <f ca="1">AVERAGE(OFFSET($R$3,0,0,'Données projet'!$E$9+1,1))-AVERAGE(OFFSET($H$3,0,0,'Données projet'!$E$9+1,1))</f>
        <v>267.21192995910729</v>
      </c>
      <c r="T99" s="62">
        <f t="shared" si="88"/>
        <v>121.59015783305534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1.4746504886267136</v>
      </c>
      <c r="AA99" s="23">
        <f>EXP(-LN(2)/25)*AA98+(1-EXP(-LN(2)/25))/(LN(2)/25)*Calculateur!V99*Calculateur!X99*VLOOKUP('Données projet'!$B$9,Paramètres!$A$1:$I$89,3,0)*0.475*44/12</f>
        <v>1.555755517997697</v>
      </c>
      <c r="AB99" s="23">
        <f>EXP(-LN(2)/2)*AB98+(1-EXP(-LN(2)/2))/(LN(2)/2)*V99*Y99*VLOOKUP('Données projet'!$B$9,Paramètres!$A$1:$I$89,3,0)*0.475*44/12</f>
        <v>1.170009220059157E-7</v>
      </c>
      <c r="AC99" s="24">
        <f t="shared" si="57"/>
        <v>3.0304061236253323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-1.5499999999974534E-2</v>
      </c>
      <c r="AJ99" s="14">
        <f>AI99*VLOOKUP('Données projet'!$B$10,Paramètres!$A$1:$I$89,3,0)*VLOOKUP('Données projet'!$B$10,Paramètres!$A$1:$I$89,5,0)</f>
        <v>-9.2689999999847721E-3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188.46831042793326</v>
      </c>
      <c r="AO99" s="62">
        <f t="shared" si="90"/>
        <v>324.99681460301127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24.826627128354605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9.146921225041607E-7</v>
      </c>
      <c r="AX99" s="23">
        <f t="shared" si="60"/>
        <v>24.826628043046728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-2.9499999999927695E-2</v>
      </c>
      <c r="BE99" s="14">
        <f>BD99*VLOOKUP('Données projet'!$B$11,Paramètres!$A$1:$I$89,3,0)*VLOOKUP('Données projet'!$B$11,Paramètres!$A$1:$I$89,5,0)</f>
        <v>-1.7640999999956764E-2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197.69583177305697</v>
      </c>
      <c r="BJ99" s="62">
        <f t="shared" si="92"/>
        <v>275.81630628767454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24.731106610785115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4.7062534933650347E-7</v>
      </c>
      <c r="BS99" s="24">
        <f t="shared" si="63"/>
        <v>24.731107081410464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9">
        <f t="shared" si="56"/>
        <v>375.68890643297289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3.4</v>
      </c>
      <c r="N100" s="14">
        <f>IF('Données projet'!$A$36&gt;35,N99+M100-V99,IF(A100&lt;'Données projet'!$A$36,$K$205^A100,IF(A100='Données projet'!$A$36,'Données projet'!$B$36,N99+M100-V99)))</f>
        <v>204.8</v>
      </c>
      <c r="O100" s="14">
        <f>N100*VLOOKUP('Données projet'!$B$9,Paramètres!$A$1:$I$89,3,0)*VLOOKUP('Données projet'!$B$9,Paramètres!$A$1:$I$89,5,0)</f>
        <v>207.66720000000001</v>
      </c>
      <c r="P100" s="14">
        <f t="shared" si="87"/>
        <v>51.425479255937077</v>
      </c>
      <c r="Q100" s="22">
        <f t="shared" si="107"/>
        <v>451.25308303742372</v>
      </c>
      <c r="R100" s="62">
        <f t="shared" si="55"/>
        <v>744.58641637075698</v>
      </c>
      <c r="S100" s="62">
        <f ca="1">AVERAGE(OFFSET($R$3,0,0,'Données projet'!$E$9+1,1))-AVERAGE(OFFSET($H$3,0,0,'Données projet'!$E$9+1,1))</f>
        <v>267.21192995910729</v>
      </c>
      <c r="T100" s="62">
        <f t="shared" si="88"/>
        <v>121.59015783305534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1.4457334919927287</v>
      </c>
      <c r="AA100" s="23">
        <f>EXP(-LN(2)/25)*AA99+(1-EXP(-LN(2)/25))/(LN(2)/25)*Calculateur!V100*Calculateur!X100*VLOOKUP('Données projet'!$B$9,Paramètres!$A$1:$I$89,3,0)*0.475*44/12</f>
        <v>1.5132133015444229</v>
      </c>
      <c r="AB100" s="23">
        <f>EXP(-LN(2)/2)*AB99+(1-EXP(-LN(2)/2))/(LN(2)/2)*V100*Y100*VLOOKUP('Données projet'!$B$9,Paramètres!$A$1:$I$89,3,0)*0.475*44/12</f>
        <v>8.2732145355461359E-8</v>
      </c>
      <c r="AC100" s="24">
        <f t="shared" si="57"/>
        <v>2.9589468762692968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-1.5499999999974534E-2</v>
      </c>
      <c r="AJ100" s="14">
        <f>AI100*VLOOKUP('Données projet'!$B$10,Paramètres!$A$1:$I$89,3,0)*VLOOKUP('Données projet'!$B$10,Paramètres!$A$1:$I$89,5,0)</f>
        <v>-9.2689999999847721E-3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188.46831042793326</v>
      </c>
      <c r="AO100" s="62">
        <f t="shared" si="90"/>
        <v>324.99681460301127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24.339792113114896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6.4678500252060827E-7</v>
      </c>
      <c r="AX100" s="23">
        <f t="shared" si="60"/>
        <v>24.3397927598999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-2.9499999999927695E-2</v>
      </c>
      <c r="BE100" s="14">
        <f>BD100*VLOOKUP('Données projet'!$B$11,Paramètres!$A$1:$I$89,3,0)*VLOOKUP('Données projet'!$B$11,Paramètres!$A$1:$I$89,5,0)</f>
        <v>-1.7640999999956764E-2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197.69583177305697</v>
      </c>
      <c r="BJ100" s="62">
        <f t="shared" si="92"/>
        <v>275.81630628767454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24.246144694633184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3.3278237591412948E-7</v>
      </c>
      <c r="BS100" s="24">
        <f t="shared" si="63"/>
        <v>24.246145027415562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9">
        <f t="shared" si="56"/>
        <v>376.88365791501889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3.4</v>
      </c>
      <c r="N101" s="14">
        <f>IF('Données projet'!$A$36&gt;35,N100+M101-V100,IF(A101&lt;'Données projet'!$A$36,$K$205^A101,IF(A101='Données projet'!$A$36,'Données projet'!$B$36,N100+M101-V100)))</f>
        <v>208.20000000000002</v>
      </c>
      <c r="O101" s="14">
        <f>N101*VLOOKUP('Données projet'!$B$9,Paramètres!$A$1:$I$89,3,0)*VLOOKUP('Données projet'!$B$9,Paramètres!$A$1:$I$89,5,0)</f>
        <v>211.11480000000003</v>
      </c>
      <c r="P101" s="14">
        <f t="shared" si="87"/>
        <v>52.179122428493677</v>
      </c>
      <c r="Q101" s="22">
        <f t="shared" si="107"/>
        <v>458.57024822962654</v>
      </c>
      <c r="R101" s="62">
        <f t="shared" si="55"/>
        <v>751.90358156295986</v>
      </c>
      <c r="S101" s="62">
        <f ca="1">AVERAGE(OFFSET($R$3,0,0,'Données projet'!$E$9+1,1))-AVERAGE(OFFSET($H$3,0,0,'Données projet'!$E$9+1,1))</f>
        <v>267.21192995910729</v>
      </c>
      <c r="T101" s="62">
        <f t="shared" si="88"/>
        <v>121.59015783305534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1.4173835400251098</v>
      </c>
      <c r="AA101" s="23">
        <f>EXP(-LN(2)/25)*AA100+(1-EXP(-LN(2)/25))/(LN(2)/25)*Calculateur!V101*Calculateur!X101*VLOOKUP('Données projet'!$B$9,Paramètres!$A$1:$I$89,3,0)*0.475*44/12</f>
        <v>1.4718344042372615</v>
      </c>
      <c r="AB101" s="23">
        <f>EXP(-LN(2)/2)*AB100+(1-EXP(-LN(2)/2))/(LN(2)/2)*V101*Y101*VLOOKUP('Données projet'!$B$9,Paramètres!$A$1:$I$89,3,0)*0.475*44/12</f>
        <v>5.8500461002957865E-8</v>
      </c>
      <c r="AC101" s="24">
        <f t="shared" si="57"/>
        <v>2.8892180027628322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-1.5499999999974534E-2</v>
      </c>
      <c r="AJ101" s="14">
        <f>AI101*VLOOKUP('Données projet'!$B$10,Paramètres!$A$1:$I$89,3,0)*VLOOKUP('Données projet'!$B$10,Paramètres!$A$1:$I$89,5,0)</f>
        <v>-9.2689999999847721E-3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188.46831042793326</v>
      </c>
      <c r="AO101" s="62">
        <f t="shared" si="90"/>
        <v>324.99681460301127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23.862503635584002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4.5734606125208035E-7</v>
      </c>
      <c r="AX101" s="23">
        <f t="shared" si="60"/>
        <v>23.862504092930063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-2.9499999999927695E-2</v>
      </c>
      <c r="BE101" s="14">
        <f>BD101*VLOOKUP('Données projet'!$B$11,Paramètres!$A$1:$I$89,3,0)*VLOOKUP('Données projet'!$B$11,Paramètres!$A$1:$I$89,5,0)</f>
        <v>-1.7640999999956764E-2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197.69583177305697</v>
      </c>
      <c r="BJ101" s="62">
        <f t="shared" si="92"/>
        <v>275.81630628767454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23.770692585859429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2.3531267466825176E-7</v>
      </c>
      <c r="BS101" s="24">
        <f t="shared" si="63"/>
        <v>23.770692821172105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9">
        <f t="shared" si="56"/>
        <v>378.07811998720388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3.4</v>
      </c>
      <c r="N102" s="14">
        <f>IF('Données projet'!$A$36&gt;35,N101+M102-V101,IF(A102&lt;'Données projet'!$A$36,$K$205^A102,IF(A102='Données projet'!$A$36,'Données projet'!$B$36,N101+M102-V101)))</f>
        <v>211.60000000000002</v>
      </c>
      <c r="O102" s="14">
        <f>N102*VLOOKUP('Données projet'!$B$9,Paramètres!$A$1:$I$89,3,0)*VLOOKUP('Données projet'!$B$9,Paramètres!$A$1:$I$89,5,0)</f>
        <v>214.56240000000003</v>
      </c>
      <c r="P102" s="14">
        <f t="shared" si="87"/>
        <v>52.931334320900206</v>
      </c>
      <c r="Q102" s="22">
        <f t="shared" si="107"/>
        <v>465.88492060890115</v>
      </c>
      <c r="R102" s="62">
        <f t="shared" si="55"/>
        <v>759.21825394223447</v>
      </c>
      <c r="S102" s="62">
        <f ca="1">AVERAGE(OFFSET($R$3,0,0,'Données projet'!$E$9+1,1))-AVERAGE(OFFSET($H$3,0,0,'Données projet'!$E$9+1,1))</f>
        <v>267.21192995910729</v>
      </c>
      <c r="T102" s="62">
        <f t="shared" si="88"/>
        <v>121.59015783305534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1.3895895133238128</v>
      </c>
      <c r="AA102" s="23">
        <f>EXP(-LN(2)/25)*AA101+(1-EXP(-LN(2)/25))/(LN(2)/25)*Calculateur!V102*Calculateur!X102*VLOOKUP('Données projet'!$B$9,Paramètres!$A$1:$I$89,3,0)*0.475*44/12</f>
        <v>1.4315870150529861</v>
      </c>
      <c r="AB102" s="23">
        <f>EXP(-LN(2)/2)*AB101+(1-EXP(-LN(2)/2))/(LN(2)/2)*V102*Y102*VLOOKUP('Données projet'!$B$9,Paramètres!$A$1:$I$89,3,0)*0.475*44/12</f>
        <v>4.1366072677730686E-8</v>
      </c>
      <c r="AC102" s="24">
        <f t="shared" si="57"/>
        <v>2.8211765697428715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-1.5499999999974534E-2</v>
      </c>
      <c r="AJ102" s="14">
        <f>AI102*VLOOKUP('Données projet'!$B$10,Paramètres!$A$1:$I$89,3,0)*VLOOKUP('Données projet'!$B$10,Paramètres!$A$1:$I$89,5,0)</f>
        <v>-9.2689999999847721E-3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188.46831042793326</v>
      </c>
      <c r="AO102" s="62">
        <f t="shared" si="90"/>
        <v>324.99681460301127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23.394574493980262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3.2339250126030414E-7</v>
      </c>
      <c r="AX102" s="23">
        <f t="shared" si="60"/>
        <v>23.394574817372764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-2.9499999999927695E-2</v>
      </c>
      <c r="BE102" s="14">
        <f>BD102*VLOOKUP('Données projet'!$B$11,Paramètres!$A$1:$I$89,3,0)*VLOOKUP('Données projet'!$B$11,Paramètres!$A$1:$I$89,5,0)</f>
        <v>-1.7640999999956764E-2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197.69583177305697</v>
      </c>
      <c r="BJ102" s="62">
        <f t="shared" si="92"/>
        <v>275.81630628767454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23.304563802941576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1.6639118795706476E-7</v>
      </c>
      <c r="BS102" s="24">
        <f t="shared" si="63"/>
        <v>23.304563969332765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9">
        <f t="shared" si="56"/>
        <v>379.27229591132925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3.4</v>
      </c>
      <c r="N103" s="14">
        <f>IF('Données projet'!$A$36&gt;35,N102+M103-V102,IF(A103&lt;'Données projet'!$A$36,$K$205^A103,IF(A103='Données projet'!$A$36,'Données projet'!$B$36,N102+M103-V102)))</f>
        <v>215.00000000000003</v>
      </c>
      <c r="O103" s="14">
        <f>N103*VLOOKUP('Données projet'!$B$9,Paramètres!$A$1:$I$89,3,0)*VLOOKUP('Données projet'!$B$9,Paramètres!$A$1:$I$89,5,0)</f>
        <v>218.01000000000005</v>
      </c>
      <c r="P103" s="14">
        <f t="shared" si="87"/>
        <v>53.682140586224406</v>
      </c>
      <c r="Q103" s="22">
        <f t="shared" si="107"/>
        <v>473.19714485434088</v>
      </c>
      <c r="R103" s="62">
        <f t="shared" si="55"/>
        <v>766.53047818767413</v>
      </c>
      <c r="S103" s="62">
        <f ca="1">AVERAGE(OFFSET($R$3,0,0,'Données projet'!$E$9+1,1))-AVERAGE(OFFSET($H$3,0,0,'Données projet'!$E$9+1,1))</f>
        <v>267.21192995910729</v>
      </c>
      <c r="T103" s="62">
        <f t="shared" si="88"/>
        <v>121.59015783305534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1.3623405105334456</v>
      </c>
      <c r="AA103" s="23">
        <f>EXP(-LN(2)/25)*AA102+(1-EXP(-LN(2)/25))/(LN(2)/25)*Calculateur!V103*Calculateur!X103*VLOOKUP('Données projet'!$B$9,Paramètres!$A$1:$I$89,3,0)*0.475*44/12</f>
        <v>1.392440192842473</v>
      </c>
      <c r="AB103" s="23">
        <f>EXP(-LN(2)/2)*AB102+(1-EXP(-LN(2)/2))/(LN(2)/2)*V103*Y103*VLOOKUP('Données projet'!$B$9,Paramètres!$A$1:$I$89,3,0)*0.475*44/12</f>
        <v>2.9250230501478936E-8</v>
      </c>
      <c r="AC103" s="24">
        <f t="shared" si="57"/>
        <v>2.7547807326261493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-1.5499999999974534E-2</v>
      </c>
      <c r="AJ103" s="14">
        <f>AI103*VLOOKUP('Données projet'!$B$10,Paramètres!$A$1:$I$89,3,0)*VLOOKUP('Données projet'!$B$10,Paramètres!$A$1:$I$89,5,0)</f>
        <v>-9.2689999999847721E-3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188.46831042793326</v>
      </c>
      <c r="AO103" s="62">
        <f t="shared" si="90"/>
        <v>324.99681460301127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22.935821157434777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2.2867303062604017E-7</v>
      </c>
      <c r="AX103" s="23">
        <f t="shared" si="60"/>
        <v>22.935821386107808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-2.9499999999927695E-2</v>
      </c>
      <c r="BE103" s="14">
        <f>BD103*VLOOKUP('Données projet'!$B$11,Paramètres!$A$1:$I$89,3,0)*VLOOKUP('Données projet'!$B$11,Paramètres!$A$1:$I$89,5,0)</f>
        <v>-1.7640999999956764E-2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197.69583177305697</v>
      </c>
      <c r="BJ103" s="62">
        <f t="shared" si="92"/>
        <v>275.81630628767454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22.847575521146258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1.1765633733412591E-7</v>
      </c>
      <c r="BS103" s="24">
        <f t="shared" si="63"/>
        <v>22.847575638802596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9">
        <f t="shared" si="56"/>
        <v>380.46618888020032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3.4</v>
      </c>
      <c r="N104" s="14">
        <f>IF('Données projet'!$A$36&gt;35,N103+M104-V103,IF(A104&lt;'Données projet'!$A$36,$K$205^A104,IF(A104='Données projet'!$A$36,'Données projet'!$B$36,N103+M104-V103)))</f>
        <v>218.40000000000003</v>
      </c>
      <c r="O104" s="14">
        <f>N104*VLOOKUP('Données projet'!$B$9,Paramètres!$A$1:$I$89,3,0)*VLOOKUP('Données projet'!$B$9,Paramètres!$A$1:$I$89,5,0)</f>
        <v>221.45760000000007</v>
      </c>
      <c r="P104" s="14">
        <f t="shared" si="87"/>
        <v>54.431566019643263</v>
      </c>
      <c r="Q104" s="22">
        <f t="shared" si="107"/>
        <v>480.50696415087873</v>
      </c>
      <c r="R104" s="62">
        <f t="shared" si="55"/>
        <v>773.84029748421199</v>
      </c>
      <c r="S104" s="62">
        <f ca="1">AVERAGE(OFFSET($R$3,0,0,'Données projet'!$E$9+1,1))-AVERAGE(OFFSET($H$3,0,0,'Données projet'!$E$9+1,1))</f>
        <v>267.21192995910729</v>
      </c>
      <c r="T104" s="62">
        <f t="shared" si="88"/>
        <v>121.59015783305534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1.335625844067547</v>
      </c>
      <c r="AA104" s="23">
        <f>EXP(-LN(2)/25)*AA103+(1-EXP(-LN(2)/25))/(LN(2)/25)*Calculateur!V104*Calculateur!X104*VLOOKUP('Données projet'!$B$9,Paramètres!$A$1:$I$89,3,0)*0.475*44/12</f>
        <v>1.3543638425439484</v>
      </c>
      <c r="AB104" s="23">
        <f>EXP(-LN(2)/2)*AB103+(1-EXP(-LN(2)/2))/(LN(2)/2)*V104*Y104*VLOOKUP('Données projet'!$B$9,Paramètres!$A$1:$I$89,3,0)*0.475*44/12</f>
        <v>2.0683036338865346E-8</v>
      </c>
      <c r="AC104" s="24">
        <f t="shared" si="57"/>
        <v>2.6899897072945316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-1.5499999999974534E-2</v>
      </c>
      <c r="AJ104" s="14">
        <f>AI104*VLOOKUP('Données projet'!$B$10,Paramètres!$A$1:$I$89,3,0)*VLOOKUP('Données projet'!$B$10,Paramètres!$A$1:$I$89,5,0)</f>
        <v>-9.2689999999847721E-3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188.46831042793326</v>
      </c>
      <c r="AO104" s="62">
        <f t="shared" si="90"/>
        <v>324.99681460301127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22.48606369400704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1.6169625063015207E-7</v>
      </c>
      <c r="AX104" s="23">
        <f t="shared" si="60"/>
        <v>22.486063855703289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-2.9499999999927695E-2</v>
      </c>
      <c r="BE104" s="14">
        <f>BD104*VLOOKUP('Données projet'!$B$11,Paramètres!$A$1:$I$89,3,0)*VLOOKUP('Données projet'!$B$11,Paramètres!$A$1:$I$89,5,0)</f>
        <v>-1.7640999999956764E-2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197.69583177305697</v>
      </c>
      <c r="BJ104" s="62">
        <f t="shared" si="92"/>
        <v>275.81630628767454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22.399548500821616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8.3195593978532396E-8</v>
      </c>
      <c r="BS104" s="24">
        <f t="shared" si="63"/>
        <v>22.399548584017211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9">
        <f t="shared" si="56"/>
        <v>381.6598020197543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3.4</v>
      </c>
      <c r="N105" s="14">
        <f>IF('Données projet'!$A$36&gt;35,N104+M105-V104,IF(A105&lt;'Données projet'!$A$36,$K$205^A105,IF(A105='Données projet'!$A$36,'Données projet'!$B$36,N104+M105-V104)))</f>
        <v>221.80000000000004</v>
      </c>
      <c r="O105" s="14">
        <f>N105*VLOOKUP('Données projet'!$B$9,Paramètres!$A$1:$I$89,3,0)*VLOOKUP('Données projet'!$B$9,Paramètres!$A$1:$I$89,5,0)</f>
        <v>224.90520000000006</v>
      </c>
      <c r="P105" s="14">
        <f t="shared" si="87"/>
        <v>55.17963460003309</v>
      </c>
      <c r="Q105" s="22">
        <f t="shared" si="107"/>
        <v>487.81442026172436</v>
      </c>
      <c r="R105" s="62">
        <f t="shared" si="55"/>
        <v>781.14775359505768</v>
      </c>
      <c r="S105" s="62">
        <f ca="1">AVERAGE(OFFSET($R$3,0,0,'Données projet'!$E$9+1,1))-AVERAGE(OFFSET($H$3,0,0,'Données projet'!$E$9+1,1))</f>
        <v>267.21192995910729</v>
      </c>
      <c r="T105" s="62">
        <f t="shared" si="88"/>
        <v>121.59015783305534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1.3094350359167071</v>
      </c>
      <c r="AA105" s="23">
        <f>EXP(-LN(2)/25)*AA104+(1-EXP(-LN(2)/25))/(LN(2)/25)*Calculateur!V105*Calculateur!X105*VLOOKUP('Données projet'!$B$9,Paramètres!$A$1:$I$89,3,0)*0.475*44/12</f>
        <v>1.3173286920466851</v>
      </c>
      <c r="AB105" s="23">
        <f>EXP(-LN(2)/2)*AB104+(1-EXP(-LN(2)/2))/(LN(2)/2)*V105*Y105*VLOOKUP('Données projet'!$B$9,Paramètres!$A$1:$I$89,3,0)*0.475*44/12</f>
        <v>1.4625115250739471E-8</v>
      </c>
      <c r="AC105" s="24">
        <f t="shared" si="57"/>
        <v>2.6267637425885075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-1.5499999999974534E-2</v>
      </c>
      <c r="AJ105" s="14">
        <f>AI105*VLOOKUP('Données projet'!$B$10,Paramètres!$A$1:$I$89,3,0)*VLOOKUP('Données projet'!$B$10,Paramètres!$A$1:$I$89,5,0)</f>
        <v>-9.2689999999847721E-3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188.46831042793326</v>
      </c>
      <c r="AO105" s="62">
        <f t="shared" si="90"/>
        <v>324.99681460301127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22.045125700112155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1.1433651531302009E-7</v>
      </c>
      <c r="AX105" s="23">
        <f t="shared" si="60"/>
        <v>22.045125814448671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-2.9499999999927695E-2</v>
      </c>
      <c r="BE105" s="14">
        <f>BD105*VLOOKUP('Données projet'!$B$11,Paramètres!$A$1:$I$89,3,0)*VLOOKUP('Données projet'!$B$11,Paramètres!$A$1:$I$89,5,0)</f>
        <v>-1.7640999999956764E-2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197.69583177305697</v>
      </c>
      <c r="BJ105" s="62">
        <f t="shared" si="92"/>
        <v>275.81630628767454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21.960307017096042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5.882816866706296E-8</v>
      </c>
      <c r="BS105" s="24">
        <f t="shared" si="63"/>
        <v>21.960307075924209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9">
        <f t="shared" si="56"/>
        <v>382.85313839110199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3.4</v>
      </c>
      <c r="N106" s="14">
        <f>IF('Données projet'!$A$36&gt;35,N105+M106-V105,IF(A106&lt;'Données projet'!$A$36,$K$205^A106,IF(A106='Données projet'!$A$36,'Données projet'!$B$36,N105+M106-V105)))</f>
        <v>225.20000000000005</v>
      </c>
      <c r="O106" s="14">
        <f>N106*VLOOKUP('Données projet'!$B$9,Paramètres!$A$1:$I$89,3,0)*VLOOKUP('Données projet'!$B$9,Paramètres!$A$1:$I$89,5,0)</f>
        <v>228.35280000000006</v>
      </c>
      <c r="P106" s="14">
        <f t="shared" si="87"/>
        <v>55.926369528936711</v>
      </c>
      <c r="Q106" s="22">
        <f t="shared" si="107"/>
        <v>495.11955359623153</v>
      </c>
      <c r="R106" s="62">
        <f t="shared" si="55"/>
        <v>788.45288692956478</v>
      </c>
      <c r="S106" s="62">
        <f ca="1">AVERAGE(OFFSET($R$3,0,0,'Données projet'!$E$9+1,1))-AVERAGE(OFFSET($H$3,0,0,'Données projet'!$E$9+1,1))</f>
        <v>267.21192995910729</v>
      </c>
      <c r="T106" s="62">
        <f t="shared" si="88"/>
        <v>121.59015783305534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1.2837578135388896</v>
      </c>
      <c r="AA106" s="23">
        <f>EXP(-LN(2)/25)*AA105+(1-EXP(-LN(2)/25))/(LN(2)/25)*Calculateur!V106*Calculateur!X106*VLOOKUP('Données projet'!$B$9,Paramètres!$A$1:$I$89,3,0)*0.475*44/12</f>
        <v>1.2813062696873634</v>
      </c>
      <c r="AB106" s="23">
        <f>EXP(-LN(2)/2)*AB105+(1-EXP(-LN(2)/2))/(LN(2)/2)*V106*Y106*VLOOKUP('Données projet'!$B$9,Paramètres!$A$1:$I$89,3,0)*0.475*44/12</f>
        <v>1.0341518169432675E-8</v>
      </c>
      <c r="AC106" s="24">
        <f t="shared" si="57"/>
        <v>2.5650640935677713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-1.5499999999974534E-2</v>
      </c>
      <c r="AJ106" s="14">
        <f>AI106*VLOOKUP('Données projet'!$B$10,Paramètres!$A$1:$I$89,3,0)*VLOOKUP('Données projet'!$B$10,Paramètres!$A$1:$I$89,5,0)</f>
        <v>-9.2689999999847721E-3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188.46831042793326</v>
      </c>
      <c r="AO106" s="62">
        <f t="shared" si="90"/>
        <v>324.99681460301127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21.612834231331931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8.0848125315076034E-8</v>
      </c>
      <c r="AX106" s="23">
        <f t="shared" si="60"/>
        <v>21.612834312180055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-2.9499999999927695E-2</v>
      </c>
      <c r="BE106" s="14">
        <f>BD106*VLOOKUP('Données projet'!$B$11,Paramètres!$A$1:$I$89,3,0)*VLOOKUP('Données projet'!$B$11,Paramètres!$A$1:$I$89,5,0)</f>
        <v>-1.7640999999956764E-2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197.69583177305697</v>
      </c>
      <c r="BJ106" s="62">
        <f t="shared" si="92"/>
        <v>275.81630628767454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21.529678790955476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4.1597796989266204E-8</v>
      </c>
      <c r="BS106" s="24">
        <f t="shared" si="63"/>
        <v>21.529678832553273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9">
        <f t="shared" si="56"/>
        <v>384.04620099248854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3.4</v>
      </c>
      <c r="N107" s="14">
        <f>IF('Données projet'!$A$36&gt;35,N106+M107-V106,IF(A107&lt;'Données projet'!$A$36,$K$205^A107,IF(A107='Données projet'!$A$36,'Données projet'!$B$36,N106+M107-V106)))</f>
        <v>228.60000000000005</v>
      </c>
      <c r="O107" s="14">
        <f>N107*VLOOKUP('Données projet'!$B$9,Paramètres!$A$1:$I$89,3,0)*VLOOKUP('Données projet'!$B$9,Paramètres!$A$1:$I$89,5,0)</f>
        <v>231.80040000000005</v>
      </c>
      <c r="P107" s="14">
        <f t="shared" si="87"/>
        <v>56.671793267110857</v>
      </c>
      <c r="Q107" s="22">
        <f t="shared" si="107"/>
        <v>502.42240327355154</v>
      </c>
      <c r="R107" s="62">
        <f t="shared" si="55"/>
        <v>795.75573660688485</v>
      </c>
      <c r="S107" s="62">
        <f ca="1">AVERAGE(OFFSET($R$3,0,0,'Données projet'!$E$9+1,1))-AVERAGE(OFFSET($H$3,0,0,'Données projet'!$E$9+1,1))</f>
        <v>267.21192995910729</v>
      </c>
      <c r="T107" s="62">
        <f t="shared" si="88"/>
        <v>121.59015783305534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1.258584105830342</v>
      </c>
      <c r="AA107" s="23">
        <f>EXP(-LN(2)/25)*AA106+(1-EXP(-LN(2)/25))/(LN(2)/25)*Calculateur!V107*Calculateur!X107*VLOOKUP('Données projet'!$B$9,Paramètres!$A$1:$I$89,3,0)*0.475*44/12</f>
        <v>1.2462688823617942</v>
      </c>
      <c r="AB107" s="23">
        <f>EXP(-LN(2)/2)*AB106+(1-EXP(-LN(2)/2))/(LN(2)/2)*V107*Y107*VLOOKUP('Données projet'!$B$9,Paramètres!$A$1:$I$89,3,0)*0.475*44/12</f>
        <v>7.3125576253697364E-9</v>
      </c>
      <c r="AC107" s="24">
        <f t="shared" si="57"/>
        <v>2.5048529955046939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-1.5499999999974534E-2</v>
      </c>
      <c r="AJ107" s="14">
        <f>AI107*VLOOKUP('Données projet'!$B$10,Paramètres!$A$1:$I$89,3,0)*VLOOKUP('Données projet'!$B$10,Paramètres!$A$1:$I$89,5,0)</f>
        <v>-9.2689999999847721E-3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188.46831042793326</v>
      </c>
      <c r="AO107" s="62">
        <f t="shared" si="90"/>
        <v>324.99681460301127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21.189019734582725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5.7168257656510043E-8</v>
      </c>
      <c r="AX107" s="23">
        <f t="shared" si="60"/>
        <v>21.189019791750983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-2.9499999999927695E-2</v>
      </c>
      <c r="BE107" s="14">
        <f>BD107*VLOOKUP('Données projet'!$B$11,Paramètres!$A$1:$I$89,3,0)*VLOOKUP('Données projet'!$B$11,Paramètres!$A$1:$I$89,5,0)</f>
        <v>-1.7640999999956764E-2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197.69583177305697</v>
      </c>
      <c r="BJ107" s="62">
        <f t="shared" si="92"/>
        <v>275.81630628767454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21.107494921672242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2.9414084333531487E-8</v>
      </c>
      <c r="BS107" s="24">
        <f t="shared" si="63"/>
        <v>21.107494951086327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9">
        <f t="shared" si="56"/>
        <v>385.23899276117606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232</v>
      </c>
      <c r="L108" s="13">
        <f>VLOOKUP(A108,'Données projet'!$A$35:$I$55,9,0)</f>
        <v>3.4</v>
      </c>
      <c r="M108" s="13">
        <f t="array" ref="M108">INDEX(L:L,MIN(IF(ISNUMBER(L108:L304),ROW(L108:L304),"")))</f>
        <v>3.4</v>
      </c>
      <c r="N108" s="14">
        <f>IF('Données projet'!$A$36&gt;35,N107+M108-V107,IF(A108&lt;'Données projet'!$A$36,$K$205^A108,IF(A108='Données projet'!$A$36,'Données projet'!$B$36,N107+M108-V107)))</f>
        <v>232.00000000000006</v>
      </c>
      <c r="O108" s="14">
        <f>N108*VLOOKUP('Données projet'!$B$9,Paramètres!$A$1:$I$89,3,0)*VLOOKUP('Données projet'!$B$9,Paramètres!$A$1:$I$89,5,0)</f>
        <v>235.24800000000008</v>
      </c>
      <c r="P108" s="14">
        <f t="shared" si="87"/>
        <v>57.41592756883739</v>
      </c>
      <c r="Q108" s="22">
        <f t="shared" si="107"/>
        <v>509.72300718239194</v>
      </c>
      <c r="R108" s="62">
        <f t="shared" si="55"/>
        <v>803.0563405157252</v>
      </c>
      <c r="S108" s="62">
        <f ca="1">AVERAGE(OFFSET($R$3,0,0,'Données projet'!$E$9+1,1))-AVERAGE(OFFSET($H$3,0,0,'Données projet'!$E$9+1,1))</f>
        <v>267.21192995910729</v>
      </c>
      <c r="T108" s="62">
        <f t="shared" si="88"/>
        <v>121.59015783305534</v>
      </c>
      <c r="U108" s="16">
        <f>IF(ISNA(VLOOKUP(A108,'Données projet'!$A$35:$I$55,3,0)),0,VLOOKUP(A108,'Données projet'!$A$35:$I$55,3,0))</f>
        <v>8</v>
      </c>
      <c r="V108" s="16">
        <f>IF(ISNA(VLOOKUP(A108,'Données projet'!$A$35:$I$55,4,0)),0,VLOOKUP(A108,'Données projet'!$A$35:$I$55,4,0))</f>
        <v>28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1.2339040391755134</v>
      </c>
      <c r="AA108" s="23">
        <f>EXP(-LN(2)/25)*AA107+(1-EXP(-LN(2)/25))/(LN(2)/25)*Calculateur!V108*Calculateur!X108*VLOOKUP('Données projet'!$B$9,Paramètres!$A$1:$I$89,3,0)*0.475*44/12</f>
        <v>1.2121895942351788</v>
      </c>
      <c r="AB108" s="23">
        <f>EXP(-LN(2)/2)*AB107+(1-EXP(-LN(2)/2))/(LN(2)/2)*V108*Y108*VLOOKUP('Données projet'!$B$9,Paramètres!$A$1:$I$89,3,0)*0.475*44/12</f>
        <v>5.1707590847163383E-9</v>
      </c>
      <c r="AC108" s="24">
        <f t="shared" si="57"/>
        <v>2.4460936385814511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-1.5499999999974534E-2</v>
      </c>
      <c r="AJ108" s="14">
        <f>AI108*VLOOKUP('Données projet'!$B$10,Paramètres!$A$1:$I$89,3,0)*VLOOKUP('Données projet'!$B$10,Paramètres!$A$1:$I$89,5,0)</f>
        <v>-9.2689999999847721E-3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188.46831042793326</v>
      </c>
      <c r="AO108" s="62">
        <f t="shared" si="90"/>
        <v>324.99681460301127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20.773515981613453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4.0424062657538017E-8</v>
      </c>
      <c r="AX108" s="23">
        <f t="shared" si="60"/>
        <v>20.773516022037516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-2.9499999999927695E-2</v>
      </c>
      <c r="BE108" s="14">
        <f>BD108*VLOOKUP('Données projet'!$B$11,Paramètres!$A$1:$I$89,3,0)*VLOOKUP('Données projet'!$B$11,Paramètres!$A$1:$I$89,5,0)</f>
        <v>-1.7640999999956764E-2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197.69583177305697</v>
      </c>
      <c r="BJ108" s="62">
        <f t="shared" si="92"/>
        <v>275.81630628767454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20.69358982055892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2.0798898494633106E-8</v>
      </c>
      <c r="BS108" s="24">
        <f t="shared" si="63"/>
        <v>20.693589841357817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9">
        <f t="shared" si="56"/>
        <v>386.43151657525294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</v>
      </c>
      <c r="N109" s="14">
        <f>IF('Données projet'!$A$36&gt;35,N108+M109-V108,IF(A109&lt;'Données projet'!$A$36,$K$205^A109,IF(A109='Données projet'!$A$36,'Données projet'!$B$36,N108+M109-V108)))</f>
        <v>207.00000000000006</v>
      </c>
      <c r="O109" s="14">
        <f>N109*VLOOKUP('Données projet'!$B$9,Paramètres!$A$1:$I$89,3,0)*VLOOKUP('Données projet'!$B$9,Paramètres!$A$1:$I$89,5,0)</f>
        <v>209.89800000000008</v>
      </c>
      <c r="P109" s="14">
        <f t="shared" si="87"/>
        <v>51.913295501810218</v>
      </c>
      <c r="Q109" s="22">
        <f t="shared" si="107"/>
        <v>455.98800633231963</v>
      </c>
      <c r="R109" s="62">
        <f t="shared" si="55"/>
        <v>749.32133966565289</v>
      </c>
      <c r="S109" s="62">
        <f ca="1">AVERAGE(OFFSET($R$3,0,0,'Données projet'!$E$9+1,1))-AVERAGE(OFFSET($H$3,0,0,'Données projet'!$E$9+1,1))</f>
        <v>267.21192995910729</v>
      </c>
      <c r="T109" s="62">
        <f t="shared" si="88"/>
        <v>121.59015783305534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1.2097079335744316</v>
      </c>
      <c r="AA109" s="23">
        <f>EXP(-LN(2)/25)*AA108+(1-EXP(-LN(2)/25))/(LN(2)/25)*Calculateur!V109*Calculateur!X109*VLOOKUP('Données projet'!$B$9,Paramètres!$A$1:$I$89,3,0)*0.475*44/12</f>
        <v>1.1790422060345376</v>
      </c>
      <c r="AB109" s="23">
        <f>EXP(-LN(2)/2)*AB108+(1-EXP(-LN(2)/2))/(LN(2)/2)*V109*Y109*VLOOKUP('Données projet'!$B$9,Paramètres!$A$1:$I$89,3,0)*0.475*44/12</f>
        <v>3.6562788126848686E-9</v>
      </c>
      <c r="AC109" s="24">
        <f t="shared" si="57"/>
        <v>2.388750143265248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-1.5499999999974534E-2</v>
      </c>
      <c r="AJ109" s="14">
        <f>AI109*VLOOKUP('Données projet'!$B$10,Paramètres!$A$1:$I$89,3,0)*VLOOKUP('Données projet'!$B$10,Paramètres!$A$1:$I$89,5,0)</f>
        <v>-9.2689999999847721E-3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188.46831042793326</v>
      </c>
      <c r="AO109" s="62">
        <f t="shared" si="90"/>
        <v>324.99681460301127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20.366160003807646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2.8584128828255022E-8</v>
      </c>
      <c r="AX109" s="23">
        <f t="shared" si="60"/>
        <v>20.366160032391775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-2.9499999999927695E-2</v>
      </c>
      <c r="BE109" s="14">
        <f>BD109*VLOOKUP('Données projet'!$B$11,Paramètres!$A$1:$I$89,3,0)*VLOOKUP('Données projet'!$B$11,Paramètres!$A$1:$I$89,5,0)</f>
        <v>-1.7640999999956764E-2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197.69583177305697</v>
      </c>
      <c r="BJ109" s="62">
        <f t="shared" si="92"/>
        <v>275.81630628767454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20.287801146021245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1.4707042166765745E-8</v>
      </c>
      <c r="BS109" s="24">
        <f t="shared" si="63"/>
        <v>20.287801160728286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9">
        <f t="shared" si="56"/>
        <v>387.62377525537238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</v>
      </c>
      <c r="N110" s="14">
        <f>IF('Données projet'!$A$36&gt;35,N109+M110-V109,IF(A110&lt;'Données projet'!$A$36,$K$205^A110,IF(A110='Données projet'!$A$36,'Données projet'!$B$36,N109+M110-V109)))</f>
        <v>210.00000000000006</v>
      </c>
      <c r="O110" s="14">
        <f>N110*VLOOKUP('Données projet'!$B$9,Paramètres!$A$1:$I$89,3,0)*VLOOKUP('Données projet'!$B$9,Paramètres!$A$1:$I$89,5,0)</f>
        <v>212.94000000000005</v>
      </c>
      <c r="P110" s="14">
        <f t="shared" si="87"/>
        <v>52.577528895212865</v>
      </c>
      <c r="Q110" s="22">
        <f t="shared" si="107"/>
        <v>462.4430294924959</v>
      </c>
      <c r="R110" s="62">
        <f t="shared" si="55"/>
        <v>755.77636282582921</v>
      </c>
      <c r="S110" s="62">
        <f ca="1">AVERAGE(OFFSET($R$3,0,0,'Données projet'!$E$9+1,1))-AVERAGE(OFFSET($H$3,0,0,'Données projet'!$E$9+1,1))</f>
        <v>267.21192995910729</v>
      </c>
      <c r="T110" s="62">
        <f t="shared" si="88"/>
        <v>121.59015783305534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1.1859862988460199</v>
      </c>
      <c r="AA110" s="23">
        <f>EXP(-LN(2)/25)*AA109+(1-EXP(-LN(2)/25))/(LN(2)/25)*Calculateur!V110*Calculateur!X110*VLOOKUP('Données projet'!$B$9,Paramètres!$A$1:$I$89,3,0)*0.475*44/12</f>
        <v>1.1468012349073882</v>
      </c>
      <c r="AB110" s="23">
        <f>EXP(-LN(2)/2)*AB109+(1-EXP(-LN(2)/2))/(LN(2)/2)*V110*Y110*VLOOKUP('Données projet'!$B$9,Paramètres!$A$1:$I$89,3,0)*0.475*44/12</f>
        <v>2.5853795423581695E-9</v>
      </c>
      <c r="AC110" s="24">
        <f t="shared" si="57"/>
        <v>2.3327875363387878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-1.5499999999974534E-2</v>
      </c>
      <c r="AJ110" s="14">
        <f>AI110*VLOOKUP('Données projet'!$B$10,Paramètres!$A$1:$I$89,3,0)*VLOOKUP('Données projet'!$B$10,Paramètres!$A$1:$I$89,5,0)</f>
        <v>-9.2689999999847721E-3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188.46831042793326</v>
      </c>
      <c r="AO110" s="62">
        <f t="shared" si="90"/>
        <v>324.99681460301127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19.966792028263999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2.0212031328769009E-8</v>
      </c>
      <c r="AX110" s="23">
        <f t="shared" si="60"/>
        <v>19.96679204847603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-2.9499999999927695E-2</v>
      </c>
      <c r="BE110" s="14">
        <f>BD110*VLOOKUP('Données projet'!$B$11,Paramètres!$A$1:$I$89,3,0)*VLOOKUP('Données projet'!$B$11,Paramètres!$A$1:$I$89,5,0)</f>
        <v>-1.7640999999956764E-2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197.69583177305697</v>
      </c>
      <c r="BJ110" s="62">
        <f t="shared" si="92"/>
        <v>275.81630628767454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19.889969739884602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1.0399449247316554E-8</v>
      </c>
      <c r="BS110" s="24">
        <f t="shared" si="63"/>
        <v>19.889969750284052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9">
        <f t="shared" si="56"/>
        <v>388.81577156642459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</v>
      </c>
      <c r="N111" s="14">
        <f>IF('Données projet'!$A$36&gt;35,N110+M111-V110,IF(A111&lt;'Données projet'!$A$36,$K$205^A111,IF(A111='Données projet'!$A$36,'Données projet'!$B$36,N110+M111-V110)))</f>
        <v>213.00000000000006</v>
      </c>
      <c r="O111" s="14">
        <f>N111*VLOOKUP('Données projet'!$B$9,Paramètres!$A$1:$I$89,3,0)*VLOOKUP('Données projet'!$B$9,Paramètres!$A$1:$I$89,5,0)</f>
        <v>215.98200000000008</v>
      </c>
      <c r="P111" s="14">
        <f t="shared" si="87"/>
        <v>53.240658641505036</v>
      </c>
      <c r="Q111" s="22">
        <f t="shared" si="107"/>
        <v>468.89613046728806</v>
      </c>
      <c r="R111" s="62">
        <f t="shared" si="55"/>
        <v>762.22946380062137</v>
      </c>
      <c r="S111" s="62">
        <f ca="1">AVERAGE(OFFSET($R$3,0,0,'Données projet'!$E$9+1,1))-AVERAGE(OFFSET($H$3,0,0,'Données projet'!$E$9+1,1))</f>
        <v>267.21192995910729</v>
      </c>
      <c r="T111" s="62">
        <f t="shared" si="88"/>
        <v>121.59015783305534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1.1627298309058638</v>
      </c>
      <c r="AA111" s="23">
        <f>EXP(-LN(2)/25)*AA110+(1-EXP(-LN(2)/25))/(LN(2)/25)*Calculateur!V111*Calculateur!X111*VLOOKUP('Données projet'!$B$9,Paramètres!$A$1:$I$89,3,0)*0.475*44/12</f>
        <v>1.1154418948311897</v>
      </c>
      <c r="AB111" s="23">
        <f>EXP(-LN(2)/2)*AB110+(1-EXP(-LN(2)/2))/(LN(2)/2)*V111*Y111*VLOOKUP('Données projet'!$B$9,Paramètres!$A$1:$I$89,3,0)*0.475*44/12</f>
        <v>1.8281394063424347E-9</v>
      </c>
      <c r="AC111" s="24">
        <f t="shared" si="57"/>
        <v>2.2781717275651929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-1.5499999999974534E-2</v>
      </c>
      <c r="AJ111" s="14">
        <f>AI111*VLOOKUP('Données projet'!$B$10,Paramètres!$A$1:$I$89,3,0)*VLOOKUP('Données projet'!$B$10,Paramètres!$A$1:$I$89,5,0)</f>
        <v>-9.2689999999847721E-3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188.46831042793326</v>
      </c>
      <c r="AO111" s="62">
        <f t="shared" si="90"/>
        <v>324.99681460301127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19.57525541513035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1.4292064414127511E-8</v>
      </c>
      <c r="AX111" s="23">
        <f t="shared" si="60"/>
        <v>19.575255429422413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-2.9499999999927695E-2</v>
      </c>
      <c r="BE111" s="14">
        <f>BD111*VLOOKUP('Données projet'!$B$11,Paramètres!$A$1:$I$89,3,0)*VLOOKUP('Données projet'!$B$11,Paramètres!$A$1:$I$89,5,0)</f>
        <v>-1.7640999999956764E-2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197.69583177305697</v>
      </c>
      <c r="BJ111" s="62">
        <f t="shared" si="92"/>
        <v>275.81630628767454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19.499939564969104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7.3535210833828733E-9</v>
      </c>
      <c r="BS111" s="24">
        <f t="shared" si="63"/>
        <v>19.499939572322624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9">
        <f t="shared" si="56"/>
        <v>390.00750821914528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</v>
      </c>
      <c r="N112" s="14">
        <f>IF('Données projet'!$A$36&gt;35,N111+M112-V111,IF(A112&lt;'Données projet'!$A$36,$K$205^A112,IF(A112='Données projet'!$A$36,'Données projet'!$B$36,N111+M112-V111)))</f>
        <v>216.00000000000006</v>
      </c>
      <c r="O112" s="14">
        <f>N112*VLOOKUP('Données projet'!$B$9,Paramètres!$A$1:$I$89,3,0)*VLOOKUP('Données projet'!$B$9,Paramètres!$A$1:$I$89,5,0)</f>
        <v>219.02400000000006</v>
      </c>
      <c r="P112" s="14">
        <f t="shared" si="87"/>
        <v>53.902702081308355</v>
      </c>
      <c r="Q112" s="22">
        <f t="shared" si="107"/>
        <v>475.34733945827878</v>
      </c>
      <c r="R112" s="62">
        <f t="shared" si="55"/>
        <v>768.6806727916121</v>
      </c>
      <c r="S112" s="62">
        <f ca="1">AVERAGE(OFFSET($R$3,0,0,'Données projet'!$E$9+1,1))-AVERAGE(OFFSET($H$3,0,0,'Données projet'!$E$9+1,1))</f>
        <v>267.21192995910729</v>
      </c>
      <c r="T112" s="62">
        <f t="shared" si="88"/>
        <v>121.59015783305534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1.1399294081169695</v>
      </c>
      <c r="AA112" s="23">
        <f>EXP(-LN(2)/25)*AA111+(1-EXP(-LN(2)/25))/(LN(2)/25)*Calculateur!V112*Calculateur!X112*VLOOKUP('Données projet'!$B$9,Paramètres!$A$1:$I$89,3,0)*0.475*44/12</f>
        <v>1.084940077558491</v>
      </c>
      <c r="AB112" s="23">
        <f>EXP(-LN(2)/2)*AB111+(1-EXP(-LN(2)/2))/(LN(2)/2)*V112*Y112*VLOOKUP('Données projet'!$B$9,Paramètres!$A$1:$I$89,3,0)*0.475*44/12</f>
        <v>1.292689771179085E-9</v>
      </c>
      <c r="AC112" s="24">
        <f t="shared" si="57"/>
        <v>2.2248694869681507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-1.5499999999974534E-2</v>
      </c>
      <c r="AJ112" s="14">
        <f>AI112*VLOOKUP('Données projet'!$B$10,Paramètres!$A$1:$I$89,3,0)*VLOOKUP('Données projet'!$B$10,Paramètres!$A$1:$I$89,5,0)</f>
        <v>-9.2689999999847721E-3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188.46831042793326</v>
      </c>
      <c r="AO112" s="62">
        <f t="shared" si="90"/>
        <v>324.99681460301127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19.191396596166499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1.0106015664384504E-8</v>
      </c>
      <c r="AX112" s="23">
        <f t="shared" si="60"/>
        <v>19.191396606272516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-2.9499999999927695E-2</v>
      </c>
      <c r="BE112" s="14">
        <f>BD112*VLOOKUP('Données projet'!$B$11,Paramètres!$A$1:$I$89,3,0)*VLOOKUP('Données projet'!$B$11,Paramètres!$A$1:$I$89,5,0)</f>
        <v>-1.7640999999956764E-2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197.69583177305697</v>
      </c>
      <c r="BJ112" s="62">
        <f t="shared" si="92"/>
        <v>275.81630628767454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19.11755764388878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5.199724623658278E-9</v>
      </c>
      <c r="BS112" s="24">
        <f t="shared" si="63"/>
        <v>19.117557649088504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9">
        <f t="shared" si="56"/>
        <v>391.19898787166267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3</v>
      </c>
      <c r="N113" s="14">
        <f>IF('Données projet'!$A$36&gt;35,N112+M113-V112,IF(A113&lt;'Données projet'!$A$36,$K$205^A113,IF(A113='Données projet'!$A$36,'Données projet'!$B$36,N112+M113-V112)))</f>
        <v>219.00000000000006</v>
      </c>
      <c r="O113" s="14">
        <f>N113*VLOOKUP('Données projet'!$B$9,Paramètres!$A$1:$I$89,3,0)*VLOOKUP('Données projet'!$B$9,Paramètres!$A$1:$I$89,5,0)</f>
        <v>222.06600000000009</v>
      </c>
      <c r="P113" s="14">
        <f t="shared" si="87"/>
        <v>54.563676045889387</v>
      </c>
      <c r="Q113" s="22">
        <f t="shared" si="107"/>
        <v>481.79668577992419</v>
      </c>
      <c r="R113" s="62">
        <f t="shared" si="55"/>
        <v>775.1300191132575</v>
      </c>
      <c r="S113" s="62">
        <f ca="1">AVERAGE(OFFSET($R$3,0,0,'Données projet'!$E$9+1,1))-AVERAGE(OFFSET($H$3,0,0,'Données projet'!$E$9+1,1))</f>
        <v>267.21192995910729</v>
      </c>
      <c r="T113" s="62">
        <f t="shared" si="88"/>
        <v>121.59015783305534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1.1175760877120806</v>
      </c>
      <c r="AA113" s="23">
        <f>EXP(-LN(2)/25)*AA112+(1-EXP(-LN(2)/25))/(LN(2)/25)*Calculateur!V113*Calculateur!X113*VLOOKUP('Données projet'!$B$9,Paramètres!$A$1:$I$89,3,0)*0.475*44/12</f>
        <v>1.0552723340831349</v>
      </c>
      <c r="AB113" s="23">
        <f>EXP(-LN(2)/2)*AB112+(1-EXP(-LN(2)/2))/(LN(2)/2)*V113*Y113*VLOOKUP('Données projet'!$B$9,Paramètres!$A$1:$I$89,3,0)*0.475*44/12</f>
        <v>9.1406970317121746E-10</v>
      </c>
      <c r="AC113" s="24">
        <f t="shared" si="57"/>
        <v>2.1728484227092855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-1.5499999999974534E-2</v>
      </c>
      <c r="AJ113" s="14">
        <f>AI113*VLOOKUP('Données projet'!$B$10,Paramètres!$A$1:$I$89,3,0)*VLOOKUP('Données projet'!$B$10,Paramètres!$A$1:$I$89,5,0)</f>
        <v>-9.2689999999847721E-3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188.46831042793326</v>
      </c>
      <c r="AO113" s="62">
        <f t="shared" si="90"/>
        <v>324.99681460301127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18.815065014511767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7.1460322070637554E-9</v>
      </c>
      <c r="AX113" s="23">
        <f t="shared" si="60"/>
        <v>18.815065021657798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-2.9499999999927695E-2</v>
      </c>
      <c r="BE113" s="14">
        <f>BD113*VLOOKUP('Données projet'!$B$11,Paramètres!$A$1:$I$89,3,0)*VLOOKUP('Données projet'!$B$11,Paramètres!$A$1:$I$89,5,0)</f>
        <v>-1.7640999999956764E-2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197.69583177305697</v>
      </c>
      <c r="BJ113" s="62">
        <f t="shared" si="92"/>
        <v>275.81630628767454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18.742673999050901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3.6767605416914375E-9</v>
      </c>
      <c r="BS113" s="24">
        <f t="shared" si="63"/>
        <v>18.742674002727661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9">
        <f t="shared" si="56"/>
        <v>392.39021313098795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</v>
      </c>
      <c r="N114" s="14">
        <f>IF('Données projet'!$A$36&gt;35,N113+M114-V113,IF(A114&lt;'Données projet'!$A$36,$K$205^A114,IF(A114='Données projet'!$A$36,'Données projet'!$B$36,N113+M114-V113)))</f>
        <v>222.00000000000006</v>
      </c>
      <c r="O114" s="14">
        <f>N114*VLOOKUP('Données projet'!$B$9,Paramètres!$A$1:$I$89,3,0)*VLOOKUP('Données projet'!$B$9,Paramètres!$A$1:$I$89,5,0)</f>
        <v>225.10800000000006</v>
      </c>
      <c r="P114" s="14">
        <f t="shared" si="87"/>
        <v>55.22359687888963</v>
      </c>
      <c r="Q114" s="22">
        <f t="shared" si="107"/>
        <v>488.24419789739949</v>
      </c>
      <c r="R114" s="62">
        <f t="shared" si="55"/>
        <v>781.5775312307328</v>
      </c>
      <c r="S114" s="62">
        <f ca="1">AVERAGE(OFFSET($R$3,0,0,'Données projet'!$E$9+1,1))-AVERAGE(OFFSET($H$3,0,0,'Données projet'!$E$9+1,1))</f>
        <v>267.21192995910729</v>
      </c>
      <c r="T114" s="62">
        <f t="shared" si="88"/>
        <v>121.59015783305534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1.0956611022861524</v>
      </c>
      <c r="AA114" s="23">
        <f>EXP(-LN(2)/25)*AA113+(1-EXP(-LN(2)/25))/(LN(2)/25)*Calculateur!V114*Calculateur!X114*VLOOKUP('Données projet'!$B$9,Paramètres!$A$1:$I$89,3,0)*0.475*44/12</f>
        <v>1.0264158566132715</v>
      </c>
      <c r="AB114" s="23">
        <f>EXP(-LN(2)/2)*AB113+(1-EXP(-LN(2)/2))/(LN(2)/2)*V114*Y114*VLOOKUP('Données projet'!$B$9,Paramètres!$A$1:$I$89,3,0)*0.475*44/12</f>
        <v>6.4634488558954259E-10</v>
      </c>
      <c r="AC114" s="24">
        <f t="shared" si="57"/>
        <v>2.1220769595457685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-1.5499999999974534E-2</v>
      </c>
      <c r="AJ114" s="14">
        <f>AI114*VLOOKUP('Données projet'!$B$10,Paramètres!$A$1:$I$89,3,0)*VLOOKUP('Données projet'!$B$10,Paramètres!$A$1:$I$89,5,0)</f>
        <v>-9.2689999999847721E-3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188.46831042793326</v>
      </c>
      <c r="AO114" s="62">
        <f t="shared" si="90"/>
        <v>324.99681460301127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18.446113065633682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5.0530078321922521E-9</v>
      </c>
      <c r="AX114" s="23">
        <f t="shared" si="60"/>
        <v>18.446113070686689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-2.9499999999927695E-2</v>
      </c>
      <c r="BE114" s="14">
        <f>BD114*VLOOKUP('Données projet'!$B$11,Paramètres!$A$1:$I$89,3,0)*VLOOKUP('Données projet'!$B$11,Paramètres!$A$1:$I$89,5,0)</f>
        <v>-1.7640999999956764E-2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197.69583177305697</v>
      </c>
      <c r="BJ114" s="62">
        <f t="shared" si="92"/>
        <v>275.81630628767454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18.375141593831845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2.5998623118291394E-9</v>
      </c>
      <c r="BS114" s="24">
        <f t="shared" si="63"/>
        <v>18.375141596431707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9">
        <f t="shared" si="56"/>
        <v>393.581186554449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</v>
      </c>
      <c r="N115" s="14">
        <f>IF('Données projet'!$A$36&gt;35,N114+M115-V114,IF(A115&lt;'Données projet'!$A$36,$K$205^A115,IF(A115='Données projet'!$A$36,'Données projet'!$B$36,N114+M115-V114)))</f>
        <v>225.00000000000006</v>
      </c>
      <c r="O115" s="14">
        <f>N115*VLOOKUP('Données projet'!$B$9,Paramètres!$A$1:$I$89,3,0)*VLOOKUP('Données projet'!$B$9,Paramètres!$A$1:$I$89,5,0)</f>
        <v>228.15000000000006</v>
      </c>
      <c r="P115" s="14">
        <f t="shared" si="87"/>
        <v>55.882480456847702</v>
      </c>
      <c r="Q115" s="22">
        <f t="shared" si="107"/>
        <v>494.68990346234324</v>
      </c>
      <c r="R115" s="62">
        <f t="shared" si="55"/>
        <v>788.02323679567655</v>
      </c>
      <c r="S115" s="62">
        <f ca="1">AVERAGE(OFFSET($R$3,0,0,'Données projet'!$E$9+1,1))-AVERAGE(OFFSET($H$3,0,0,'Données projet'!$E$9+1,1))</f>
        <v>267.21192995910729</v>
      </c>
      <c r="T115" s="62">
        <f t="shared" si="88"/>
        <v>121.59015783305534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1.0741758563576056</v>
      </c>
      <c r="AA115" s="23">
        <f>EXP(-LN(2)/25)*AA114+(1-EXP(-LN(2)/25))/(LN(2)/25)*Calculateur!V115*Calculateur!X115*VLOOKUP('Données projet'!$B$9,Paramètres!$A$1:$I$89,3,0)*0.475*44/12</f>
        <v>0.99834846103731756</v>
      </c>
      <c r="AB115" s="23">
        <f>EXP(-LN(2)/2)*AB114+(1-EXP(-LN(2)/2))/(LN(2)/2)*V115*Y115*VLOOKUP('Données projet'!$B$9,Paramètres!$A$1:$I$89,3,0)*0.475*44/12</f>
        <v>4.5703485158560883E-10</v>
      </c>
      <c r="AC115" s="24">
        <f t="shared" si="57"/>
        <v>2.0725243178519581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-1.5499999999974534E-2</v>
      </c>
      <c r="AJ115" s="14">
        <f>AI115*VLOOKUP('Données projet'!$B$10,Paramètres!$A$1:$I$89,3,0)*VLOOKUP('Données projet'!$B$10,Paramètres!$A$1:$I$89,5,0)</f>
        <v>-9.2689999999847721E-3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188.46831042793326</v>
      </c>
      <c r="AO115" s="62">
        <f t="shared" si="90"/>
        <v>324.99681460301127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18.08439603943463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3.5730161035318777E-9</v>
      </c>
      <c r="AX115" s="23">
        <f t="shared" si="60"/>
        <v>18.084396043007647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-2.9499999999927695E-2</v>
      </c>
      <c r="BE115" s="14">
        <f>BD115*VLOOKUP('Données projet'!$B$11,Paramètres!$A$1:$I$89,3,0)*VLOOKUP('Données projet'!$B$11,Paramètres!$A$1:$I$89,5,0)</f>
        <v>-1.7640999999956764E-2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197.69583177305697</v>
      </c>
      <c r="BJ115" s="62">
        <f t="shared" si="92"/>
        <v>275.81630628767454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18.014816274906504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1.8383802708457189E-9</v>
      </c>
      <c r="BS115" s="24">
        <f t="shared" si="63"/>
        <v>18.014816276744885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9">
        <f t="shared" si="56"/>
        <v>394.77191065107274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</v>
      </c>
      <c r="N116" s="14">
        <f>IF('Données projet'!$A$36&gt;35,N115+M116-V115,IF(A116&lt;'Données projet'!$A$36,$K$205^A116,IF(A116='Données projet'!$A$36,'Données projet'!$B$36,N115+M116-V115)))</f>
        <v>228.00000000000006</v>
      </c>
      <c r="O116" s="14">
        <f>N116*VLOOKUP('Données projet'!$B$9,Paramètres!$A$1:$I$89,3,0)*VLOOKUP('Données projet'!$B$9,Paramètres!$A$1:$I$89,5,0)</f>
        <v>231.19200000000009</v>
      </c>
      <c r="P116" s="14">
        <f t="shared" si="87"/>
        <v>56.540342208595227</v>
      </c>
      <c r="Q116" s="22">
        <f t="shared" si="107"/>
        <v>501.13382934663679</v>
      </c>
      <c r="R116" s="62">
        <f t="shared" si="55"/>
        <v>794.4671626799701</v>
      </c>
      <c r="S116" s="62">
        <f ca="1">AVERAGE(OFFSET($R$3,0,0,'Données projet'!$E$9+1,1))-AVERAGE(OFFSET($H$3,0,0,'Données projet'!$E$9+1,1))</f>
        <v>267.21192995910729</v>
      </c>
      <c r="T116" s="62">
        <f t="shared" si="88"/>
        <v>121.59015783305534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1.0531119229970114</v>
      </c>
      <c r="AA116" s="23">
        <f>EXP(-LN(2)/25)*AA115+(1-EXP(-LN(2)/25))/(LN(2)/25)*Calculateur!V116*Calculateur!X116*VLOOKUP('Données projet'!$B$9,Paramètres!$A$1:$I$89,3,0)*0.475*44/12</f>
        <v>0.97104856986938826</v>
      </c>
      <c r="AB116" s="23">
        <f>EXP(-LN(2)/2)*AB115+(1-EXP(-LN(2)/2))/(LN(2)/2)*V116*Y116*VLOOKUP('Données projet'!$B$9,Paramètres!$A$1:$I$89,3,0)*0.475*44/12</f>
        <v>3.2317244279477135E-10</v>
      </c>
      <c r="AC116" s="24">
        <f t="shared" si="57"/>
        <v>2.024160493189572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-1.5499999999974534E-2</v>
      </c>
      <c r="AJ116" s="14">
        <f>AI116*VLOOKUP('Données projet'!$B$10,Paramètres!$A$1:$I$89,3,0)*VLOOKUP('Données projet'!$B$10,Paramètres!$A$1:$I$89,5,0)</f>
        <v>-9.2689999999847721E-3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188.46831042793326</v>
      </c>
      <c r="AO116" s="62">
        <f t="shared" si="90"/>
        <v>324.99681460301127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17.729772063493741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2.5265039160961261E-9</v>
      </c>
      <c r="AX116" s="23">
        <f t="shared" si="60"/>
        <v>17.729772066020246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-2.9499999999927695E-2</v>
      </c>
      <c r="BE116" s="14">
        <f>BD116*VLOOKUP('Données projet'!$B$11,Paramètres!$A$1:$I$89,3,0)*VLOOKUP('Données projet'!$B$11,Paramètres!$A$1:$I$89,5,0)</f>
        <v>-1.7640999999956764E-2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197.69583177305697</v>
      </c>
      <c r="BJ116" s="62">
        <f t="shared" si="92"/>
        <v>275.81630628767454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17.661556715708546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1.2999311559145699E-9</v>
      </c>
      <c r="BS116" s="24">
        <f t="shared" si="63"/>
        <v>17.661556717008477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9">
        <f t="shared" si="56"/>
        <v>395.96238788291635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</v>
      </c>
      <c r="N117" s="14">
        <f>IF('Données projet'!$A$36&gt;35,N116+M117-V116,IF(A117&lt;'Données projet'!$A$36,$K$205^A117,IF(A117='Données projet'!$A$36,'Données projet'!$B$36,N116+M117-V116)))</f>
        <v>231.00000000000006</v>
      </c>
      <c r="O117" s="14">
        <f>N117*VLOOKUP('Données projet'!$B$9,Paramètres!$A$1:$I$89,3,0)*VLOOKUP('Données projet'!$B$9,Paramètres!$A$1:$I$89,5,0)</f>
        <v>234.23400000000007</v>
      </c>
      <c r="P117" s="14">
        <f t="shared" si="87"/>
        <v>57.197197133603488</v>
      </c>
      <c r="Q117" s="22">
        <f t="shared" si="107"/>
        <v>507.57600167435953</v>
      </c>
      <c r="R117" s="62">
        <f t="shared" si="55"/>
        <v>800.90933500769279</v>
      </c>
      <c r="S117" s="62">
        <f ca="1">AVERAGE(OFFSET($R$3,0,0,'Données projet'!$E$9+1,1))-AVERAGE(OFFSET($H$3,0,0,'Données projet'!$E$9+1,1))</f>
        <v>267.21192995910729</v>
      </c>
      <c r="T117" s="62">
        <f t="shared" si="88"/>
        <v>121.59015783305534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1.0324610405218877</v>
      </c>
      <c r="AA117" s="23">
        <f>EXP(-LN(2)/25)*AA116+(1-EXP(-LN(2)/25))/(LN(2)/25)*Calculateur!V117*Calculateur!X117*VLOOKUP('Données projet'!$B$9,Paramètres!$A$1:$I$89,3,0)*0.475*44/12</f>
        <v>0.94449519566108486</v>
      </c>
      <c r="AB117" s="23">
        <f>EXP(-LN(2)/2)*AB116+(1-EXP(-LN(2)/2))/(LN(2)/2)*V117*Y117*VLOOKUP('Données projet'!$B$9,Paramètres!$A$1:$I$89,3,0)*0.475*44/12</f>
        <v>2.2851742579280444E-10</v>
      </c>
      <c r="AC117" s="24">
        <f t="shared" si="57"/>
        <v>1.9769562364114901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-1.5499999999974534E-2</v>
      </c>
      <c r="AJ117" s="14">
        <f>AI117*VLOOKUP('Données projet'!$B$10,Paramètres!$A$1:$I$89,3,0)*VLOOKUP('Données projet'!$B$10,Paramètres!$A$1:$I$89,5,0)</f>
        <v>-9.2689999999847721E-3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188.46831042793326</v>
      </c>
      <c r="AO117" s="62">
        <f t="shared" si="90"/>
        <v>324.99681460301127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17.382102047421785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1.7865080517659389E-9</v>
      </c>
      <c r="AX117" s="23">
        <f t="shared" si="60"/>
        <v>17.382102049208292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-2.9499999999927695E-2</v>
      </c>
      <c r="BE117" s="14">
        <f>BD117*VLOOKUP('Données projet'!$B$11,Paramètres!$A$1:$I$89,3,0)*VLOOKUP('Données projet'!$B$11,Paramètres!$A$1:$I$89,5,0)</f>
        <v>-1.7640999999956764E-2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197.69583177305697</v>
      </c>
      <c r="BJ117" s="62">
        <f t="shared" si="92"/>
        <v>275.81630628767454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17.315224360999402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9.1919013542285968E-10</v>
      </c>
      <c r="BS117" s="24">
        <f t="shared" si="63"/>
        <v>17.315224361918592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9">
        <f t="shared" si="56"/>
        <v>397.15262066635069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234</v>
      </c>
      <c r="L118" s="13">
        <f>VLOOKUP(A118,'Données projet'!$A$35:$I$55,9,0)</f>
        <v>3</v>
      </c>
      <c r="M118" s="13">
        <f t="array" ref="M118">INDEX(L:L,MIN(IF(ISNUMBER(L118:L314),ROW(L118:L314),"")))</f>
        <v>3</v>
      </c>
      <c r="N118" s="14">
        <f>IF('Données projet'!$A$36&gt;35,N117+M118-V117,IF(A118&lt;'Données projet'!$A$36,$K$205^A118,IF(A118='Données projet'!$A$36,'Données projet'!$B$36,N117+M118-V117)))</f>
        <v>234.00000000000006</v>
      </c>
      <c r="O118" s="14">
        <f>N118*VLOOKUP('Données projet'!$B$9,Paramètres!$A$1:$I$89,3,0)*VLOOKUP('Données projet'!$B$9,Paramètres!$A$1:$I$89,5,0)</f>
        <v>237.2760000000001</v>
      </c>
      <c r="P118" s="14">
        <f t="shared" si="87"/>
        <v>57.853059819349561</v>
      </c>
      <c r="Q118" s="22">
        <f t="shared" si="107"/>
        <v>514.01644585203405</v>
      </c>
      <c r="R118" s="62">
        <f t="shared" si="55"/>
        <v>807.34977918536742</v>
      </c>
      <c r="S118" s="62">
        <f ca="1">AVERAGE(OFFSET($R$3,0,0,'Données projet'!$E$9+1,1))-AVERAGE(OFFSET($H$3,0,0,'Données projet'!$E$9+1,1))</f>
        <v>267.21192995910729</v>
      </c>
      <c r="T118" s="62">
        <f t="shared" si="88"/>
        <v>121.59015783305534</v>
      </c>
      <c r="U118" s="16">
        <f>IF(ISNA(VLOOKUP(A118,'Données projet'!$A$35:$I$55,3,0)),0,VLOOKUP(A118,'Données projet'!$A$35:$I$55,3,0))</f>
        <v>9</v>
      </c>
      <c r="V118" s="16">
        <f>IF(ISNA(VLOOKUP(A118,'Données projet'!$A$35:$I$55,4,0)),0,VLOOKUP(A118,'Données projet'!$A$35:$I$55,4,0))</f>
        <v>26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1.0122151092563065</v>
      </c>
      <c r="AA118" s="23">
        <f>EXP(-LN(2)/25)*AA117+(1-EXP(-LN(2)/25))/(LN(2)/25)*Calculateur!V118*Calculateur!X118*VLOOKUP('Données projet'!$B$9,Paramètres!$A$1:$I$89,3,0)*0.475*44/12</f>
        <v>0.91866792486688886</v>
      </c>
      <c r="AB118" s="23">
        <f>EXP(-LN(2)/2)*AB117+(1-EXP(-LN(2)/2))/(LN(2)/2)*V118*Y118*VLOOKUP('Données projet'!$B$9,Paramètres!$A$1:$I$89,3,0)*0.475*44/12</f>
        <v>1.615862213973857E-10</v>
      </c>
      <c r="AC118" s="24">
        <f t="shared" si="57"/>
        <v>1.9308830342847818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-1.5499999999974534E-2</v>
      </c>
      <c r="AJ118" s="14">
        <f>AI118*VLOOKUP('Données projet'!$B$10,Paramètres!$A$1:$I$89,3,0)*VLOOKUP('Données projet'!$B$10,Paramètres!$A$1:$I$89,5,0)</f>
        <v>-9.2689999999847721E-3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188.46831042793326</v>
      </c>
      <c r="AO118" s="62">
        <f t="shared" si="90"/>
        <v>324.99681460301127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17.041249628307227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1.263251958048063E-9</v>
      </c>
      <c r="AX118" s="23">
        <f t="shared" si="60"/>
        <v>17.04124962957048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-2.9499999999927695E-2</v>
      </c>
      <c r="BE118" s="14">
        <f>BD118*VLOOKUP('Données projet'!$B$11,Paramètres!$A$1:$I$89,3,0)*VLOOKUP('Données projet'!$B$11,Paramètres!$A$1:$I$89,5,0)</f>
        <v>-1.7640999999956764E-2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197.69583177305697</v>
      </c>
      <c r="BJ118" s="62">
        <f t="shared" si="92"/>
        <v>275.81630628767454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16.975683372524227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6.4996557795728506E-10</v>
      </c>
      <c r="BS118" s="24">
        <f t="shared" si="63"/>
        <v>16.975683373174192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9">
        <f t="shared" si="56"/>
        <v>398.34261137329793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2.4</v>
      </c>
      <c r="N119" s="14">
        <f>IF('Données projet'!$A$36&gt;35,N118+M119-V118,IF(A119&lt;'Données projet'!$A$36,$K$205^A119,IF(A119='Données projet'!$A$36,'Données projet'!$B$36,N118+M119-V118)))</f>
        <v>210.40000000000006</v>
      </c>
      <c r="O119" s="14">
        <f>N119*VLOOKUP('Données projet'!$B$9,Paramètres!$A$1:$I$89,3,0)*VLOOKUP('Données projet'!$B$9,Paramètres!$A$1:$I$89,5,0)</f>
        <v>213.34560000000008</v>
      </c>
      <c r="P119" s="14">
        <f t="shared" si="87"/>
        <v>52.666009577179437</v>
      </c>
      <c r="Q119" s="22">
        <f t="shared" si="107"/>
        <v>463.30355334692098</v>
      </c>
      <c r="R119" s="62">
        <f t="shared" si="55"/>
        <v>756.63688668025429</v>
      </c>
      <c r="S119" s="62">
        <f ca="1">AVERAGE(OFFSET($R$3,0,0,'Données projet'!$E$9+1,1))-AVERAGE(OFFSET($H$3,0,0,'Données projet'!$E$9+1,1))</f>
        <v>267.21192995910729</v>
      </c>
      <c r="T119" s="62">
        <f t="shared" si="88"/>
        <v>121.59015783305534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0.99236618835404478</v>
      </c>
      <c r="AA119" s="23">
        <f>EXP(-LN(2)/25)*AA118+(1-EXP(-LN(2)/25))/(LN(2)/25)*Calculateur!V119*Calculateur!X119*VLOOKUP('Données projet'!$B$9,Paramètres!$A$1:$I$89,3,0)*0.475*44/12</f>
        <v>0.89354690215075727</v>
      </c>
      <c r="AB119" s="23">
        <f>EXP(-LN(2)/2)*AB118+(1-EXP(-LN(2)/2))/(LN(2)/2)*V119*Y119*VLOOKUP('Données projet'!$B$9,Paramètres!$A$1:$I$89,3,0)*0.475*44/12</f>
        <v>1.1425871289640225E-10</v>
      </c>
      <c r="AC119" s="24">
        <f t="shared" si="57"/>
        <v>1.8859130906190607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-1.5499999999974534E-2</v>
      </c>
      <c r="AJ119" s="14">
        <f>AI119*VLOOKUP('Données projet'!$B$10,Paramètres!$A$1:$I$89,3,0)*VLOOKUP('Données projet'!$B$10,Paramètres!$A$1:$I$89,5,0)</f>
        <v>-9.2689999999847721E-3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188.46831042793326</v>
      </c>
      <c r="AO119" s="62">
        <f t="shared" si="90"/>
        <v>324.99681460301127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16.707081117232061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8.9325402588296943E-10</v>
      </c>
      <c r="AX119" s="23">
        <f t="shared" si="60"/>
        <v>16.707081118125316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-2.9499999999927695E-2</v>
      </c>
      <c r="BE119" s="14">
        <f>BD119*VLOOKUP('Données projet'!$B$11,Paramètres!$A$1:$I$89,3,0)*VLOOKUP('Données projet'!$B$11,Paramètres!$A$1:$I$89,5,0)</f>
        <v>-1.7640999999956764E-2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197.69583177305697</v>
      </c>
      <c r="BJ119" s="62">
        <f t="shared" si="92"/>
        <v>275.81630628767454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16.642800575733496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4.5959506771142989E-10</v>
      </c>
      <c r="BS119" s="24">
        <f t="shared" si="63"/>
        <v>16.642800576193093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9">
        <f t="shared" si="56"/>
        <v>399.53236233242478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2.4</v>
      </c>
      <c r="N120" s="14">
        <f>IF('Données projet'!$A$36&gt;35,N119+M120-V119,IF(A120&lt;'Données projet'!$A$36,$K$205^A120,IF(A120='Données projet'!$A$36,'Données projet'!$B$36,N119+M120-V119)))</f>
        <v>212.80000000000007</v>
      </c>
      <c r="O120" s="14">
        <f>N120*VLOOKUP('Données projet'!$B$9,Paramètres!$A$1:$I$89,3,0)*VLOOKUP('Données projet'!$B$9,Paramètres!$A$1:$I$89,5,0)</f>
        <v>215.77920000000009</v>
      </c>
      <c r="P120" s="14">
        <f t="shared" si="87"/>
        <v>53.19648397699865</v>
      </c>
      <c r="Q120" s="22">
        <f t="shared" si="107"/>
        <v>468.46598292660616</v>
      </c>
      <c r="R120" s="62">
        <f t="shared" si="55"/>
        <v>761.79931625993947</v>
      </c>
      <c r="S120" s="62">
        <f ca="1">AVERAGE(OFFSET($R$3,0,0,'Données projet'!$E$9+1,1))-AVERAGE(OFFSET($H$3,0,0,'Données projet'!$E$9+1,1))</f>
        <v>267.21192995910729</v>
      </c>
      <c r="T120" s="62">
        <f t="shared" si="88"/>
        <v>121.59015783305534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0.97290649268403007</v>
      </c>
      <c r="AA120" s="23">
        <f>EXP(-LN(2)/25)*AA119+(1-EXP(-LN(2)/25))/(LN(2)/25)*Calculateur!V120*Calculateur!X120*VLOOKUP('Données projet'!$B$9,Paramètres!$A$1:$I$89,3,0)*0.475*44/12</f>
        <v>0.86911281512185545</v>
      </c>
      <c r="AB120" s="23">
        <f>EXP(-LN(2)/2)*AB119+(1-EXP(-LN(2)/2))/(LN(2)/2)*V120*Y120*VLOOKUP('Données projet'!$B$9,Paramètres!$A$1:$I$89,3,0)*0.475*44/12</f>
        <v>8.0793110698692863E-11</v>
      </c>
      <c r="AC120" s="24">
        <f t="shared" si="57"/>
        <v>1.8420193078866787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-1.5499999999974534E-2</v>
      </c>
      <c r="AJ120" s="14">
        <f>AI120*VLOOKUP('Données projet'!$B$10,Paramètres!$A$1:$I$89,3,0)*VLOOKUP('Données projet'!$B$10,Paramètres!$A$1:$I$89,5,0)</f>
        <v>-9.2689999999847721E-3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188.46831042793326</v>
      </c>
      <c r="AO120" s="62">
        <f t="shared" si="90"/>
        <v>324.99681460301127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16.379465446836413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6.3162597902403152E-10</v>
      </c>
      <c r="AX120" s="23">
        <f t="shared" si="60"/>
        <v>16.379465447468039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-2.9499999999927695E-2</v>
      </c>
      <c r="BE120" s="14">
        <f>BD120*VLOOKUP('Données projet'!$B$11,Paramètres!$A$1:$I$89,3,0)*VLOOKUP('Données projet'!$B$11,Paramètres!$A$1:$I$89,5,0)</f>
        <v>-1.7640999999956764E-2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197.69583177305697</v>
      </c>
      <c r="BJ120" s="62">
        <f t="shared" si="92"/>
        <v>275.81630628767454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16.316445407549374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3.2498278897864258E-10</v>
      </c>
      <c r="BS120" s="24">
        <f t="shared" si="63"/>
        <v>16.316445407874358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9">
        <f t="shared" si="56"/>
        <v>400.72187583029472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2.4</v>
      </c>
      <c r="N121" s="14">
        <f>IF('Données projet'!$A$36&gt;35,N120+M121-V120,IF(A121&lt;'Données projet'!$A$36,$K$205^A121,IF(A121='Données projet'!$A$36,'Données projet'!$B$36,N120+M121-V120)))</f>
        <v>215.20000000000007</v>
      </c>
      <c r="O121" s="14">
        <f>N121*VLOOKUP('Données projet'!$B$9,Paramètres!$A$1:$I$89,3,0)*VLOOKUP('Données projet'!$B$9,Paramètres!$A$1:$I$89,5,0)</f>
        <v>218.2128000000001</v>
      </c>
      <c r="P121" s="14">
        <f t="shared" si="87"/>
        <v>53.726262420904206</v>
      </c>
      <c r="Q121" s="22">
        <f t="shared" si="107"/>
        <v>473.62720038307498</v>
      </c>
      <c r="R121" s="62">
        <f t="shared" si="55"/>
        <v>766.96053371640824</v>
      </c>
      <c r="S121" s="62">
        <f ca="1">AVERAGE(OFFSET($R$3,0,0,'Données projet'!$E$9+1,1))-AVERAGE(OFFSET($H$3,0,0,'Données projet'!$E$9+1,1))</f>
        <v>267.21192995910729</v>
      </c>
      <c r="T121" s="62">
        <f t="shared" si="88"/>
        <v>121.59015783305534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0.95382838977686202</v>
      </c>
      <c r="AA121" s="23">
        <f>EXP(-LN(2)/25)*AA120+(1-EXP(-LN(2)/25))/(LN(2)/25)*Calculateur!V121*Calculateur!X121*VLOOKUP('Données projet'!$B$9,Paramètres!$A$1:$I$89,3,0)*0.475*44/12</f>
        <v>0.84534687948769172</v>
      </c>
      <c r="AB121" s="23">
        <f>EXP(-LN(2)/2)*AB120+(1-EXP(-LN(2)/2))/(LN(2)/2)*V121*Y121*VLOOKUP('Données projet'!$B$9,Paramètres!$A$1:$I$89,3,0)*0.475*44/12</f>
        <v>5.712935644820113E-11</v>
      </c>
      <c r="AC121" s="24">
        <f t="shared" si="57"/>
        <v>1.7991752693216831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-1.5499999999974534E-2</v>
      </c>
      <c r="AJ121" s="14">
        <f>AI121*VLOOKUP('Données projet'!$B$10,Paramètres!$A$1:$I$89,3,0)*VLOOKUP('Données projet'!$B$10,Paramètres!$A$1:$I$89,5,0)</f>
        <v>-9.2689999999847721E-3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188.46831042793326</v>
      </c>
      <c r="AO121" s="62">
        <f t="shared" si="90"/>
        <v>324.99681460301127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16.058274119911395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4.4662701294148471E-10</v>
      </c>
      <c r="AX121" s="23">
        <f t="shared" si="60"/>
        <v>16.058274120358021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-2.9499999999927695E-2</v>
      </c>
      <c r="BE121" s="14">
        <f>BD121*VLOOKUP('Données projet'!$B$11,Paramètres!$A$1:$I$89,3,0)*VLOOKUP('Données projet'!$B$11,Paramètres!$A$1:$I$89,5,0)</f>
        <v>-1.7640999999956764E-2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197.69583177305697</v>
      </c>
      <c r="BJ121" s="62">
        <f t="shared" si="92"/>
        <v>275.81630628767454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15.996489865156345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2.29797533855715E-10</v>
      </c>
      <c r="BS121" s="24">
        <f t="shared" si="63"/>
        <v>15.996489865386144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9">
        <f t="shared" si="56"/>
        <v>401.91115411247904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2.4</v>
      </c>
      <c r="N122" s="14">
        <f>IF('Données projet'!$A$36&gt;35,N121+M122-V121,IF(A122&lt;'Données projet'!$A$36,$K$205^A122,IF(A122='Données projet'!$A$36,'Données projet'!$B$36,N121+M122-V121)))</f>
        <v>217.60000000000008</v>
      </c>
      <c r="O122" s="14">
        <f>N122*VLOOKUP('Données projet'!$B$9,Paramètres!$A$1:$I$89,3,0)*VLOOKUP('Données projet'!$B$9,Paramètres!$A$1:$I$89,5,0)</f>
        <v>220.64640000000009</v>
      </c>
      <c r="P122" s="14">
        <f t="shared" si="87"/>
        <v>54.255353568674316</v>
      </c>
      <c r="Q122" s="22">
        <f t="shared" si="107"/>
        <v>478.78722079877457</v>
      </c>
      <c r="R122" s="62">
        <f t="shared" si="55"/>
        <v>772.12055413210783</v>
      </c>
      <c r="S122" s="62">
        <f ca="1">AVERAGE(OFFSET($R$3,0,0,'Données projet'!$E$9+1,1))-AVERAGE(OFFSET($H$3,0,0,'Données projet'!$E$9+1,1))</f>
        <v>267.21192995910729</v>
      </c>
      <c r="T122" s="62">
        <f t="shared" si="88"/>
        <v>121.59015783305534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0.93512439683120974</v>
      </c>
      <c r="AA122" s="23">
        <f>EXP(-LN(2)/25)*AA121+(1-EXP(-LN(2)/25))/(LN(2)/25)*Calculateur!V122*Calculateur!X122*VLOOKUP('Données projet'!$B$9,Paramètres!$A$1:$I$89,3,0)*0.475*44/12</f>
        <v>0.82223082461324049</v>
      </c>
      <c r="AB122" s="23">
        <f>EXP(-LN(2)/2)*AB121+(1-EXP(-LN(2)/2))/(LN(2)/2)*V122*Y122*VLOOKUP('Données projet'!$B$9,Paramètres!$A$1:$I$89,3,0)*0.475*44/12</f>
        <v>4.0396555349346438E-11</v>
      </c>
      <c r="AC122" s="24">
        <f t="shared" si="57"/>
        <v>1.7573552214848469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-1.5499999999974534E-2</v>
      </c>
      <c r="AJ122" s="14">
        <f>AI122*VLOOKUP('Données projet'!$B$10,Paramètres!$A$1:$I$89,3,0)*VLOOKUP('Données projet'!$B$10,Paramètres!$A$1:$I$89,5,0)</f>
        <v>-9.2689999999847721E-3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188.46831042793326</v>
      </c>
      <c r="AO122" s="62">
        <f t="shared" si="90"/>
        <v>324.99681460301127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15.743381159000011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3.1581298951201576E-10</v>
      </c>
      <c r="AX122" s="23">
        <f t="shared" si="60"/>
        <v>15.743381159315824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-2.9499999999927695E-2</v>
      </c>
      <c r="BE122" s="14">
        <f>BD122*VLOOKUP('Données projet'!$B$11,Paramètres!$A$1:$I$89,3,0)*VLOOKUP('Données projet'!$B$11,Paramètres!$A$1:$I$89,5,0)</f>
        <v>-1.7640999999956764E-2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197.69583177305697</v>
      </c>
      <c r="BJ122" s="62">
        <f t="shared" si="92"/>
        <v>275.81630628767454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15.682808455796033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1.6249139448932132E-10</v>
      </c>
      <c r="BS122" s="24">
        <f t="shared" si="63"/>
        <v>15.682808455958526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9">
        <f t="shared" si="56"/>
        <v>403.10019938462972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2.4</v>
      </c>
      <c r="N123" s="14">
        <f>IF('Données projet'!$A$36&gt;35,N122+M123-V122,IF(A123&lt;'Données projet'!$A$36,$K$205^A123,IF(A123='Données projet'!$A$36,'Données projet'!$B$36,N122+M123-V122)))</f>
        <v>220.00000000000009</v>
      </c>
      <c r="O123" s="14">
        <f>N123*VLOOKUP('Données projet'!$B$9,Paramètres!$A$1:$I$89,3,0)*VLOOKUP('Données projet'!$B$9,Paramètres!$A$1:$I$89,5,0)</f>
        <v>223.0800000000001</v>
      </c>
      <c r="P123" s="14">
        <f t="shared" si="87"/>
        <v>54.783765878062667</v>
      </c>
      <c r="Q123" s="22">
        <f t="shared" si="107"/>
        <v>483.94605890429256</v>
      </c>
      <c r="R123" s="62">
        <f t="shared" si="55"/>
        <v>777.27939223762587</v>
      </c>
      <c r="S123" s="62">
        <f ca="1">AVERAGE(OFFSET($R$3,0,0,'Données projet'!$E$9+1,1))-AVERAGE(OFFSET($H$3,0,0,'Données projet'!$E$9+1,1))</f>
        <v>267.21192995910729</v>
      </c>
      <c r="T123" s="62">
        <f t="shared" si="88"/>
        <v>121.59015783305534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0.9167871777789125</v>
      </c>
      <c r="AA123" s="23">
        <f>EXP(-LN(2)/25)*AA122+(1-EXP(-LN(2)/25))/(LN(2)/25)*Calculateur!V123*Calculateur!X123*VLOOKUP('Données projet'!$B$9,Paramètres!$A$1:$I$89,3,0)*0.475*44/12</f>
        <v>0.7997468794749516</v>
      </c>
      <c r="AB123" s="23">
        <f>EXP(-LN(2)/2)*AB122+(1-EXP(-LN(2)/2))/(LN(2)/2)*V123*Y123*VLOOKUP('Données projet'!$B$9,Paramètres!$A$1:$I$89,3,0)*0.475*44/12</f>
        <v>2.8564678224100568E-11</v>
      </c>
      <c r="AC123" s="24">
        <f t="shared" si="57"/>
        <v>1.7165340572824288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-1.5499999999974534E-2</v>
      </c>
      <c r="AJ123" s="14">
        <f>AI123*VLOOKUP('Données projet'!$B$10,Paramètres!$A$1:$I$89,3,0)*VLOOKUP('Données projet'!$B$10,Paramètres!$A$1:$I$89,5,0)</f>
        <v>-9.2689999999847721E-3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188.46831042793326</v>
      </c>
      <c r="AO123" s="62">
        <f t="shared" si="90"/>
        <v>324.99681460301127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15.434663056986357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2.2331350647074236E-10</v>
      </c>
      <c r="AX123" s="23">
        <f t="shared" si="60"/>
        <v>15.43466305720967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-2.9499999999927695E-2</v>
      </c>
      <c r="BE123" s="14">
        <f>BD123*VLOOKUP('Données projet'!$B$11,Paramètres!$A$1:$I$89,3,0)*VLOOKUP('Données projet'!$B$11,Paramètres!$A$1:$I$89,5,0)</f>
        <v>-1.7640999999956764E-2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197.69583177305697</v>
      </c>
      <c r="BJ123" s="62">
        <f t="shared" si="92"/>
        <v>275.81630628767454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15.37527814754651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1.1489876692785751E-10</v>
      </c>
      <c r="BS123" s="24">
        <f t="shared" si="63"/>
        <v>15.375278147661408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9">
        <f t="shared" si="56"/>
        <v>404.28901381351614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2.4</v>
      </c>
      <c r="N124" s="14">
        <f>IF('Données projet'!$A$36&gt;35,N123+M124-V123,IF(A124&lt;'Données projet'!$A$36,$K$205^A124,IF(A124='Données projet'!$A$36,'Données projet'!$B$36,N123+M124-V123)))</f>
        <v>222.40000000000009</v>
      </c>
      <c r="O124" s="14">
        <f>N124*VLOOKUP('Données projet'!$B$9,Paramètres!$A$1:$I$89,3,0)*VLOOKUP('Données projet'!$B$9,Paramètres!$A$1:$I$89,5,0)</f>
        <v>225.51360000000011</v>
      </c>
      <c r="P124" s="14">
        <f t="shared" si="87"/>
        <v>55.311507611662641</v>
      </c>
      <c r="Q124" s="22">
        <f t="shared" si="107"/>
        <v>489.10372909031258</v>
      </c>
      <c r="R124" s="62">
        <f t="shared" si="55"/>
        <v>782.4370624236459</v>
      </c>
      <c r="S124" s="62">
        <f ca="1">AVERAGE(OFFSET($R$3,0,0,'Données projet'!$E$9+1,1))-AVERAGE(OFFSET($H$3,0,0,'Données projet'!$E$9+1,1))</f>
        <v>267.21192995910729</v>
      </c>
      <c r="T124" s="62">
        <f t="shared" si="88"/>
        <v>121.59015783305534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0.8988095404076315</v>
      </c>
      <c r="AA124" s="23">
        <f>EXP(-LN(2)/25)*AA123+(1-EXP(-LN(2)/25))/(LN(2)/25)*Calculateur!V124*Calculateur!X124*VLOOKUP('Données projet'!$B$9,Paramètres!$A$1:$I$89,3,0)*0.475*44/12</f>
        <v>0.77787775899884848</v>
      </c>
      <c r="AB124" s="23">
        <f>EXP(-LN(2)/2)*AB123+(1-EXP(-LN(2)/2))/(LN(2)/2)*V124*Y124*VLOOKUP('Données projet'!$B$9,Paramètres!$A$1:$I$89,3,0)*0.475*44/12</f>
        <v>2.0198277674673222E-11</v>
      </c>
      <c r="AC124" s="24">
        <f t="shared" si="57"/>
        <v>1.6766872994266782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-1.5499999999974534E-2</v>
      </c>
      <c r="AJ124" s="14">
        <f>AI124*VLOOKUP('Données projet'!$B$10,Paramètres!$A$1:$I$89,3,0)*VLOOKUP('Données projet'!$B$10,Paramètres!$A$1:$I$89,5,0)</f>
        <v>-9.2689999999847721E-3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188.46831042793326</v>
      </c>
      <c r="AO124" s="62">
        <f t="shared" si="90"/>
        <v>324.99681460301127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15.131998728653743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1.5790649475600788E-10</v>
      </c>
      <c r="AX124" s="23">
        <f t="shared" si="60"/>
        <v>15.131998728811649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-2.9499999999927695E-2</v>
      </c>
      <c r="BE124" s="14">
        <f>BD124*VLOOKUP('Données projet'!$B$11,Paramètres!$A$1:$I$89,3,0)*VLOOKUP('Données projet'!$B$11,Paramètres!$A$1:$I$89,5,0)</f>
        <v>-1.7640999999956764E-2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197.69583177305697</v>
      </c>
      <c r="BJ124" s="62">
        <f t="shared" si="92"/>
        <v>275.81630628767454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15.073778321066793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8.1245697244660672E-11</v>
      </c>
      <c r="BS124" s="24">
        <f t="shared" si="63"/>
        <v>15.073778321148039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9">
        <f t="shared" si="56"/>
        <v>405.47759952802585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2.4</v>
      </c>
      <c r="N125" s="14">
        <f>IF('Données projet'!$A$36&gt;35,N124+M125-V124,IF(A125&lt;'Données projet'!$A$36,$K$205^A125,IF(A125='Données projet'!$A$36,'Données projet'!$B$36,N124+M125-V124)))</f>
        <v>224.8000000000001</v>
      </c>
      <c r="O125" s="14">
        <f>N125*VLOOKUP('Données projet'!$B$9,Paramètres!$A$1:$I$89,3,0)*VLOOKUP('Données projet'!$B$9,Paramètres!$A$1:$I$89,5,0)</f>
        <v>227.94720000000009</v>
      </c>
      <c r="P125" s="14">
        <f t="shared" si="87"/>
        <v>55.838586843467112</v>
      </c>
      <c r="Q125" s="22">
        <f t="shared" si="107"/>
        <v>494.26024541903877</v>
      </c>
      <c r="R125" s="62">
        <f t="shared" si="55"/>
        <v>787.59357875237208</v>
      </c>
      <c r="S125" s="62">
        <f ca="1">AVERAGE(OFFSET($R$3,0,0,'Données projet'!$E$9+1,1))-AVERAGE(OFFSET($H$3,0,0,'Données projet'!$E$9+1,1))</f>
        <v>267.21192995910729</v>
      </c>
      <c r="T125" s="62">
        <f t="shared" si="88"/>
        <v>121.59015783305534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0.88118443353992526</v>
      </c>
      <c r="AA125" s="23">
        <f>EXP(-LN(2)/25)*AA124+(1-EXP(-LN(2)/25))/(LN(2)/25)*Calculateur!V125*Calculateur!X125*VLOOKUP('Données projet'!$B$9,Paramètres!$A$1:$I$89,3,0)*0.475*44/12</f>
        <v>0.75660665077221145</v>
      </c>
      <c r="AB125" s="23">
        <f>EXP(-LN(2)/2)*AB124+(1-EXP(-LN(2)/2))/(LN(2)/2)*V125*Y125*VLOOKUP('Données projet'!$B$9,Paramètres!$A$1:$I$89,3,0)*0.475*44/12</f>
        <v>1.4282339112050287E-11</v>
      </c>
      <c r="AC125" s="24">
        <f t="shared" si="57"/>
        <v>1.6377910843264192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-1.5499999999974534E-2</v>
      </c>
      <c r="AJ125" s="14">
        <f>AI125*VLOOKUP('Données projet'!$B$10,Paramètres!$A$1:$I$89,3,0)*VLOOKUP('Données projet'!$B$10,Paramètres!$A$1:$I$89,5,0)</f>
        <v>-9.2689999999847721E-3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188.46831042793326</v>
      </c>
      <c r="AO125" s="62">
        <f t="shared" si="90"/>
        <v>324.99681460301127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14.83526946319272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1.1165675323537118E-10</v>
      </c>
      <c r="AX125" s="23">
        <f t="shared" si="60"/>
        <v>14.835269463304376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-2.9499999999927695E-2</v>
      </c>
      <c r="BE125" s="14">
        <f>BD125*VLOOKUP('Données projet'!$B$11,Paramètres!$A$1:$I$89,3,0)*VLOOKUP('Données projet'!$B$11,Paramètres!$A$1:$I$89,5,0)</f>
        <v>-1.7640999999956764E-2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197.69583177305697</v>
      </c>
      <c r="BJ125" s="62">
        <f t="shared" si="92"/>
        <v>275.81630628767454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14.778190722287608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5.7449383463928762E-11</v>
      </c>
      <c r="BS125" s="24">
        <f t="shared" si="63"/>
        <v>14.778190722345057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9">
        <f t="shared" si="56"/>
        <v>406.66595862013173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2.4</v>
      </c>
      <c r="N126" s="14">
        <f>IF('Données projet'!$A$36&gt;35,N125+M126-V125,IF(A126&lt;'Données projet'!$A$36,$K$205^A126,IF(A126='Données projet'!$A$36,'Données projet'!$B$36,N125+M126-V125)))</f>
        <v>227.2000000000001</v>
      </c>
      <c r="O126" s="14">
        <f>N126*VLOOKUP('Données projet'!$B$9,Paramètres!$A$1:$I$89,3,0)*VLOOKUP('Données projet'!$B$9,Paramètres!$A$1:$I$89,5,0)</f>
        <v>230.38080000000011</v>
      </c>
      <c r="P126" s="14">
        <f t="shared" si="87"/>
        <v>56.365011465140029</v>
      </c>
      <c r="Q126" s="22">
        <f t="shared" si="107"/>
        <v>499.41562163511912</v>
      </c>
      <c r="R126" s="62">
        <f t="shared" si="55"/>
        <v>792.74895496845238</v>
      </c>
      <c r="S126" s="62">
        <f ca="1">AVERAGE(OFFSET($R$3,0,0,'Données projet'!$E$9+1,1))-AVERAGE(OFFSET($H$3,0,0,'Données projet'!$E$9+1,1))</f>
        <v>267.21192995910729</v>
      </c>
      <c r="T126" s="62">
        <f t="shared" si="88"/>
        <v>121.59015783305534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0.86390494426764108</v>
      </c>
      <c r="AA126" s="23">
        <f>EXP(-LN(2)/25)*AA125+(1-EXP(-LN(2)/25))/(LN(2)/25)*Calculateur!V126*Calculateur!X126*VLOOKUP('Données projet'!$B$9,Paramètres!$A$1:$I$89,3,0)*0.475*44/12</f>
        <v>0.73591720211863076</v>
      </c>
      <c r="AB126" s="23">
        <f>EXP(-LN(2)/2)*AB125+(1-EXP(-LN(2)/2))/(LN(2)/2)*V126*Y126*VLOOKUP('Données projet'!$B$9,Paramètres!$A$1:$I$89,3,0)*0.475*44/12</f>
        <v>1.0099138837336613E-11</v>
      </c>
      <c r="AC126" s="24">
        <f t="shared" si="57"/>
        <v>1.5998221463963709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-1.5499999999974534E-2</v>
      </c>
      <c r="AJ126" s="14">
        <f>AI126*VLOOKUP('Données projet'!$B$10,Paramètres!$A$1:$I$89,3,0)*VLOOKUP('Données projet'!$B$10,Paramètres!$A$1:$I$89,5,0)</f>
        <v>-9.2689999999847721E-3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188.46831042793326</v>
      </c>
      <c r="AO126" s="62">
        <f t="shared" si="90"/>
        <v>324.99681460301127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14.544358877640406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7.8953247378003939E-11</v>
      </c>
      <c r="AX126" s="23">
        <f t="shared" si="60"/>
        <v>14.544358877719359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-2.9499999999927695E-2</v>
      </c>
      <c r="BE126" s="14">
        <f>BD126*VLOOKUP('Données projet'!$B$11,Paramètres!$A$1:$I$89,3,0)*VLOOKUP('Données projet'!$B$11,Paramètres!$A$1:$I$89,5,0)</f>
        <v>-1.7640999999956764E-2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197.69583177305697</v>
      </c>
      <c r="BJ126" s="62">
        <f t="shared" si="92"/>
        <v>275.81630628767454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14.488399416029848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4.0622848622330342E-11</v>
      </c>
      <c r="BS126" s="24">
        <f t="shared" si="63"/>
        <v>14.488399416070472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9">
        <f t="shared" si="56"/>
        <v>407.85409314582705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2.4</v>
      </c>
      <c r="N127" s="14">
        <f>IF('Données projet'!$A$36&gt;35,N126+M127-V126,IF(A127&lt;'Données projet'!$A$36,$K$205^A127,IF(A127='Données projet'!$A$36,'Données projet'!$B$36,N126+M127-V126)))</f>
        <v>229.60000000000011</v>
      </c>
      <c r="O127" s="14">
        <f>N127*VLOOKUP('Données projet'!$B$9,Paramètres!$A$1:$I$89,3,0)*VLOOKUP('Données projet'!$B$9,Paramètres!$A$1:$I$89,5,0)</f>
        <v>232.81440000000012</v>
      </c>
      <c r="P127" s="14">
        <f t="shared" si="87"/>
        <v>56.890789192015156</v>
      </c>
      <c r="Q127" s="22">
        <f t="shared" si="107"/>
        <v>504.56987117609316</v>
      </c>
      <c r="R127" s="62">
        <f t="shared" si="55"/>
        <v>797.90320450942647</v>
      </c>
      <c r="S127" s="62">
        <f ca="1">AVERAGE(OFFSET($R$3,0,0,'Données projet'!$E$9+1,1))-AVERAGE(OFFSET($H$3,0,0,'Données projet'!$E$9+1,1))</f>
        <v>267.21192995910729</v>
      </c>
      <c r="T127" s="62">
        <f t="shared" si="88"/>
        <v>121.59015783305534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0.84696429524053862</v>
      </c>
      <c r="AA127" s="23">
        <f>EXP(-LN(2)/25)*AA126+(1-EXP(-LN(2)/25))/(LN(2)/25)*Calculateur!V127*Calculateur!X127*VLOOKUP('Données projet'!$B$9,Paramètres!$A$1:$I$89,3,0)*0.475*44/12</f>
        <v>0.71579350752649307</v>
      </c>
      <c r="AB127" s="23">
        <f>EXP(-LN(2)/2)*AB126+(1-EXP(-LN(2)/2))/(LN(2)/2)*V127*Y127*VLOOKUP('Données projet'!$B$9,Paramètres!$A$1:$I$89,3,0)*0.475*44/12</f>
        <v>7.1411695560251445E-12</v>
      </c>
      <c r="AC127" s="24">
        <f t="shared" si="57"/>
        <v>1.5627578027741729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-1.5499999999974534E-2</v>
      </c>
      <c r="AJ127" s="14">
        <f>AI127*VLOOKUP('Données projet'!$B$10,Paramètres!$A$1:$I$89,3,0)*VLOOKUP('Données projet'!$B$10,Paramètres!$A$1:$I$89,5,0)</f>
        <v>-9.2689999999847721E-3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188.46831042793326</v>
      </c>
      <c r="AO127" s="62">
        <f t="shared" si="90"/>
        <v>324.99681460301127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14.259152871232835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5.5828376617685589E-11</v>
      </c>
      <c r="AX127" s="23">
        <f t="shared" si="60"/>
        <v>14.259152871288665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-2.9499999999927695E-2</v>
      </c>
      <c r="BE127" s="14">
        <f>BD127*VLOOKUP('Données projet'!$B$11,Paramètres!$A$1:$I$89,3,0)*VLOOKUP('Données projet'!$B$11,Paramètres!$A$1:$I$89,5,0)</f>
        <v>-1.7640999999956764E-2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197.69583177305697</v>
      </c>
      <c r="BJ127" s="62">
        <f t="shared" si="92"/>
        <v>275.81630628767454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14.20429074053256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2.8724691731964388E-11</v>
      </c>
      <c r="BS127" s="24">
        <f t="shared" si="63"/>
        <v>14.204290740561285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9">
        <f t="shared" si="56"/>
        <v>409.04200512602915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232</v>
      </c>
      <c r="L128" s="13">
        <f>VLOOKUP(A128,'Données projet'!$A$35:$I$55,9,0)</f>
        <v>2.4</v>
      </c>
      <c r="M128" s="13">
        <f t="array" ref="M128">INDEX(L:L,MIN(IF(ISNUMBER(L128:L324),ROW(L128:L324),"")))</f>
        <v>2.4</v>
      </c>
      <c r="N128" s="14">
        <f>IF('Données projet'!$A$36&gt;35,N127+M128-V127,IF(A128&lt;'Données projet'!$A$36,$K$205^A128,IF(A128='Données projet'!$A$36,'Données projet'!$B$36,N127+M128-V127)))</f>
        <v>232.00000000000011</v>
      </c>
      <c r="O128" s="14">
        <f>N128*VLOOKUP('Données projet'!$B$9,Paramètres!$A$1:$I$89,3,0)*VLOOKUP('Données projet'!$B$9,Paramètres!$A$1:$I$89,5,0)</f>
        <v>235.2480000000001</v>
      </c>
      <c r="P128" s="14">
        <f t="shared" si="87"/>
        <v>57.41592756883739</v>
      </c>
      <c r="Q128" s="22">
        <f t="shared" si="107"/>
        <v>509.72300718239194</v>
      </c>
      <c r="R128" s="62">
        <f t="shared" si="55"/>
        <v>803.0563405157252</v>
      </c>
      <c r="S128" s="62">
        <f ca="1">AVERAGE(OFFSET($R$3,0,0,'Données projet'!$E$9+1,1))-AVERAGE(OFFSET($H$3,0,0,'Données projet'!$E$9+1,1))</f>
        <v>267.21192995910729</v>
      </c>
      <c r="T128" s="62">
        <f t="shared" si="88"/>
        <v>121.59015783305534</v>
      </c>
      <c r="U128" s="16">
        <f>IF(ISNA(VLOOKUP(A128,'Données projet'!$A$35:$I$55,3,0)),0,VLOOKUP(A128,'Données projet'!$A$35:$I$55,3,0))</f>
        <v>10</v>
      </c>
      <c r="V128" s="16">
        <f>IF(ISNA(VLOOKUP(A128,'Données projet'!$A$35:$I$55,4,0)),0,VLOOKUP(A128,'Données projet'!$A$35:$I$55,4,0))</f>
        <v>23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0.83035584200808199</v>
      </c>
      <c r="AA128" s="23">
        <f>EXP(-LN(2)/25)*AA127+(1-EXP(-LN(2)/25))/(LN(2)/25)*Calculateur!V128*Calculateur!X128*VLOOKUP('Données projet'!$B$9,Paramètres!$A$1:$I$89,3,0)*0.475*44/12</f>
        <v>0.6962200964212365</v>
      </c>
      <c r="AB128" s="23">
        <f>EXP(-LN(2)/2)*AB127+(1-EXP(-LN(2)/2))/(LN(2)/2)*V128*Y128*VLOOKUP('Données projet'!$B$9,Paramètres!$A$1:$I$89,3,0)*0.475*44/12</f>
        <v>5.0495694186683072E-12</v>
      </c>
      <c r="AC128" s="24">
        <f t="shared" si="57"/>
        <v>1.526575938434368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-1.5499999999974534E-2</v>
      </c>
      <c r="AJ128" s="14">
        <f>AI128*VLOOKUP('Données projet'!$B$10,Paramètres!$A$1:$I$89,3,0)*VLOOKUP('Données projet'!$B$10,Paramètres!$A$1:$I$89,5,0)</f>
        <v>-9.2689999999847721E-3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188.46831042793326</v>
      </c>
      <c r="AO128" s="62">
        <f t="shared" si="90"/>
        <v>324.99681460301127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13.979539580652432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3.947662368900197E-11</v>
      </c>
      <c r="AX128" s="23">
        <f t="shared" si="60"/>
        <v>13.979539580691908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-2.9499999999927695E-2</v>
      </c>
      <c r="BE128" s="14">
        <f>BD128*VLOOKUP('Données projet'!$B$11,Paramètres!$A$1:$I$89,3,0)*VLOOKUP('Données projet'!$B$11,Paramètres!$A$1:$I$89,5,0)</f>
        <v>-1.7640999999956764E-2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197.69583177305697</v>
      </c>
      <c r="BJ128" s="62">
        <f t="shared" si="92"/>
        <v>275.81630628767454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13.925753262872593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2.0311424311165174E-11</v>
      </c>
      <c r="BS128" s="24">
        <f t="shared" si="63"/>
        <v>13.925753262892904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9">
        <f t="shared" si="56"/>
        <v>410.22969654745395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2</v>
      </c>
      <c r="N129" s="14">
        <f>IF('Données projet'!$A$36&gt;35,N128+M129-V128,IF(A129&lt;'Données projet'!$A$36,$K$205^A129,IF(A129='Données projet'!$A$36,'Données projet'!$B$36,N128+M129-V128)))</f>
        <v>211.00000000000011</v>
      </c>
      <c r="O129" s="14">
        <f>N129*VLOOKUP('Données projet'!$B$9,Paramètres!$A$1:$I$89,3,0)*VLOOKUP('Données projet'!$B$9,Paramètres!$A$1:$I$89,5,0)</f>
        <v>213.95400000000015</v>
      </c>
      <c r="P129" s="14">
        <f t="shared" si="87"/>
        <v>52.798693904379164</v>
      </c>
      <c r="Q129" s="22">
        <f t="shared" si="107"/>
        <v>464.59427521679396</v>
      </c>
      <c r="R129" s="62">
        <f t="shared" si="55"/>
        <v>757.92760855012727</v>
      </c>
      <c r="S129" s="62">
        <f ca="1">AVERAGE(OFFSET($R$3,0,0,'Données projet'!$E$9+1,1))-AVERAGE(OFFSET($H$3,0,0,'Données projet'!$E$9+1,1))</f>
        <v>267.21192995910729</v>
      </c>
      <c r="T129" s="62">
        <f t="shared" si="88"/>
        <v>121.59015783305534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0.81407307041335764</v>
      </c>
      <c r="AA129" s="23">
        <f>EXP(-LN(2)/25)*AA128+(1-EXP(-LN(2)/25))/(LN(2)/25)*Calculateur!V129*Calculateur!X129*VLOOKUP('Données projet'!$B$9,Paramètres!$A$1:$I$89,3,0)*0.475*44/12</f>
        <v>0.67718192127197419</v>
      </c>
      <c r="AB129" s="23">
        <f>EXP(-LN(2)/2)*AB128+(1-EXP(-LN(2)/2))/(LN(2)/2)*V129*Y129*VLOOKUP('Données projet'!$B$9,Paramètres!$A$1:$I$89,3,0)*0.475*44/12</f>
        <v>3.5705847780125731E-12</v>
      </c>
      <c r="AC129" s="24">
        <f t="shared" si="57"/>
        <v>1.4912549916889022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-1.5499999999974534E-2</v>
      </c>
      <c r="AJ129" s="14">
        <f>AI129*VLOOKUP('Données projet'!$B$10,Paramètres!$A$1:$I$89,3,0)*VLOOKUP('Données projet'!$B$10,Paramètres!$A$1:$I$89,5,0)</f>
        <v>-9.2689999999847721E-3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188.46831042793326</v>
      </c>
      <c r="AO129" s="62">
        <f t="shared" si="90"/>
        <v>324.99681460301127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13.705409336153043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2.7914188308842795E-11</v>
      </c>
      <c r="AX129" s="23">
        <f t="shared" si="60"/>
        <v>13.705409336180956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-2.9499999999927695E-2</v>
      </c>
      <c r="BE129" s="14">
        <f>BD129*VLOOKUP('Données projet'!$B$11,Paramètres!$A$1:$I$89,3,0)*VLOOKUP('Données projet'!$B$11,Paramètres!$A$1:$I$89,5,0)</f>
        <v>-1.7640999999956764E-2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197.69583177305697</v>
      </c>
      <c r="BJ129" s="62">
        <f t="shared" si="92"/>
        <v>275.81630628767454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13.652677735258452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1.4362345865982195E-11</v>
      </c>
      <c r="BS129" s="24">
        <f t="shared" si="63"/>
        <v>13.652677735272814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9">
        <f t="shared" si="56"/>
        <v>411.41716936346074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2</v>
      </c>
      <c r="N130" s="14">
        <f>IF('Données projet'!$A$36&gt;35,N129+M130-V129,IF(A130&lt;'Données projet'!$A$36,$K$205^A130,IF(A130='Données projet'!$A$36,'Données projet'!$B$36,N129+M130-V129)))</f>
        <v>213.00000000000011</v>
      </c>
      <c r="O130" s="14">
        <f>N130*VLOOKUP('Données projet'!$B$9,Paramètres!$A$1:$I$89,3,0)*VLOOKUP('Données projet'!$B$9,Paramètres!$A$1:$I$89,5,0)</f>
        <v>215.98200000000011</v>
      </c>
      <c r="P130" s="14">
        <f t="shared" si="87"/>
        <v>53.240658641505036</v>
      </c>
      <c r="Q130" s="22">
        <f t="shared" si="107"/>
        <v>468.89613046728817</v>
      </c>
      <c r="R130" s="62">
        <f t="shared" si="55"/>
        <v>762.22946380062149</v>
      </c>
      <c r="S130" s="62">
        <f ca="1">AVERAGE(OFFSET($R$3,0,0,'Données projet'!$E$9+1,1))-AVERAGE(OFFSET($H$3,0,0,'Données projet'!$E$9+1,1))</f>
        <v>267.21192995910729</v>
      </c>
      <c r="T130" s="62">
        <f t="shared" si="88"/>
        <v>121.59015783305534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0.79810959403809578</v>
      </c>
      <c r="AA130" s="23">
        <f>EXP(-LN(2)/25)*AA129+(1-EXP(-LN(2)/25))/(LN(2)/25)*Calculateur!V130*Calculateur!X130*VLOOKUP('Données projet'!$B$9,Paramètres!$A$1:$I$89,3,0)*0.475*44/12</f>
        <v>0.65866434602334256</v>
      </c>
      <c r="AB130" s="23">
        <f>EXP(-LN(2)/2)*AB129+(1-EXP(-LN(2)/2))/(LN(2)/2)*V130*Y130*VLOOKUP('Données projet'!$B$9,Paramètres!$A$1:$I$89,3,0)*0.475*44/12</f>
        <v>2.524784709334154E-12</v>
      </c>
      <c r="AC130" s="24">
        <f t="shared" si="57"/>
        <v>1.4567739400639632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-1.5499999999974534E-2</v>
      </c>
      <c r="AJ130" s="14">
        <f>AI130*VLOOKUP('Données projet'!$B$10,Paramètres!$A$1:$I$89,3,0)*VLOOKUP('Données projet'!$B$10,Paramètres!$A$1:$I$89,5,0)</f>
        <v>-9.2689999999847721E-3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188.46831042793326</v>
      </c>
      <c r="AO130" s="62">
        <f t="shared" si="90"/>
        <v>324.99681460301127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13.436654618545347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1.9738311844500985E-11</v>
      </c>
      <c r="AX130" s="23">
        <f t="shared" si="60"/>
        <v>13.436654618565086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-2.9499999999927695E-2</v>
      </c>
      <c r="BE130" s="14">
        <f>BD130*VLOOKUP('Données projet'!$B$11,Paramètres!$A$1:$I$89,3,0)*VLOOKUP('Données projet'!$B$11,Paramètres!$A$1:$I$89,5,0)</f>
        <v>-1.7640999999956764E-2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197.69583177305697</v>
      </c>
      <c r="BJ130" s="62">
        <f t="shared" si="92"/>
        <v>275.81630628767454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13.384957052181198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1.0155712155582589E-11</v>
      </c>
      <c r="BS130" s="24">
        <f t="shared" si="63"/>
        <v>13.384957052191353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9">
        <f t="shared" si="56"/>
        <v>412.60442549487129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2</v>
      </c>
      <c r="N131" s="14">
        <f>IF('Données projet'!$A$36&gt;35,N130+M131-V130,IF(A131&lt;'Données projet'!$A$36,$K$205^A131,IF(A131='Données projet'!$A$36,'Données projet'!$B$36,N130+M131-V130)))</f>
        <v>215.00000000000011</v>
      </c>
      <c r="O131" s="14">
        <f>N131*VLOOKUP('Données projet'!$B$9,Paramètres!$A$1:$I$89,3,0)*VLOOKUP('Données projet'!$B$9,Paramètres!$A$1:$I$89,5,0)</f>
        <v>218.01000000000013</v>
      </c>
      <c r="P131" s="14">
        <f t="shared" si="87"/>
        <v>53.682140586224406</v>
      </c>
      <c r="Q131" s="22">
        <f t="shared" ref="Q131:Q153" si="108">(O131+P131)*0.475*44/12</f>
        <v>473.19714485434105</v>
      </c>
      <c r="R131" s="62">
        <f t="shared" ref="R131:R194" si="109">Q131+(I131+J131)*44/12</f>
        <v>766.53047818767436</v>
      </c>
      <c r="S131" s="62">
        <f ca="1">AVERAGE(OFFSET($R$3,0,0,'Données projet'!$E$9+1,1))-AVERAGE(OFFSET($H$3,0,0,'Données projet'!$E$9+1,1))</f>
        <v>267.21192995910729</v>
      </c>
      <c r="T131" s="62">
        <f t="shared" si="88"/>
        <v>121.59015783305534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0.78245915169779368</v>
      </c>
      <c r="AA131" s="23">
        <f>EXP(-LN(2)/25)*AA130+(1-EXP(-LN(2)/25))/(LN(2)/25)*Calculateur!V131*Calculateur!X131*VLOOKUP('Données projet'!$B$9,Paramètres!$A$1:$I$89,3,0)*0.475*44/12</f>
        <v>0.64065313484368169</v>
      </c>
      <c r="AB131" s="23">
        <f>EXP(-LN(2)/2)*AB130+(1-EXP(-LN(2)/2))/(LN(2)/2)*V131*Y131*VLOOKUP('Données projet'!$B$9,Paramètres!$A$1:$I$89,3,0)*0.475*44/12</f>
        <v>1.7852923890062867E-12</v>
      </c>
      <c r="AC131" s="24">
        <f t="shared" si="57"/>
        <v>1.4231122865432606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-1.5499999999974534E-2</v>
      </c>
      <c r="AJ131" s="14">
        <f>AI131*VLOOKUP('Données projet'!$B$10,Paramètres!$A$1:$I$89,3,0)*VLOOKUP('Données projet'!$B$10,Paramètres!$A$1:$I$89,5,0)</f>
        <v>-9.2689999999847721E-3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188.46831042793326</v>
      </c>
      <c r="AO131" s="62">
        <f t="shared" si="90"/>
        <v>324.99681460301127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13.173170017025747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1.3957094154421397E-11</v>
      </c>
      <c r="AX131" s="23">
        <f t="shared" si="60"/>
        <v>13.173170017039704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-2.9499999999927695E-2</v>
      </c>
      <c r="BE131" s="14">
        <f>BD131*VLOOKUP('Données projet'!$B$11,Paramètres!$A$1:$I$89,3,0)*VLOOKUP('Données projet'!$B$11,Paramètres!$A$1:$I$89,5,0)</f>
        <v>-1.7640999999956764E-2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197.69583177305697</v>
      </c>
      <c r="BJ131" s="62">
        <f t="shared" si="92"/>
        <v>275.81630628767454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13.122486208405597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7.1811729329910993E-12</v>
      </c>
      <c r="BS131" s="24">
        <f t="shared" si="63"/>
        <v>13.122486208412779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9">
        <f t="shared" ref="H132:H195" si="110">(B132+E132+F132)*44/12+(C132+D132)*0.475*44/12</f>
        <v>413.79146683076101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2</v>
      </c>
      <c r="N132" s="14">
        <f>IF('Données projet'!$A$36&gt;35,N131+M132-V131,IF(A132&lt;'Données projet'!$A$36,$K$205^A132,IF(A132='Données projet'!$A$36,'Données projet'!$B$36,N131+M132-V131)))</f>
        <v>217.00000000000011</v>
      </c>
      <c r="O132" s="14">
        <f>N132*VLOOKUP('Données projet'!$B$9,Paramètres!$A$1:$I$89,3,0)*VLOOKUP('Données projet'!$B$9,Paramètres!$A$1:$I$89,5,0)</f>
        <v>220.03800000000012</v>
      </c>
      <c r="P132" s="14">
        <f t="shared" si="87"/>
        <v>54.123144749824128</v>
      </c>
      <c r="Q132" s="22">
        <f t="shared" si="108"/>
        <v>477.4973271059439</v>
      </c>
      <c r="R132" s="62">
        <f t="shared" si="109"/>
        <v>770.83066043927715</v>
      </c>
      <c r="S132" s="62">
        <f ca="1">AVERAGE(OFFSET($R$3,0,0,'Données projet'!$E$9+1,1))-AVERAGE(OFFSET($H$3,0,0,'Données projet'!$E$9+1,1))</f>
        <v>267.21192995910729</v>
      </c>
      <c r="T132" s="62">
        <f t="shared" si="88"/>
        <v>121.59015783305534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0.76711560498595766</v>
      </c>
      <c r="AA132" s="23">
        <f>EXP(-LN(2)/25)*AA131+(1-EXP(-LN(2)/25))/(LN(2)/25)*Calculateur!V132*Calculateur!X132*VLOOKUP('Données projet'!$B$9,Paramètres!$A$1:$I$89,3,0)*0.475*44/12</f>
        <v>0.62313444118089711</v>
      </c>
      <c r="AB132" s="23">
        <f>EXP(-LN(2)/2)*AB131+(1-EXP(-LN(2)/2))/(LN(2)/2)*V132*Y132*VLOOKUP('Données projet'!$B$9,Paramètres!$A$1:$I$89,3,0)*0.475*44/12</f>
        <v>1.2623923546670772E-12</v>
      </c>
      <c r="AC132" s="24">
        <f t="shared" ref="AC132:AC153" si="111">SUM(Z132:AB132)</f>
        <v>1.3902500461681171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-1.5499999999974534E-2</v>
      </c>
      <c r="AJ132" s="14">
        <f>AI132*VLOOKUP('Données projet'!$B$10,Paramètres!$A$1:$I$89,3,0)*VLOOKUP('Données projet'!$B$10,Paramètres!$A$1:$I$89,5,0)</f>
        <v>-9.2689999999847721E-3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188.46831042793326</v>
      </c>
      <c r="AO132" s="62">
        <f t="shared" si="90"/>
        <v>324.99681460301127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12.914852187832208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9.8691559222504924E-12</v>
      </c>
      <c r="AX132" s="23">
        <f t="shared" ref="AX132:AX153" si="114">SUM(AU132:AW132)</f>
        <v>12.914852187842078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-2.9499999999927695E-2</v>
      </c>
      <c r="BE132" s="14">
        <f>BD132*VLOOKUP('Données projet'!$B$11,Paramètres!$A$1:$I$89,3,0)*VLOOKUP('Données projet'!$B$11,Paramètres!$A$1:$I$89,5,0)</f>
        <v>-1.7640999999956764E-2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197.69583177305697</v>
      </c>
      <c r="BJ132" s="62">
        <f t="shared" si="92"/>
        <v>275.81630628767454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12.865162257785029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5.0778560777912952E-12</v>
      </c>
      <c r="BS132" s="24">
        <f t="shared" ref="BS132:BS153" si="117">SUM(BP132:BR132)</f>
        <v>12.865162257790107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9">
        <f t="shared" si="110"/>
        <v>414.97829522922581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2</v>
      </c>
      <c r="N133" s="14">
        <f>IF('Données projet'!$A$36&gt;35,N132+M133-V132,IF(A133&lt;'Données projet'!$A$36,$K$205^A133,IF(A133='Données projet'!$A$36,'Données projet'!$B$36,N132+M133-V132)))</f>
        <v>219.00000000000011</v>
      </c>
      <c r="O133" s="14">
        <f>N133*VLOOKUP('Données projet'!$B$9,Paramètres!$A$1:$I$89,3,0)*VLOOKUP('Données projet'!$B$9,Paramètres!$A$1:$I$89,5,0)</f>
        <v>222.06600000000014</v>
      </c>
      <c r="P133" s="14">
        <f t="shared" ref="P133:P196" si="141">EXP(-1.0587+0.8836*LN(O133)+0.284)</f>
        <v>54.563676045889387</v>
      </c>
      <c r="Q133" s="22">
        <f t="shared" si="108"/>
        <v>481.79668577992425</v>
      </c>
      <c r="R133" s="62">
        <f t="shared" si="109"/>
        <v>775.1300191132575</v>
      </c>
      <c r="S133" s="62">
        <f ca="1">AVERAGE(OFFSET($R$3,0,0,'Données projet'!$E$9+1,1))-AVERAGE(OFFSET($H$3,0,0,'Données projet'!$E$9+1,1))</f>
        <v>267.21192995910729</v>
      </c>
      <c r="T133" s="62">
        <f t="shared" ref="T133:T196" si="142">$T$3</f>
        <v>121.59015783305534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0.75207293586650137</v>
      </c>
      <c r="AA133" s="23">
        <f>EXP(-LN(2)/25)*AA132+(1-EXP(-LN(2)/25))/(LN(2)/25)*Calculateur!V133*Calculateur!X133*VLOOKUP('Données projet'!$B$9,Paramètres!$A$1:$I$89,3,0)*0.475*44/12</f>
        <v>0.6060947971175894</v>
      </c>
      <c r="AB133" s="23">
        <f>EXP(-LN(2)/2)*AB132+(1-EXP(-LN(2)/2))/(LN(2)/2)*V133*Y133*VLOOKUP('Données projet'!$B$9,Paramètres!$A$1:$I$89,3,0)*0.475*44/12</f>
        <v>8.9264619450314347E-13</v>
      </c>
      <c r="AC133" s="24">
        <f t="shared" si="111"/>
        <v>1.3581677329849833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-1.5499999999974534E-2</v>
      </c>
      <c r="AJ133" s="14">
        <f>AI133*VLOOKUP('Données projet'!$B$10,Paramètres!$A$1:$I$89,3,0)*VLOOKUP('Données projet'!$B$10,Paramètres!$A$1:$I$89,5,0)</f>
        <v>-9.2689999999847721E-3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188.46831042793326</v>
      </c>
      <c r="AO133" s="62">
        <f t="shared" ref="AO133:AO196" si="144">$AO$3</f>
        <v>324.99681460301127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12.661599813710836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6.9785470772106987E-12</v>
      </c>
      <c r="AX133" s="23">
        <f t="shared" si="114"/>
        <v>12.661599813717816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-2.9499999999927695E-2</v>
      </c>
      <c r="BE133" s="14">
        <f>BD133*VLOOKUP('Données projet'!$B$11,Paramètres!$A$1:$I$89,3,0)*VLOOKUP('Données projet'!$B$11,Paramètres!$A$1:$I$89,5,0)</f>
        <v>-1.7640999999956764E-2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197.69583177305697</v>
      </c>
      <c r="BJ133" s="62">
        <f t="shared" ref="BJ133:BJ196" si="146">$BJ$3</f>
        <v>275.81630628767454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12.612884272884017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3.5905864664955501E-12</v>
      </c>
      <c r="BS133" s="24">
        <f t="shared" si="117"/>
        <v>12.612884272887607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9">
        <f t="shared" si="110"/>
        <v>416.16491251812465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</v>
      </c>
      <c r="N134" s="14">
        <f>IF('Données projet'!$A$36&gt;35,N133+M134-V133,IF(A134&lt;'Données projet'!$A$36,$K$205^A134,IF(A134='Données projet'!$A$36,'Données projet'!$B$36,N133+M134-V133)))</f>
        <v>221.00000000000011</v>
      </c>
      <c r="O134" s="14">
        <f>N134*VLOOKUP('Données projet'!$B$9,Paramètres!$A$1:$I$89,3,0)*VLOOKUP('Données projet'!$B$9,Paramètres!$A$1:$I$89,5,0)</f>
        <v>224.09400000000014</v>
      </c>
      <c r="P134" s="14">
        <f t="shared" si="141"/>
        <v>55.003739293082717</v>
      </c>
      <c r="Q134" s="22">
        <f t="shared" si="108"/>
        <v>486.09522926878589</v>
      </c>
      <c r="R134" s="62">
        <f t="shared" si="109"/>
        <v>779.4285626021192</v>
      </c>
      <c r="S134" s="62">
        <f ca="1">AVERAGE(OFFSET($R$3,0,0,'Données projet'!$E$9+1,1))-AVERAGE(OFFSET($H$3,0,0,'Données projet'!$E$9+1,1))</f>
        <v>267.21192995910729</v>
      </c>
      <c r="T134" s="62">
        <f t="shared" si="142"/>
        <v>121.59015783305534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0.73732524431335544</v>
      </c>
      <c r="AA134" s="23">
        <f>EXP(-LN(2)/25)*AA133+(1-EXP(-LN(2)/25))/(LN(2)/25)*Calculateur!V134*Calculateur!X134*VLOOKUP('Données projet'!$B$9,Paramètres!$A$1:$I$89,3,0)*0.475*44/12</f>
        <v>0.58952110301726879</v>
      </c>
      <c r="AB134" s="23">
        <f>EXP(-LN(2)/2)*AB133+(1-EXP(-LN(2)/2))/(LN(2)/2)*V134*Y134*VLOOKUP('Données projet'!$B$9,Paramètres!$A$1:$I$89,3,0)*0.475*44/12</f>
        <v>6.311961773335387E-13</v>
      </c>
      <c r="AC134" s="24">
        <f t="shared" si="111"/>
        <v>1.3268463473312555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-1.5499999999974534E-2</v>
      </c>
      <c r="AJ134" s="14">
        <f>AI134*VLOOKUP('Données projet'!$B$10,Paramètres!$A$1:$I$89,3,0)*VLOOKUP('Données projet'!$B$10,Paramètres!$A$1:$I$89,5,0)</f>
        <v>-9.2689999999847721E-3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188.46831042793326</v>
      </c>
      <c r="AO134" s="62">
        <f t="shared" si="144"/>
        <v>324.99681460301127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12.413313564177288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4.9345779611252462E-12</v>
      </c>
      <c r="AX134" s="23">
        <f t="shared" si="114"/>
        <v>12.413313564182223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-2.9499999999927695E-2</v>
      </c>
      <c r="BE134" s="14">
        <f>BD134*VLOOKUP('Données projet'!$B$11,Paramètres!$A$1:$I$89,3,0)*VLOOKUP('Données projet'!$B$11,Paramètres!$A$1:$I$89,5,0)</f>
        <v>-1.7640999999956764E-2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197.69583177305697</v>
      </c>
      <c r="BJ134" s="62">
        <f t="shared" si="146"/>
        <v>275.81630628767454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12.365553305392538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2.538928038895648E-12</v>
      </c>
      <c r="BS134" s="24">
        <f t="shared" si="117"/>
        <v>12.365553305395077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9">
        <f t="shared" si="110"/>
        <v>417.35132049579823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</v>
      </c>
      <c r="N135" s="14">
        <f>IF('Données projet'!$A$36&gt;35,N134+M135-V134,IF(A135&lt;'Données projet'!$A$36,$K$205^A135,IF(A135='Données projet'!$A$36,'Données projet'!$B$36,N134+M135-V134)))</f>
        <v>223.00000000000011</v>
      </c>
      <c r="O135" s="14">
        <f>N135*VLOOKUP('Données projet'!$B$9,Paramètres!$A$1:$I$89,3,0)*VLOOKUP('Données projet'!$B$9,Paramètres!$A$1:$I$89,5,0)</f>
        <v>226.12200000000013</v>
      </c>
      <c r="P135" s="14">
        <f t="shared" si="141"/>
        <v>55.443339217820046</v>
      </c>
      <c r="Q135" s="22">
        <f t="shared" si="108"/>
        <v>490.39296580437008</v>
      </c>
      <c r="R135" s="62">
        <f t="shared" si="109"/>
        <v>783.72629913770334</v>
      </c>
      <c r="S135" s="62">
        <f ca="1">AVERAGE(OFFSET($R$3,0,0,'Données projet'!$E$9+1,1))-AVERAGE(OFFSET($H$3,0,0,'Données projet'!$E$9+1,1))</f>
        <v>267.21192995910729</v>
      </c>
      <c r="T135" s="62">
        <f t="shared" si="142"/>
        <v>121.59015783305534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0.72286674599636302</v>
      </c>
      <c r="AA135" s="23">
        <f>EXP(-LN(2)/25)*AA134+(1-EXP(-LN(2)/25))/(LN(2)/25)*Calculateur!V135*Calculateur!X135*VLOOKUP('Données projet'!$B$9,Paramètres!$A$1:$I$89,3,0)*0.475*44/12</f>
        <v>0.57340061745369408</v>
      </c>
      <c r="AB135" s="23">
        <f>EXP(-LN(2)/2)*AB134+(1-EXP(-LN(2)/2))/(LN(2)/2)*V135*Y135*VLOOKUP('Données projet'!$B$9,Paramètres!$A$1:$I$89,3,0)*0.475*44/12</f>
        <v>4.4632309725157183E-13</v>
      </c>
      <c r="AC135" s="24">
        <f t="shared" si="111"/>
        <v>1.2962673634505033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-1.5499999999974534E-2</v>
      </c>
      <c r="AJ135" s="14">
        <f>AI135*VLOOKUP('Données projet'!$B$10,Paramètres!$A$1:$I$89,3,0)*VLOOKUP('Données projet'!$B$10,Paramètres!$A$1:$I$89,5,0)</f>
        <v>-9.2689999999847721E-3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188.46831042793326</v>
      </c>
      <c r="AO135" s="62">
        <f t="shared" si="144"/>
        <v>324.99681460301127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12.169896056557436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3.4892735386053493E-12</v>
      </c>
      <c r="AX135" s="23">
        <f t="shared" si="114"/>
        <v>12.169896056560924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-2.9499999999927695E-2</v>
      </c>
      <c r="BE135" s="14">
        <f>BD135*VLOOKUP('Données projet'!$B$11,Paramètres!$A$1:$I$89,3,0)*VLOOKUP('Données projet'!$B$11,Paramètres!$A$1:$I$89,5,0)</f>
        <v>-1.7640999999956764E-2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197.69583177305697</v>
      </c>
      <c r="BJ135" s="62">
        <f t="shared" si="146"/>
        <v>275.81630628767454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12.123072347316572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1.7952932332477752E-12</v>
      </c>
      <c r="BS135" s="24">
        <f t="shared" si="117"/>
        <v>12.123072347318368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9">
        <f t="shared" si="110"/>
        <v>418.5375209317657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</v>
      </c>
      <c r="N136" s="14">
        <f>IF('Données projet'!$A$36&gt;35,N135+M136-V135,IF(A136&lt;'Données projet'!$A$36,$K$205^A136,IF(A136='Données projet'!$A$36,'Données projet'!$B$36,N135+M136-V135)))</f>
        <v>225.00000000000011</v>
      </c>
      <c r="O136" s="14">
        <f>N136*VLOOKUP('Données projet'!$B$9,Paramètres!$A$1:$I$89,3,0)*VLOOKUP('Données projet'!$B$9,Paramètres!$A$1:$I$89,5,0)</f>
        <v>228.15000000000015</v>
      </c>
      <c r="P136" s="14">
        <f t="shared" si="141"/>
        <v>55.882480456847702</v>
      </c>
      <c r="Q136" s="22">
        <f t="shared" si="108"/>
        <v>494.68990346234335</v>
      </c>
      <c r="R136" s="62">
        <f t="shared" si="109"/>
        <v>788.02323679567667</v>
      </c>
      <c r="S136" s="62">
        <f ca="1">AVERAGE(OFFSET($R$3,0,0,'Données projet'!$E$9+1,1))-AVERAGE(OFFSET($H$3,0,0,'Données projet'!$E$9+1,1))</f>
        <v>267.21192995910729</v>
      </c>
      <c r="T136" s="62">
        <f t="shared" si="142"/>
        <v>121.59015783305534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0.70869177001255368</v>
      </c>
      <c r="AA136" s="23">
        <f>EXP(-LN(2)/25)*AA135+(1-EXP(-LN(2)/25))/(LN(2)/25)*Calculateur!V136*Calculateur!X136*VLOOKUP('Données projet'!$B$9,Paramètres!$A$1:$I$89,3,0)*0.475*44/12</f>
        <v>0.55772094741559486</v>
      </c>
      <c r="AB136" s="23">
        <f>EXP(-LN(2)/2)*AB135+(1-EXP(-LN(2)/2))/(LN(2)/2)*V136*Y136*VLOOKUP('Données projet'!$B$9,Paramètres!$A$1:$I$89,3,0)*0.475*44/12</f>
        <v>3.155980886667694E-13</v>
      </c>
      <c r="AC136" s="24">
        <f t="shared" si="111"/>
        <v>1.2664127174284641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-1.5499999999974534E-2</v>
      </c>
      <c r="AJ136" s="14">
        <f>AI136*VLOOKUP('Données projet'!$B$10,Paramètres!$A$1:$I$89,3,0)*VLOOKUP('Données projet'!$B$10,Paramètres!$A$1:$I$89,5,0)</f>
        <v>-9.2689999999847721E-3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188.46831042793326</v>
      </c>
      <c r="AO136" s="62">
        <f t="shared" si="144"/>
        <v>324.99681460301127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11.931251817791988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2.4672889805626231E-12</v>
      </c>
      <c r="AX136" s="23">
        <f t="shared" si="114"/>
        <v>11.931251817794456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-2.9499999999927695E-2</v>
      </c>
      <c r="BE136" s="14">
        <f>BD136*VLOOKUP('Données projet'!$B$11,Paramètres!$A$1:$I$89,3,0)*VLOOKUP('Données projet'!$B$11,Paramètres!$A$1:$I$89,5,0)</f>
        <v>-1.7640999999956764E-2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197.69583177305697</v>
      </c>
      <c r="BJ136" s="62">
        <f t="shared" si="146"/>
        <v>275.81630628767454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11.885346292929695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1.2694640194478242E-12</v>
      </c>
      <c r="BS136" s="24">
        <f t="shared" si="117"/>
        <v>11.885346292930965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9">
        <f t="shared" si="110"/>
        <v>419.72351556739994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</v>
      </c>
      <c r="N137" s="14">
        <f>IF('Données projet'!$A$36&gt;35,N136+M137-V136,IF(A137&lt;'Données projet'!$A$36,$K$205^A137,IF(A137='Données projet'!$A$36,'Données projet'!$B$36,N136+M137-V136)))</f>
        <v>227.00000000000011</v>
      </c>
      <c r="O137" s="14">
        <f>N137*VLOOKUP('Données projet'!$B$9,Paramètres!$A$1:$I$89,3,0)*VLOOKUP('Données projet'!$B$9,Paramètres!$A$1:$I$89,5,0)</f>
        <v>230.17800000000011</v>
      </c>
      <c r="P137" s="14">
        <f t="shared" si="141"/>
        <v>56.321167559725104</v>
      </c>
      <c r="Q137" s="22">
        <f t="shared" si="108"/>
        <v>498.98605016652141</v>
      </c>
      <c r="R137" s="62">
        <f t="shared" si="109"/>
        <v>792.31938349985467</v>
      </c>
      <c r="S137" s="62">
        <f ca="1">AVERAGE(OFFSET($R$3,0,0,'Données projet'!$E$9+1,1))-AVERAGE(OFFSET($H$3,0,0,'Données projet'!$E$9+1,1))</f>
        <v>267.21192995910729</v>
      </c>
      <c r="T137" s="62">
        <f t="shared" si="142"/>
        <v>121.59015783305534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0.69479475666190516</v>
      </c>
      <c r="AA137" s="23">
        <f>EXP(-LN(2)/25)*AA136+(1-EXP(-LN(2)/25))/(LN(2)/25)*Calculateur!V137*Calculateur!X137*VLOOKUP('Données projet'!$B$9,Paramètres!$A$1:$I$89,3,0)*0.475*44/12</f>
        <v>0.54247003877924549</v>
      </c>
      <c r="AB137" s="23">
        <f>EXP(-LN(2)/2)*AB136+(1-EXP(-LN(2)/2))/(LN(2)/2)*V137*Y137*VLOOKUP('Données projet'!$B$9,Paramètres!$A$1:$I$89,3,0)*0.475*44/12</f>
        <v>2.2316154862578594E-13</v>
      </c>
      <c r="AC137" s="24">
        <f t="shared" si="111"/>
        <v>1.2372647954413738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-1.5499999999974534E-2</v>
      </c>
      <c r="AJ137" s="14">
        <f>AI137*VLOOKUP('Données projet'!$B$10,Paramètres!$A$1:$I$89,3,0)*VLOOKUP('Données projet'!$B$10,Paramètres!$A$1:$I$89,5,0)</f>
        <v>-9.2689999999847721E-3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188.46831042793326</v>
      </c>
      <c r="AO137" s="62">
        <f t="shared" si="144"/>
        <v>324.99681460301127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11.697287246990118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1.7446367693026747E-12</v>
      </c>
      <c r="AX137" s="23">
        <f t="shared" si="114"/>
        <v>11.697287246991863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-2.9499999999927695E-2</v>
      </c>
      <c r="BE137" s="14">
        <f>BD137*VLOOKUP('Données projet'!$B$11,Paramètres!$A$1:$I$89,3,0)*VLOOKUP('Données projet'!$B$11,Paramètres!$A$1:$I$89,5,0)</f>
        <v>-1.7640999999956764E-2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197.69583177305697</v>
      </c>
      <c r="BJ137" s="62">
        <f t="shared" si="146"/>
        <v>275.81630628767454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11.652281901470769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8.9764661662388782E-13</v>
      </c>
      <c r="BS137" s="24">
        <f t="shared" si="117"/>
        <v>11.652281901471666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9">
        <f t="shared" si="110"/>
        <v>420.90930611658149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229</v>
      </c>
      <c r="L138" s="13">
        <f>VLOOKUP(A138,'Données projet'!$A$35:$I$55,9,0)</f>
        <v>2</v>
      </c>
      <c r="M138" s="13">
        <f t="array" ref="M138">INDEX(L:L,MIN(IF(ISNUMBER(L138:L334),ROW(L138:L334),"")))</f>
        <v>2</v>
      </c>
      <c r="N138" s="14">
        <f>IF('Données projet'!$A$36&gt;35,N137+M138-V137,IF(A138&lt;'Données projet'!$A$36,$K$205^A138,IF(A138='Données projet'!$A$36,'Données projet'!$B$36,N137+M138-V137)))</f>
        <v>229.00000000000011</v>
      </c>
      <c r="O138" s="14">
        <f>N138*VLOOKUP('Données projet'!$B$9,Paramètres!$A$1:$I$89,3,0)*VLOOKUP('Données projet'!$B$9,Paramètres!$A$1:$I$89,5,0)</f>
        <v>232.20600000000013</v>
      </c>
      <c r="P138" s="14">
        <f t="shared" si="141"/>
        <v>56.759404991217622</v>
      </c>
      <c r="Q138" s="22">
        <f t="shared" si="108"/>
        <v>503.28141369303756</v>
      </c>
      <c r="R138" s="62">
        <f t="shared" si="109"/>
        <v>796.61474702637088</v>
      </c>
      <c r="S138" s="62">
        <f ca="1">AVERAGE(OFFSET($R$3,0,0,'Données projet'!$E$9+1,1))-AVERAGE(OFFSET($H$3,0,0,'Données projet'!$E$9+1,1))</f>
        <v>267.21192995910729</v>
      </c>
      <c r="T138" s="62">
        <f t="shared" si="142"/>
        <v>121.59015783305534</v>
      </c>
      <c r="U138" s="16">
        <f>IF(ISNA(VLOOKUP(A138,'Données projet'!$A$35:$I$55,3,0)),0,VLOOKUP(A138,'Données projet'!$A$35:$I$55,3,0))</f>
        <v>11</v>
      </c>
      <c r="V138" s="16">
        <f>IF(ISNA(VLOOKUP(A138,'Données projet'!$A$35:$I$55,4,0)),0,VLOOKUP(A138,'Données projet'!$A$35:$I$55,4,0))</f>
        <v>19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0.6811702552667217</v>
      </c>
      <c r="AA138" s="23">
        <f>EXP(-LN(2)/25)*AA137+(1-EXP(-LN(2)/25))/(LN(2)/25)*Calculateur!V138*Calculateur!X138*VLOOKUP('Données projet'!$B$9,Paramètres!$A$1:$I$89,3,0)*0.475*44/12</f>
        <v>0.52763616704156746</v>
      </c>
      <c r="AB138" s="23">
        <f>EXP(-LN(2)/2)*AB137+(1-EXP(-LN(2)/2))/(LN(2)/2)*V138*Y138*VLOOKUP('Données projet'!$B$9,Paramètres!$A$1:$I$89,3,0)*0.475*44/12</f>
        <v>1.5779904433338472E-13</v>
      </c>
      <c r="AC138" s="24">
        <f t="shared" si="111"/>
        <v>1.2088064223084471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-1.5499999999974534E-2</v>
      </c>
      <c r="AJ138" s="14">
        <f>AI138*VLOOKUP('Données projet'!$B$10,Paramètres!$A$1:$I$89,3,0)*VLOOKUP('Données projet'!$B$10,Paramètres!$A$1:$I$89,5,0)</f>
        <v>-9.2689999999847721E-3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188.46831042793326</v>
      </c>
      <c r="AO138" s="62">
        <f t="shared" si="144"/>
        <v>324.99681460301127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11.467910578717376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1.2336444902813116E-12</v>
      </c>
      <c r="AX138" s="23">
        <f t="shared" si="114"/>
        <v>11.467910578718609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-2.9499999999927695E-2</v>
      </c>
      <c r="BE138" s="14">
        <f>BD138*VLOOKUP('Données projet'!$B$11,Paramètres!$A$1:$I$89,3,0)*VLOOKUP('Données projet'!$B$11,Paramètres!$A$1:$I$89,5,0)</f>
        <v>-1.7640999999956764E-2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197.69583177305697</v>
      </c>
      <c r="BJ138" s="62">
        <f t="shared" si="146"/>
        <v>275.81630628767454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11.423787760573109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6.3473200972391221E-13</v>
      </c>
      <c r="BS138" s="24">
        <f t="shared" si="117"/>
        <v>11.423787760573743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9">
        <f t="shared" si="110"/>
        <v>422.09489426633343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1.6</v>
      </c>
      <c r="N139" s="14">
        <f>IF('Données projet'!$A$36&gt;35,N138+M139-V138,IF(A139&lt;'Données projet'!$A$36,$K$205^A139,IF(A139='Données projet'!$A$36,'Données projet'!$B$36,N138+M139-V138)))</f>
        <v>211.60000000000011</v>
      </c>
      <c r="O139" s="14">
        <f>N139*VLOOKUP('Données projet'!$B$9,Paramètres!$A$1:$I$89,3,0)*VLOOKUP('Données projet'!$B$9,Paramètres!$A$1:$I$89,5,0)</f>
        <v>214.56240000000014</v>
      </c>
      <c r="P139" s="14">
        <f t="shared" si="141"/>
        <v>52.931334320900255</v>
      </c>
      <c r="Q139" s="22">
        <f t="shared" si="108"/>
        <v>465.8849206089015</v>
      </c>
      <c r="R139" s="62">
        <f t="shared" si="109"/>
        <v>759.21825394223481</v>
      </c>
      <c r="S139" s="62">
        <f ca="1">AVERAGE(OFFSET($R$3,0,0,'Données projet'!$E$9+1,1))-AVERAGE(OFFSET($H$3,0,0,'Données projet'!$E$9+1,1))</f>
        <v>267.21192995910729</v>
      </c>
      <c r="T139" s="62">
        <f t="shared" si="142"/>
        <v>121.59015783305534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0.66781292203377252</v>
      </c>
      <c r="AA139" s="23">
        <f>EXP(-LN(2)/25)*AA138+(1-EXP(-LN(2)/25))/(LN(2)/25)*Calculateur!V139*Calculateur!X139*VLOOKUP('Données projet'!$B$9,Paramètres!$A$1:$I$89,3,0)*0.475*44/12</f>
        <v>0.51320792830663575</v>
      </c>
      <c r="AB139" s="23">
        <f>EXP(-LN(2)/2)*AB138+(1-EXP(-LN(2)/2))/(LN(2)/2)*V139*Y139*VLOOKUP('Données projet'!$B$9,Paramètres!$A$1:$I$89,3,0)*0.475*44/12</f>
        <v>1.11580774312893E-13</v>
      </c>
      <c r="AC139" s="24">
        <f t="shared" si="111"/>
        <v>1.18102085034052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-1.5499999999974534E-2</v>
      </c>
      <c r="AJ139" s="14">
        <f>AI139*VLOOKUP('Données projet'!$B$10,Paramètres!$A$1:$I$89,3,0)*VLOOKUP('Données projet'!$B$10,Paramètres!$A$1:$I$89,5,0)</f>
        <v>-9.2689999999847721E-3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188.46831042793326</v>
      </c>
      <c r="AO139" s="62">
        <f t="shared" si="144"/>
        <v>324.99681460301127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11.243031847003509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8.7231838465133733E-13</v>
      </c>
      <c r="AX139" s="23">
        <f t="shared" si="114"/>
        <v>11.243031847004382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-2.9499999999927695E-2</v>
      </c>
      <c r="BE139" s="14">
        <f>BD139*VLOOKUP('Données projet'!$B$11,Paramètres!$A$1:$I$89,3,0)*VLOOKUP('Données projet'!$B$11,Paramètres!$A$1:$I$89,5,0)</f>
        <v>-1.7640999999956764E-2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197.69583177305697</v>
      </c>
      <c r="BJ139" s="62">
        <f t="shared" si="146"/>
        <v>275.81630628767454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11.199774250410789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4.4882330831194396E-13</v>
      </c>
      <c r="BS139" s="24">
        <f t="shared" si="117"/>
        <v>11.199774250411238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9">
        <f t="shared" si="110"/>
        <v>423.28028167743605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1.6</v>
      </c>
      <c r="N140" s="14">
        <f>IF('Données projet'!$A$36&gt;35,N139+M140-V139,IF(A140&lt;'Données projet'!$A$36,$K$205^A140,IF(A140='Données projet'!$A$36,'Données projet'!$B$36,N139+M140-V139)))</f>
        <v>213.2000000000001</v>
      </c>
      <c r="O140" s="14">
        <f>N140*VLOOKUP('Données projet'!$B$9,Paramètres!$A$1:$I$89,3,0)*VLOOKUP('Données projet'!$B$9,Paramètres!$A$1:$I$89,5,0)</f>
        <v>216.18480000000011</v>
      </c>
      <c r="P140" s="14">
        <f t="shared" si="141"/>
        <v>53.284828478170375</v>
      </c>
      <c r="Q140" s="22">
        <f t="shared" si="108"/>
        <v>469.32626959948021</v>
      </c>
      <c r="R140" s="62">
        <f t="shared" si="109"/>
        <v>762.65960293281353</v>
      </c>
      <c r="S140" s="62">
        <f ca="1">AVERAGE(OFFSET($R$3,0,0,'Données projet'!$E$9+1,1))-AVERAGE(OFFSET($H$3,0,0,'Données projet'!$E$9+1,1))</f>
        <v>267.21192995910729</v>
      </c>
      <c r="T140" s="62">
        <f t="shared" si="142"/>
        <v>121.59015783305534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0.65471751795835265</v>
      </c>
      <c r="AA140" s="23">
        <f>EXP(-LN(2)/25)*AA139+(1-EXP(-LN(2)/25))/(LN(2)/25)*Calculateur!V140*Calculateur!X140*VLOOKUP('Données projet'!$B$9,Paramètres!$A$1:$I$89,3,0)*0.475*44/12</f>
        <v>0.49917423051865878</v>
      </c>
      <c r="AB140" s="23">
        <f>EXP(-LN(2)/2)*AB139+(1-EXP(-LN(2)/2))/(LN(2)/2)*V140*Y140*VLOOKUP('Données projet'!$B$9,Paramètres!$A$1:$I$89,3,0)*0.475*44/12</f>
        <v>7.8899522166692375E-14</v>
      </c>
      <c r="AC140" s="24">
        <f t="shared" si="111"/>
        <v>1.1538917484770903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-1.5499999999974534E-2</v>
      </c>
      <c r="AJ140" s="14">
        <f>AI140*VLOOKUP('Données projet'!$B$10,Paramètres!$A$1:$I$89,3,0)*VLOOKUP('Données projet'!$B$10,Paramètres!$A$1:$I$89,5,0)</f>
        <v>-9.2689999999847721E-3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188.46831042793326</v>
      </c>
      <c r="AO140" s="62">
        <f t="shared" si="144"/>
        <v>324.99681460301127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11.022562850056069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6.1682224514065578E-13</v>
      </c>
      <c r="AX140" s="23">
        <f t="shared" si="114"/>
        <v>11.022562850056685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-2.9499999999927695E-2</v>
      </c>
      <c r="BE140" s="14">
        <f>BD140*VLOOKUP('Données projet'!$B$11,Paramètres!$A$1:$I$89,3,0)*VLOOKUP('Données projet'!$B$11,Paramètres!$A$1:$I$89,5,0)</f>
        <v>-1.7640999999956764E-2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197.69583177305697</v>
      </c>
      <c r="BJ140" s="62">
        <f t="shared" si="146"/>
        <v>275.81630628767454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10.980153508548002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3.1736600486195615E-13</v>
      </c>
      <c r="BS140" s="24">
        <f t="shared" si="117"/>
        <v>10.98015350854832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9">
        <f t="shared" si="110"/>
        <v>424.46546998502401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1.6</v>
      </c>
      <c r="N141" s="14">
        <f>IF('Données projet'!$A$36&gt;35,N140+M141-V140,IF(A141&lt;'Données projet'!$A$36,$K$205^A141,IF(A141='Données projet'!$A$36,'Données projet'!$B$36,N140+M141-V140)))</f>
        <v>214.8000000000001</v>
      </c>
      <c r="O141" s="14">
        <f>N141*VLOOKUP('Données projet'!$B$9,Paramètres!$A$1:$I$89,3,0)*VLOOKUP('Données projet'!$B$9,Paramètres!$A$1:$I$89,5,0)</f>
        <v>217.80720000000011</v>
      </c>
      <c r="P141" s="14">
        <f t="shared" si="141"/>
        <v>53.638013973814026</v>
      </c>
      <c r="Q141" s="22">
        <f t="shared" si="108"/>
        <v>472.76708100439288</v>
      </c>
      <c r="R141" s="62">
        <f t="shared" si="109"/>
        <v>766.10041433772619</v>
      </c>
      <c r="S141" s="62">
        <f ca="1">AVERAGE(OFFSET($R$3,0,0,'Données projet'!$E$9+1,1))-AVERAGE(OFFSET($H$3,0,0,'Données projet'!$E$9+1,1))</f>
        <v>267.21192995910729</v>
      </c>
      <c r="T141" s="62">
        <f t="shared" si="142"/>
        <v>121.59015783305534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0.64187890676944392</v>
      </c>
      <c r="AA141" s="23">
        <f>EXP(-LN(2)/25)*AA140+(1-EXP(-LN(2)/25))/(LN(2)/25)*Calculateur!V141*Calculateur!X141*VLOOKUP('Données projet'!$B$9,Paramètres!$A$1:$I$89,3,0)*0.475*44/12</f>
        <v>0.48552428493469413</v>
      </c>
      <c r="AB141" s="23">
        <f>EXP(-LN(2)/2)*AB140+(1-EXP(-LN(2)/2))/(LN(2)/2)*V141*Y141*VLOOKUP('Données projet'!$B$9,Paramètres!$A$1:$I$89,3,0)*0.475*44/12</f>
        <v>5.5790387156446505E-14</v>
      </c>
      <c r="AC141" s="24">
        <f t="shared" si="111"/>
        <v>1.1274031917041938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-1.5499999999974534E-2</v>
      </c>
      <c r="AJ141" s="14">
        <f>AI141*VLOOKUP('Données projet'!$B$10,Paramètres!$A$1:$I$89,3,0)*VLOOKUP('Données projet'!$B$10,Paramètres!$A$1:$I$89,5,0)</f>
        <v>-9.2689999999847721E-3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188.46831042793326</v>
      </c>
      <c r="AO141" s="62">
        <f t="shared" si="144"/>
        <v>324.99681460301127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10.806417115665957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4.3615919232566867E-13</v>
      </c>
      <c r="AX141" s="23">
        <f t="shared" si="114"/>
        <v>10.806417115666394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-2.9499999999927695E-2</v>
      </c>
      <c r="BE141" s="14">
        <f>BD141*VLOOKUP('Données projet'!$B$11,Paramètres!$A$1:$I$89,3,0)*VLOOKUP('Données projet'!$B$11,Paramètres!$A$1:$I$89,5,0)</f>
        <v>-1.7640999999956764E-2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197.69583177305697</v>
      </c>
      <c r="BJ141" s="62">
        <f t="shared" si="146"/>
        <v>275.81630628767454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10.764839395477718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2.2441165415597203E-13</v>
      </c>
      <c r="BS141" s="24">
        <f t="shared" si="117"/>
        <v>10.764839395477942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9">
        <f t="shared" si="110"/>
        <v>425.6504607991651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1.6</v>
      </c>
      <c r="N142" s="14">
        <f>IF('Données projet'!$A$36&gt;35,N141+M142-V141,IF(A142&lt;'Données projet'!$A$36,$K$205^A142,IF(A142='Données projet'!$A$36,'Données projet'!$B$36,N141+M142-V141)))</f>
        <v>216.40000000000009</v>
      </c>
      <c r="O142" s="14">
        <f>N142*VLOOKUP('Données projet'!$B$9,Paramètres!$A$1:$I$89,3,0)*VLOOKUP('Données projet'!$B$9,Paramètres!$A$1:$I$89,5,0)</f>
        <v>219.42960000000008</v>
      </c>
      <c r="P142" s="14">
        <f t="shared" si="141"/>
        <v>53.990893373543585</v>
      </c>
      <c r="Q142" s="22">
        <f t="shared" si="108"/>
        <v>476.20735929225515</v>
      </c>
      <c r="R142" s="62">
        <f t="shared" si="109"/>
        <v>769.54069262558846</v>
      </c>
      <c r="S142" s="62">
        <f ca="1">AVERAGE(OFFSET($R$3,0,0,'Données projet'!$E$9+1,1))-AVERAGE(OFFSET($H$3,0,0,'Données projet'!$E$9+1,1))</f>
        <v>267.21192995910729</v>
      </c>
      <c r="T142" s="62">
        <f t="shared" si="142"/>
        <v>121.59015783305534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0.6292920529151701</v>
      </c>
      <c r="AA142" s="23">
        <f>EXP(-LN(2)/25)*AA141+(1-EXP(-LN(2)/25))/(LN(2)/25)*Calculateur!V142*Calculateur!X142*VLOOKUP('Données projet'!$B$9,Paramètres!$A$1:$I$89,3,0)*0.475*44/12</f>
        <v>0.47224759783054243</v>
      </c>
      <c r="AB142" s="23">
        <f>EXP(-LN(2)/2)*AB141+(1-EXP(-LN(2)/2))/(LN(2)/2)*V142*Y142*VLOOKUP('Données projet'!$B$9,Paramètres!$A$1:$I$89,3,0)*0.475*44/12</f>
        <v>3.9449761083346194E-14</v>
      </c>
      <c r="AC142" s="24">
        <f t="shared" si="111"/>
        <v>1.101539650745752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-1.5499999999974534E-2</v>
      </c>
      <c r="AJ142" s="14">
        <f>AI142*VLOOKUP('Données projet'!$B$10,Paramètres!$A$1:$I$89,3,0)*VLOOKUP('Données projet'!$B$10,Paramètres!$A$1:$I$89,5,0)</f>
        <v>-9.2689999999847721E-3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188.46831042793326</v>
      </c>
      <c r="AO142" s="62">
        <f t="shared" si="144"/>
        <v>324.99681460301127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10.594509867291354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3.0841112257032789E-13</v>
      </c>
      <c r="AX142" s="23">
        <f t="shared" si="114"/>
        <v>10.594509867291663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-2.9499999999927695E-2</v>
      </c>
      <c r="BE142" s="14">
        <f>BD142*VLOOKUP('Données projet'!$B$11,Paramètres!$A$1:$I$89,3,0)*VLOOKUP('Données projet'!$B$11,Paramètres!$A$1:$I$89,5,0)</f>
        <v>-1.7640999999956764E-2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197.69583177305697</v>
      </c>
      <c r="BJ142" s="62">
        <f t="shared" si="146"/>
        <v>275.81630628767454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10.553747460836103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1.586830024309781E-13</v>
      </c>
      <c r="BS142" s="24">
        <f t="shared" si="117"/>
        <v>10.553747460836261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9">
        <f t="shared" si="110"/>
        <v>426.8352557054219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1.6</v>
      </c>
      <c r="N143" s="14">
        <f>IF('Données projet'!$A$36&gt;35,N142+M143-V142,IF(A143&lt;'Données projet'!$A$36,$K$205^A143,IF(A143='Données projet'!$A$36,'Données projet'!$B$36,N142+M143-V142)))</f>
        <v>218.00000000000009</v>
      </c>
      <c r="O143" s="14">
        <f>N143*VLOOKUP('Données projet'!$B$9,Paramètres!$A$1:$I$89,3,0)*VLOOKUP('Données projet'!$B$9,Paramètres!$A$1:$I$89,5,0)</f>
        <v>221.05200000000013</v>
      </c>
      <c r="P143" s="14">
        <f t="shared" si="141"/>
        <v>54.343469202939254</v>
      </c>
      <c r="Q143" s="22">
        <f t="shared" si="108"/>
        <v>479.64710886178608</v>
      </c>
      <c r="R143" s="62">
        <f t="shared" si="109"/>
        <v>772.98044219511939</v>
      </c>
      <c r="S143" s="62">
        <f ca="1">AVERAGE(OFFSET($R$3,0,0,'Données projet'!$E$9+1,1))-AVERAGE(OFFSET($H$3,0,0,'Données projet'!$E$9+1,1))</f>
        <v>267.21192995910729</v>
      </c>
      <c r="T143" s="62">
        <f t="shared" si="142"/>
        <v>121.59015783305534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0.61695201958775581</v>
      </c>
      <c r="AA143" s="23">
        <f>EXP(-LN(2)/25)*AA142+(1-EXP(-LN(2)/25))/(LN(2)/25)*Calculateur!V143*Calculateur!X143*VLOOKUP('Données projet'!$B$9,Paramètres!$A$1:$I$89,3,0)*0.475*44/12</f>
        <v>0.45933396243344443</v>
      </c>
      <c r="AB143" s="23">
        <f>EXP(-LN(2)/2)*AB142+(1-EXP(-LN(2)/2))/(LN(2)/2)*V143*Y143*VLOOKUP('Données projet'!$B$9,Paramètres!$A$1:$I$89,3,0)*0.475*44/12</f>
        <v>2.7895193578223259E-14</v>
      </c>
      <c r="AC143" s="24">
        <f t="shared" si="111"/>
        <v>1.0762859820212283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-1.5499999999974534E-2</v>
      </c>
      <c r="AJ143" s="14">
        <f>AI143*VLOOKUP('Données projet'!$B$10,Paramètres!$A$1:$I$89,3,0)*VLOOKUP('Données projet'!$B$10,Paramètres!$A$1:$I$89,5,0)</f>
        <v>-9.2689999999847721E-3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188.46831042793326</v>
      </c>
      <c r="AO143" s="62">
        <f t="shared" si="144"/>
        <v>324.99681460301127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10.386757990806718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2.1807959616283433E-13</v>
      </c>
      <c r="AX143" s="23">
        <f t="shared" si="114"/>
        <v>10.386757990806936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-2.9499999999927695E-2</v>
      </c>
      <c r="BE143" s="14">
        <f>BD143*VLOOKUP('Données projet'!$B$11,Paramètres!$A$1:$I$89,3,0)*VLOOKUP('Données projet'!$B$11,Paramètres!$A$1:$I$89,5,0)</f>
        <v>-1.7640999999956764E-2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197.69583177305697</v>
      </c>
      <c r="BJ143" s="62">
        <f t="shared" si="146"/>
        <v>275.81630628767454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10.346794910279442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1.1220582707798603E-13</v>
      </c>
      <c r="BS143" s="24">
        <f t="shared" si="117"/>
        <v>10.346794910279554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9">
        <f t="shared" si="110"/>
        <v>428.01985626539732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1.6</v>
      </c>
      <c r="N144" s="14">
        <f>IF('Données projet'!$A$36&gt;35,N143+M144-V143,IF(A144&lt;'Données projet'!$A$36,$K$205^A144,IF(A144='Données projet'!$A$36,'Données projet'!$B$36,N143+M144-V143)))</f>
        <v>219.60000000000008</v>
      </c>
      <c r="O144" s="14">
        <f>N144*VLOOKUP('Données projet'!$B$9,Paramètres!$A$1:$I$89,3,0)*VLOOKUP('Données projet'!$B$9,Paramètres!$A$1:$I$89,5,0)</f>
        <v>222.67440000000011</v>
      </c>
      <c r="P144" s="14">
        <f t="shared" si="141"/>
        <v>54.695743948366477</v>
      </c>
      <c r="Q144" s="22">
        <f t="shared" si="108"/>
        <v>483.08633404340509</v>
      </c>
      <c r="R144" s="62">
        <f t="shared" si="109"/>
        <v>776.4196673767384</v>
      </c>
      <c r="S144" s="62">
        <f ca="1">AVERAGE(OFFSET($R$3,0,0,'Données projet'!$E$9+1,1))-AVERAGE(OFFSET($H$3,0,0,'Données projet'!$E$9+1,1))</f>
        <v>267.21192995910729</v>
      </c>
      <c r="T144" s="62">
        <f t="shared" si="142"/>
        <v>121.59015783305534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0.60485396678721493</v>
      </c>
      <c r="AA144" s="23">
        <f>EXP(-LN(2)/25)*AA143+(1-EXP(-LN(2)/25))/(LN(2)/25)*Calculateur!V144*Calculateur!X144*VLOOKUP('Données projet'!$B$9,Paramètres!$A$1:$I$89,3,0)*0.475*44/12</f>
        <v>0.44677345107537864</v>
      </c>
      <c r="AB144" s="23">
        <f>EXP(-LN(2)/2)*AB143+(1-EXP(-LN(2)/2))/(LN(2)/2)*V144*Y144*VLOOKUP('Données projet'!$B$9,Paramètres!$A$1:$I$89,3,0)*0.475*44/12</f>
        <v>1.97248805416731E-14</v>
      </c>
      <c r="AC144" s="24">
        <f t="shared" si="111"/>
        <v>1.0516274178626133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-1.5499999999974534E-2</v>
      </c>
      <c r="AJ144" s="14">
        <f>AI144*VLOOKUP('Données projet'!$B$10,Paramètres!$A$1:$I$89,3,0)*VLOOKUP('Données projet'!$B$10,Paramètres!$A$1:$I$89,5,0)</f>
        <v>-9.2689999999847721E-3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188.46831042793326</v>
      </c>
      <c r="AO144" s="62">
        <f t="shared" si="144"/>
        <v>324.99681460301127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10.183080001903814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1.5420556128516394E-13</v>
      </c>
      <c r="AX144" s="23">
        <f t="shared" si="114"/>
        <v>10.183080001903969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-2.9499999999927695E-2</v>
      </c>
      <c r="BE144" s="14">
        <f>BD144*VLOOKUP('Données projet'!$B$11,Paramètres!$A$1:$I$89,3,0)*VLOOKUP('Données projet'!$B$11,Paramètres!$A$1:$I$89,5,0)</f>
        <v>-1.7640999999956764E-2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197.69583177305697</v>
      </c>
      <c r="BJ144" s="62">
        <f t="shared" si="146"/>
        <v>275.81630628767454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10.143900573010606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7.9341501215489064E-14</v>
      </c>
      <c r="BS144" s="24">
        <f t="shared" si="117"/>
        <v>10.143900573010686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9">
        <f t="shared" si="110"/>
        <v>429.20426401726365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1.6</v>
      </c>
      <c r="N145" s="14">
        <f>IF('Données projet'!$A$36&gt;35,N144+M145-V144,IF(A145&lt;'Données projet'!$A$36,$K$205^A145,IF(A145='Données projet'!$A$36,'Données projet'!$B$36,N144+M145-V144)))</f>
        <v>221.20000000000007</v>
      </c>
      <c r="O145" s="14">
        <f>N145*VLOOKUP('Données projet'!$B$9,Paramètres!$A$1:$I$89,3,0)*VLOOKUP('Données projet'!$B$9,Paramètres!$A$1:$I$89,5,0)</f>
        <v>224.2968000000001</v>
      </c>
      <c r="P145" s="14">
        <f t="shared" si="141"/>
        <v>55.047720057866165</v>
      </c>
      <c r="Q145" s="22">
        <f t="shared" si="108"/>
        <v>486.52503910078372</v>
      </c>
      <c r="R145" s="62">
        <f t="shared" si="109"/>
        <v>779.85837243411697</v>
      </c>
      <c r="S145" s="62">
        <f ca="1">AVERAGE(OFFSET($R$3,0,0,'Données projet'!$E$9+1,1))-AVERAGE(OFFSET($H$3,0,0,'Données projet'!$E$9+1,1))</f>
        <v>267.21192995910729</v>
      </c>
      <c r="T145" s="62">
        <f t="shared" si="142"/>
        <v>121.59015783305534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0.59299314942300907</v>
      </c>
      <c r="AA145" s="23">
        <f>EXP(-LN(2)/25)*AA144+(1-EXP(-LN(2)/25))/(LN(2)/25)*Calculateur!V145*Calculateur!X145*VLOOKUP('Données projet'!$B$9,Paramètres!$A$1:$I$89,3,0)*0.475*44/12</f>
        <v>0.43455640756092773</v>
      </c>
      <c r="AB145" s="23">
        <f>EXP(-LN(2)/2)*AB144+(1-EXP(-LN(2)/2))/(LN(2)/2)*V145*Y145*VLOOKUP('Données projet'!$B$9,Paramètres!$A$1:$I$89,3,0)*0.475*44/12</f>
        <v>1.3947596789111631E-14</v>
      </c>
      <c r="AC145" s="24">
        <f t="shared" si="111"/>
        <v>1.0275495569839508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-1.5499999999974534E-2</v>
      </c>
      <c r="AJ145" s="14">
        <f>AI145*VLOOKUP('Données projet'!$B$10,Paramètres!$A$1:$I$89,3,0)*VLOOKUP('Données projet'!$B$10,Paramètres!$A$1:$I$89,5,0)</f>
        <v>-9.2689999999847721E-3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188.46831042793326</v>
      </c>
      <c r="AO145" s="62">
        <f t="shared" si="144"/>
        <v>324.99681460301127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9.9833960141319906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1.0903979808141717E-13</v>
      </c>
      <c r="AX145" s="23">
        <f t="shared" si="114"/>
        <v>9.983396014132099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-2.9499999999927695E-2</v>
      </c>
      <c r="BE145" s="14">
        <f>BD145*VLOOKUP('Données projet'!$B$11,Paramètres!$A$1:$I$89,3,0)*VLOOKUP('Données projet'!$B$11,Paramètres!$A$1:$I$89,5,0)</f>
        <v>-1.7640999999956764E-2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197.69583177305697</v>
      </c>
      <c r="BJ145" s="62">
        <f t="shared" si="146"/>
        <v>275.81630628767454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9.9449848699422851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5.6102913538993027E-14</v>
      </c>
      <c r="BS145" s="24">
        <f t="shared" si="117"/>
        <v>9.944984869942342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9">
        <f t="shared" si="110"/>
        <v>430.38848047627687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1.6</v>
      </c>
      <c r="N146" s="14">
        <f>IF('Données projet'!$A$36&gt;35,N145+M146-V145,IF(A146&lt;'Données projet'!$A$36,$K$205^A146,IF(A146='Données projet'!$A$36,'Données projet'!$B$36,N145+M146-V145)))</f>
        <v>222.80000000000007</v>
      </c>
      <c r="O146" s="14">
        <f>N146*VLOOKUP('Données projet'!$B$9,Paramètres!$A$1:$I$89,3,0)*VLOOKUP('Données projet'!$B$9,Paramètres!$A$1:$I$89,5,0)</f>
        <v>225.91920000000007</v>
      </c>
      <c r="P146" s="14">
        <f t="shared" si="141"/>
        <v>55.399399942018199</v>
      </c>
      <c r="Q146" s="22">
        <f t="shared" si="108"/>
        <v>489.96322823234851</v>
      </c>
      <c r="R146" s="62">
        <f t="shared" si="109"/>
        <v>783.29656156568183</v>
      </c>
      <c r="S146" s="62">
        <f ca="1">AVERAGE(OFFSET($R$3,0,0,'Données projet'!$E$9+1,1))-AVERAGE(OFFSET($H$3,0,0,'Données projet'!$E$9+1,1))</f>
        <v>267.21192995910729</v>
      </c>
      <c r="T146" s="62">
        <f t="shared" si="142"/>
        <v>121.59015783305534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0.58136491545293112</v>
      </c>
      <c r="AA146" s="23">
        <f>EXP(-LN(2)/25)*AA145+(1-EXP(-LN(2)/25))/(LN(2)/25)*Calculateur!V146*Calculateur!X146*VLOOKUP('Données projet'!$B$9,Paramètres!$A$1:$I$89,3,0)*0.475*44/12</f>
        <v>0.42267343974384586</v>
      </c>
      <c r="AB146" s="23">
        <f>EXP(-LN(2)/2)*AB145+(1-EXP(-LN(2)/2))/(LN(2)/2)*V146*Y146*VLOOKUP('Données projet'!$B$9,Paramètres!$A$1:$I$89,3,0)*0.475*44/12</f>
        <v>9.8624402708365516E-15</v>
      </c>
      <c r="AC146" s="24">
        <f t="shared" si="111"/>
        <v>1.0040383551967866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-1.5499999999974534E-2</v>
      </c>
      <c r="AJ146" s="14">
        <f>AI146*VLOOKUP('Données projet'!$B$10,Paramètres!$A$1:$I$89,3,0)*VLOOKUP('Données projet'!$B$10,Paramètres!$A$1:$I$89,5,0)</f>
        <v>-9.2689999999847721E-3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188.46831042793326</v>
      </c>
      <c r="AO146" s="62">
        <f t="shared" si="144"/>
        <v>324.99681460301127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9.7876277075651661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7.7102780642581972E-14</v>
      </c>
      <c r="AX146" s="23">
        <f t="shared" si="114"/>
        <v>9.7876277075652425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-2.9499999999927695E-2</v>
      </c>
      <c r="BE146" s="14">
        <f>BD146*VLOOKUP('Données projet'!$B$11,Paramètres!$A$1:$I$89,3,0)*VLOOKUP('Données projet'!$B$11,Paramètres!$A$1:$I$89,5,0)</f>
        <v>-1.7640999999956764E-2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197.69583177305697</v>
      </c>
      <c r="BJ146" s="62">
        <f t="shared" si="146"/>
        <v>275.81630628767454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9.7499697824845359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3.9670750607744538E-14</v>
      </c>
      <c r="BS146" s="24">
        <f t="shared" si="117"/>
        <v>9.749969782484575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9">
        <f t="shared" si="110"/>
        <v>431.57250713527566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1.6</v>
      </c>
      <c r="N147" s="14">
        <f>IF('Données projet'!$A$36&gt;35,N146+M147-V146,IF(A147&lt;'Données projet'!$A$36,$K$205^A147,IF(A147='Données projet'!$A$36,'Données projet'!$B$36,N146+M147-V146)))</f>
        <v>224.40000000000006</v>
      </c>
      <c r="O147" s="14">
        <f>N147*VLOOKUP('Données projet'!$B$9,Paramètres!$A$1:$I$89,3,0)*VLOOKUP('Données projet'!$B$9,Paramètres!$A$1:$I$89,5,0)</f>
        <v>227.54160000000007</v>
      </c>
      <c r="P147" s="14">
        <f t="shared" si="141"/>
        <v>55.750785974779468</v>
      </c>
      <c r="Q147" s="22">
        <f t="shared" si="108"/>
        <v>493.40090557274101</v>
      </c>
      <c r="R147" s="62">
        <f t="shared" si="109"/>
        <v>786.73423890607432</v>
      </c>
      <c r="S147" s="62">
        <f ca="1">AVERAGE(OFFSET($R$3,0,0,'Données projet'!$E$9+1,1))-AVERAGE(OFFSET($H$3,0,0,'Données projet'!$E$9+1,1))</f>
        <v>267.21192995910729</v>
      </c>
      <c r="T147" s="62">
        <f t="shared" si="142"/>
        <v>121.59015783305534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0.56996470405848398</v>
      </c>
      <c r="AA147" s="23">
        <f>EXP(-LN(2)/25)*AA146+(1-EXP(-LN(2)/25))/(LN(2)/25)*Calculateur!V147*Calculateur!X147*VLOOKUP('Données projet'!$B$9,Paramètres!$A$1:$I$89,3,0)*0.475*44/12</f>
        <v>0.41111541230662024</v>
      </c>
      <c r="AB147" s="23">
        <f>EXP(-LN(2)/2)*AB146+(1-EXP(-LN(2)/2))/(LN(2)/2)*V147*Y147*VLOOKUP('Données projet'!$B$9,Paramètres!$A$1:$I$89,3,0)*0.475*44/12</f>
        <v>6.9737983945558162E-15</v>
      </c>
      <c r="AC147" s="24">
        <f t="shared" si="111"/>
        <v>0.98108011636511117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-1.5499999999974534E-2</v>
      </c>
      <c r="AJ147" s="14">
        <f>AI147*VLOOKUP('Données projet'!$B$10,Paramètres!$A$1:$I$89,3,0)*VLOOKUP('Données projet'!$B$10,Paramètres!$A$1:$I$89,5,0)</f>
        <v>-9.2689999999847721E-3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188.46831042793326</v>
      </c>
      <c r="AO147" s="62">
        <f t="shared" si="144"/>
        <v>324.99681460301127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9.5956982980832404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5.4519899040708583E-14</v>
      </c>
      <c r="AX147" s="23">
        <f t="shared" si="114"/>
        <v>9.5956982980832954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-2.9499999999927695E-2</v>
      </c>
      <c r="BE147" s="14">
        <f>BD147*VLOOKUP('Données projet'!$B$11,Paramètres!$A$1:$I$89,3,0)*VLOOKUP('Données projet'!$B$11,Paramètres!$A$1:$I$89,5,0)</f>
        <v>-1.7640999999956764E-2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197.69583177305697</v>
      </c>
      <c r="BJ147" s="62">
        <f t="shared" si="146"/>
        <v>275.81630628767454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9.5587788219443741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2.8051456769496516E-14</v>
      </c>
      <c r="BS147" s="24">
        <f t="shared" si="117"/>
        <v>9.5587788219444025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9">
        <f t="shared" si="110"/>
        <v>432.75634546516653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226</v>
      </c>
      <c r="L148" s="13">
        <f>VLOOKUP(A148,'Données projet'!$A$35:$I$55,9,0)</f>
        <v>1.6</v>
      </c>
      <c r="M148" s="13">
        <f t="array" ref="M148">INDEX(L:L,MIN(IF(ISNUMBER(L148:L344),ROW(L148:L344),"")))</f>
        <v>1.6</v>
      </c>
      <c r="N148" s="14">
        <f>IF('Données projet'!$A$36&gt;35,N147+M148-V147,IF(A148&lt;'Données projet'!$A$36,$K$205^A148,IF(A148='Données projet'!$A$36,'Données projet'!$B$36,N147+M148-V147)))</f>
        <v>226.00000000000006</v>
      </c>
      <c r="O148" s="14">
        <f>N148*VLOOKUP('Données projet'!$B$9,Paramètres!$A$1:$I$89,3,0)*VLOOKUP('Données projet'!$B$9,Paramètres!$A$1:$I$89,5,0)</f>
        <v>229.16400000000007</v>
      </c>
      <c r="P148" s="14">
        <f t="shared" si="141"/>
        <v>56.101880494297397</v>
      </c>
      <c r="Q148" s="22">
        <f t="shared" si="108"/>
        <v>496.83807519423476</v>
      </c>
      <c r="R148" s="62">
        <f t="shared" si="109"/>
        <v>790.17140852756802</v>
      </c>
      <c r="S148" s="62">
        <f ca="1">AVERAGE(OFFSET($R$3,0,0,'Données projet'!$E$9+1,1))-AVERAGE(OFFSET($H$3,0,0,'Données projet'!$E$9+1,1))</f>
        <v>267.21192995910729</v>
      </c>
      <c r="T148" s="62">
        <f t="shared" si="142"/>
        <v>121.59015783305534</v>
      </c>
      <c r="U148" s="16">
        <f>IF(ISNA(VLOOKUP(A148,'Données projet'!$A$35:$I$55,3,0)),0,VLOOKUP(A148,'Données projet'!$A$35:$I$55,3,0))</f>
        <v>12</v>
      </c>
      <c r="V148" s="16">
        <f>IF(ISNA(VLOOKUP(A148,'Données projet'!$A$35:$I$55,4,0)),0,VLOOKUP(A148,'Données projet'!$A$35:$I$55,4,0))</f>
        <v>15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0.55878804385603953</v>
      </c>
      <c r="AA148" s="23">
        <f>EXP(-LN(2)/25)*AA147+(1-EXP(-LN(2)/25))/(LN(2)/25)*Calculateur!V148*Calculateur!X148*VLOOKUP('Données projet'!$B$9,Paramètres!$A$1:$I$89,3,0)*0.475*44/12</f>
        <v>0.3998734397374758</v>
      </c>
      <c r="AB148" s="23">
        <f>EXP(-LN(2)/2)*AB147+(1-EXP(-LN(2)/2))/(LN(2)/2)*V148*Y148*VLOOKUP('Données projet'!$B$9,Paramètres!$A$1:$I$89,3,0)*0.475*44/12</f>
        <v>4.9312201354182766E-15</v>
      </c>
      <c r="AC148" s="24">
        <f t="shared" si="111"/>
        <v>0.95866148359352021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-1.5499999999974534E-2</v>
      </c>
      <c r="AJ148" s="14">
        <f>AI148*VLOOKUP('Données projet'!$B$10,Paramètres!$A$1:$I$89,3,0)*VLOOKUP('Données projet'!$B$10,Paramètres!$A$1:$I$89,5,0)</f>
        <v>-9.2689999999847721E-3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188.46831042793326</v>
      </c>
      <c r="AO148" s="62">
        <f t="shared" si="144"/>
        <v>324.99681460301127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9.4075325072558744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3.8551390321290986E-14</v>
      </c>
      <c r="AX148" s="23">
        <f t="shared" si="114"/>
        <v>9.4075325072559135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-2.9499999999927695E-2</v>
      </c>
      <c r="BE148" s="14">
        <f>BD148*VLOOKUP('Données projet'!$B$11,Paramètres!$A$1:$I$89,3,0)*VLOOKUP('Données projet'!$B$11,Paramètres!$A$1:$I$89,5,0)</f>
        <v>-1.7640999999956764E-2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197.69583177305697</v>
      </c>
      <c r="BJ148" s="62">
        <f t="shared" si="146"/>
        <v>275.81630628767454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9.3713369995254343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1.9835375303872272E-14</v>
      </c>
      <c r="BS148" s="24">
        <f t="shared" si="117"/>
        <v>9.3713369995254538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9">
        <f t="shared" si="110"/>
        <v>433.939996915395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1.2</v>
      </c>
      <c r="N149" s="14">
        <f>IF('Données projet'!$A$36&gt;35,N148+M149-V148,IF(A149&lt;'Données projet'!$A$36,$K$205^A149,IF(A149='Données projet'!$A$36,'Données projet'!$B$36,N148+M149-V148)))</f>
        <v>212.20000000000005</v>
      </c>
      <c r="O149" s="14">
        <f>N149*VLOOKUP('Données projet'!$B$9,Paramètres!$A$1:$I$89,3,0)*VLOOKUP('Données projet'!$B$9,Paramètres!$A$1:$I$89,5,0)</f>
        <v>215.17080000000007</v>
      </c>
      <c r="P149" s="14">
        <f t="shared" si="141"/>
        <v>53.063930965723607</v>
      </c>
      <c r="Q149" s="22">
        <f t="shared" si="108"/>
        <v>467.17548976530202</v>
      </c>
      <c r="R149" s="62">
        <f t="shared" si="109"/>
        <v>760.50882309863528</v>
      </c>
      <c r="S149" s="62">
        <f ca="1">AVERAGE(OFFSET($R$3,0,0,'Données projet'!$E$9+1,1))-AVERAGE(OFFSET($H$3,0,0,'Données projet'!$E$9+1,1))</f>
        <v>267.21192995910729</v>
      </c>
      <c r="T149" s="62">
        <f t="shared" si="142"/>
        <v>121.59015783305534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0.54783055114307544</v>
      </c>
      <c r="AA149" s="23">
        <f>EXP(-LN(2)/25)*AA148+(1-EXP(-LN(2)/25))/(LN(2)/25)*Calculateur!V149*Calculateur!X149*VLOOKUP('Données projet'!$B$9,Paramètres!$A$1:$I$89,3,0)*0.475*44/12</f>
        <v>0.38893887949942424</v>
      </c>
      <c r="AB149" s="23">
        <f>EXP(-LN(2)/2)*AB148+(1-EXP(-LN(2)/2))/(LN(2)/2)*V149*Y149*VLOOKUP('Données projet'!$B$9,Paramètres!$A$1:$I$89,3,0)*0.475*44/12</f>
        <v>3.4868991972779089E-15</v>
      </c>
      <c r="AC149" s="24">
        <f t="shared" si="111"/>
        <v>0.93676943064250306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-1.5499999999974534E-2</v>
      </c>
      <c r="AJ149" s="14">
        <f>AI149*VLOOKUP('Données projet'!$B$10,Paramètres!$A$1:$I$89,3,0)*VLOOKUP('Données projet'!$B$10,Paramètres!$A$1:$I$89,5,0)</f>
        <v>-9.2689999999847721E-3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188.46831042793326</v>
      </c>
      <c r="AO149" s="62">
        <f t="shared" si="144"/>
        <v>324.99681460301127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9.2230565328168321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2.7259949520354292E-14</v>
      </c>
      <c r="AX149" s="23">
        <f t="shared" si="114"/>
        <v>9.2230565328168588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-2.9499999999927695E-2</v>
      </c>
      <c r="BE149" s="14">
        <f>BD149*VLOOKUP('Données projet'!$B$11,Paramètres!$A$1:$I$89,3,0)*VLOOKUP('Données projet'!$B$11,Paramètres!$A$1:$I$89,5,0)</f>
        <v>-1.7640999999956764E-2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197.69583177305697</v>
      </c>
      <c r="BJ149" s="62">
        <f t="shared" si="146"/>
        <v>275.81630628767454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9.1875707969159066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1.402572838474826E-14</v>
      </c>
      <c r="BS149" s="24">
        <f t="shared" si="117"/>
        <v>9.1875707969159208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9">
        <f t="shared" si="110"/>
        <v>435.12346291440332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1.2</v>
      </c>
      <c r="N150" s="14">
        <f>IF('Données projet'!$A$36&gt;35,N149+M150-V149,IF(A150&lt;'Données projet'!$A$36,$K$205^A150,IF(A150='Données projet'!$A$36,'Données projet'!$B$36,N149+M150-V149)))</f>
        <v>213.40000000000003</v>
      </c>
      <c r="O150" s="14">
        <f>N150*VLOOKUP('Données projet'!$B$9,Paramètres!$A$1:$I$89,3,0)*VLOOKUP('Données projet'!$B$9,Paramètres!$A$1:$I$89,5,0)</f>
        <v>216.38760000000008</v>
      </c>
      <c r="P150" s="14">
        <f t="shared" si="141"/>
        <v>53.328993492050401</v>
      </c>
      <c r="Q150" s="22">
        <f t="shared" si="108"/>
        <v>469.75640033198789</v>
      </c>
      <c r="R150" s="62">
        <f t="shared" si="109"/>
        <v>763.08973366532121</v>
      </c>
      <c r="S150" s="62">
        <f ca="1">AVERAGE(OFFSET($R$3,0,0,'Données projet'!$E$9+1,1))-AVERAGE(OFFSET($H$3,0,0,'Données projet'!$E$9+1,1))</f>
        <v>267.21192995910729</v>
      </c>
      <c r="T150" s="62">
        <f t="shared" si="142"/>
        <v>121.59015783305534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0.53708792817880202</v>
      </c>
      <c r="AA150" s="23">
        <f>EXP(-LN(2)/25)*AA149+(1-EXP(-LN(2)/25))/(LN(2)/25)*Calculateur!V150*Calculateur!X150*VLOOKUP('Données projet'!$B$9,Paramètres!$A$1:$I$89,3,0)*0.475*44/12</f>
        <v>0.37830332538610573</v>
      </c>
      <c r="AB150" s="23">
        <f>EXP(-LN(2)/2)*AB149+(1-EXP(-LN(2)/2))/(LN(2)/2)*V150*Y150*VLOOKUP('Données projet'!$B$9,Paramètres!$A$1:$I$89,3,0)*0.475*44/12</f>
        <v>2.4656100677091387E-15</v>
      </c>
      <c r="AC150" s="24">
        <f t="shared" si="111"/>
        <v>0.91539125356491025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-1.5499999999974534E-2</v>
      </c>
      <c r="AJ150" s="14">
        <f>AI150*VLOOKUP('Données projet'!$B$10,Paramètres!$A$1:$I$89,3,0)*VLOOKUP('Données projet'!$B$10,Paramètres!$A$1:$I$89,5,0)</f>
        <v>-9.2689999999847721E-3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188.46831042793326</v>
      </c>
      <c r="AO150" s="62">
        <f t="shared" si="144"/>
        <v>324.99681460301127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9.042198019717306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1.9275695160645493E-14</v>
      </c>
      <c r="AX150" s="23">
        <f t="shared" si="114"/>
        <v>9.0421980197173255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-2.9499999999927695E-2</v>
      </c>
      <c r="BE150" s="14">
        <f>BD150*VLOOKUP('Données projet'!$B$11,Paramètres!$A$1:$I$89,3,0)*VLOOKUP('Données projet'!$B$11,Paramètres!$A$1:$I$89,5,0)</f>
        <v>-1.7640999999956764E-2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197.69583177305697</v>
      </c>
      <c r="BJ150" s="62">
        <f t="shared" si="146"/>
        <v>275.81630628767454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9.0074081374532362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9.9176876519361377E-15</v>
      </c>
      <c r="BS150" s="24">
        <f t="shared" si="117"/>
        <v>9.0074081374532469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9">
        <f t="shared" si="110"/>
        <v>436.30674487007587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1.2</v>
      </c>
      <c r="N151" s="14">
        <f>IF('Données projet'!$A$36&gt;35,N150+M151-V150,IF(A151&lt;'Données projet'!$A$36,$K$205^A151,IF(A151='Données projet'!$A$36,'Données projet'!$B$36,N150+M151-V150)))</f>
        <v>214.60000000000002</v>
      </c>
      <c r="O151" s="14">
        <f>N151*VLOOKUP('Données projet'!$B$9,Paramètres!$A$1:$I$89,3,0)*VLOOKUP('Données projet'!$B$9,Paramètres!$A$1:$I$89,5,0)</f>
        <v>217.60440000000003</v>
      </c>
      <c r="P151" s="14">
        <f t="shared" si="141"/>
        <v>53.593882578706406</v>
      </c>
      <c r="Q151" s="22">
        <f t="shared" si="108"/>
        <v>472.33700882458032</v>
      </c>
      <c r="R151" s="62">
        <f t="shared" si="109"/>
        <v>765.67034215791364</v>
      </c>
      <c r="S151" s="62">
        <f ca="1">AVERAGE(OFFSET($R$3,0,0,'Données projet'!$E$9+1,1))-AVERAGE(OFFSET($H$3,0,0,'Données projet'!$E$9+1,1))</f>
        <v>267.21192995910729</v>
      </c>
      <c r="T151" s="62">
        <f t="shared" si="142"/>
        <v>121.59015783305534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0.52655596149850492</v>
      </c>
      <c r="AA151" s="23">
        <f>EXP(-LN(2)/25)*AA150+(1-EXP(-LN(2)/25))/(LN(2)/25)*Calculateur!V151*Calculateur!X151*VLOOKUP('Données projet'!$B$9,Paramètres!$A$1:$I$89,3,0)*0.475*44/12</f>
        <v>0.36795860105931538</v>
      </c>
      <c r="AB151" s="23">
        <f>EXP(-LN(2)/2)*AB150+(1-EXP(-LN(2)/2))/(LN(2)/2)*V151*Y151*VLOOKUP('Données projet'!$B$9,Paramètres!$A$1:$I$89,3,0)*0.475*44/12</f>
        <v>1.7434495986389546E-15</v>
      </c>
      <c r="AC151" s="24">
        <f t="shared" si="111"/>
        <v>0.89451456255782213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-1.5499999999974534E-2</v>
      </c>
      <c r="AJ151" s="14">
        <f>AI151*VLOOKUP('Données projet'!$B$10,Paramètres!$A$1:$I$89,3,0)*VLOOKUP('Données projet'!$B$10,Paramètres!$A$1:$I$89,5,0)</f>
        <v>-9.2689999999847721E-3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188.46831042793326</v>
      </c>
      <c r="AO151" s="62">
        <f t="shared" si="144"/>
        <v>324.99681460301127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8.8648860317468614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1.3629974760177146E-14</v>
      </c>
      <c r="AX151" s="23">
        <f t="shared" si="114"/>
        <v>8.8648860317468756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-2.9499999999927695E-2</v>
      </c>
      <c r="BE151" s="14">
        <f>BD151*VLOOKUP('Données projet'!$B$11,Paramètres!$A$1:$I$89,3,0)*VLOOKUP('Données projet'!$B$11,Paramètres!$A$1:$I$89,5,0)</f>
        <v>-1.7640999999956764E-2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197.69583177305697</v>
      </c>
      <c r="BJ151" s="62">
        <f t="shared" si="146"/>
        <v>275.81630628767454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8.8307783578542569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7.0128641923741315E-15</v>
      </c>
      <c r="BS151" s="24">
        <f t="shared" si="117"/>
        <v>8.830778357854264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9">
        <f t="shared" si="110"/>
        <v>437.48984417017164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1.2</v>
      </c>
      <c r="N152" s="14">
        <f>IF('Données projet'!$A$36&gt;35,N151+M152-V151,IF(A152&lt;'Données projet'!$A$36,$K$205^A152,IF(A152='Données projet'!$A$36,'Données projet'!$B$36,N151+M152-V151)))</f>
        <v>215.8</v>
      </c>
      <c r="O152" s="14">
        <f>N152*VLOOKUP('Données projet'!$B$9,Paramètres!$A$1:$I$89,3,0)*VLOOKUP('Données projet'!$B$9,Paramètres!$A$1:$I$89,5,0)</f>
        <v>218.82120000000003</v>
      </c>
      <c r="P152" s="14">
        <f t="shared" si="141"/>
        <v>53.858599308079746</v>
      </c>
      <c r="Q152" s="22">
        <f t="shared" si="108"/>
        <v>474.91731712823895</v>
      </c>
      <c r="R152" s="62">
        <f t="shared" si="109"/>
        <v>768.25065046157226</v>
      </c>
      <c r="S152" s="62">
        <f ca="1">AVERAGE(OFFSET($R$3,0,0,'Données projet'!$E$9+1,1))-AVERAGE(OFFSET($H$3,0,0,'Données projet'!$E$9+1,1))</f>
        <v>267.21192995910729</v>
      </c>
      <c r="T152" s="62">
        <f t="shared" si="142"/>
        <v>121.59015783305534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0.51623052026094307</v>
      </c>
      <c r="AA152" s="23">
        <f>EXP(-LN(2)/25)*AA151+(1-EXP(-LN(2)/25))/(LN(2)/25)*Calculateur!V152*Calculateur!X152*VLOOKUP('Données projet'!$B$9,Paramètres!$A$1:$I$89,3,0)*0.475*44/12</f>
        <v>0.35789675376324653</v>
      </c>
      <c r="AB152" s="23">
        <f>EXP(-LN(2)/2)*AB151+(1-EXP(-LN(2)/2))/(LN(2)/2)*V152*Y152*VLOOKUP('Données projet'!$B$9,Paramètres!$A$1:$I$89,3,0)*0.475*44/12</f>
        <v>1.2328050338545695E-15</v>
      </c>
      <c r="AC152" s="24">
        <f t="shared" si="111"/>
        <v>0.87412727402419088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-1.5499999999974534E-2</v>
      </c>
      <c r="AJ152" s="14">
        <f>AI152*VLOOKUP('Données projet'!$B$10,Paramètres!$A$1:$I$89,3,0)*VLOOKUP('Données projet'!$B$10,Paramètres!$A$1:$I$89,5,0)</f>
        <v>-9.2689999999847721E-3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188.46831042793326</v>
      </c>
      <c r="AO152" s="62">
        <f t="shared" si="144"/>
        <v>324.99681460301127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8.6910510237108838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9.6378475803227465E-15</v>
      </c>
      <c r="AX152" s="23">
        <f t="shared" si="114"/>
        <v>8.6910510237108927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-2.9499999999927695E-2</v>
      </c>
      <c r="BE152" s="14">
        <f>BD152*VLOOKUP('Données projet'!$B$11,Paramètres!$A$1:$I$89,3,0)*VLOOKUP('Données projet'!$B$11,Paramètres!$A$1:$I$89,5,0)</f>
        <v>-1.7640999999956764E-2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197.69583177305697</v>
      </c>
      <c r="BJ152" s="62">
        <f t="shared" si="146"/>
        <v>275.81630628767454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8.6576121804996866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4.9588438259680696E-15</v>
      </c>
      <c r="BS152" s="24">
        <f t="shared" si="117"/>
        <v>8.6576121804996919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9">
        <f t="shared" si="110"/>
        <v>438.6727621827452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217</v>
      </c>
      <c r="L153" s="13">
        <f>VLOOKUP(A153,'Données projet'!$A$35:$I$55,9,0)</f>
        <v>1.2</v>
      </c>
      <c r="M153" s="13">
        <f t="array" ref="M153">INDEX(L:L,MIN(IF(ISNUMBER(L153:L349),ROW(L153:L349),"")))</f>
        <v>1.2</v>
      </c>
      <c r="N153" s="14">
        <f>IF('Données projet'!$A$36&gt;35,N152+M153-V152,IF(A153&lt;'Données projet'!$A$36,$K$205^A153,IF(A153='Données projet'!$A$36,'Données projet'!$B$36,N152+M153-V152)))</f>
        <v>217</v>
      </c>
      <c r="O153" s="14">
        <f>N153*VLOOKUP('Données projet'!$B$9,Paramètres!$A$1:$I$89,3,0)*VLOOKUP('Données projet'!$B$9,Paramètres!$A$1:$I$89,5,0)</f>
        <v>220.03800000000004</v>
      </c>
      <c r="P153" s="14">
        <f t="shared" si="141"/>
        <v>54.123144749824128</v>
      </c>
      <c r="Q153" s="22">
        <f t="shared" si="108"/>
        <v>477.49732710594373</v>
      </c>
      <c r="R153" s="62">
        <f t="shared" si="109"/>
        <v>770.83066043927704</v>
      </c>
      <c r="S153" s="62">
        <f ca="1">AVERAGE(OFFSET($R$3,0,0,'Données projet'!$E$9+1,1))-AVERAGE(OFFSET($H$3,0,0,'Données projet'!$E$9+1,1))</f>
        <v>267.21192995910729</v>
      </c>
      <c r="T153" s="62">
        <f t="shared" si="142"/>
        <v>121.59015783305534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217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0.5061075546281526</v>
      </c>
      <c r="AA153" s="23">
        <f>EXP(-LN(2)/25)*AA152+(1-EXP(-LN(2)/25))/(LN(2)/25)*Calculateur!V153*Calculateur!X153*VLOOKUP('Données projet'!$B$9,Paramètres!$A$1:$I$89,3,0)*0.475*44/12</f>
        <v>0.34811004821061825</v>
      </c>
      <c r="AB153" s="23">
        <f>EXP(-LN(2)/2)*AB152+(1-EXP(-LN(2)/2))/(LN(2)/2)*V153*Y153*VLOOKUP('Données projet'!$B$9,Paramètres!$A$1:$I$89,3,0)*0.475*44/12</f>
        <v>8.7172479931947752E-16</v>
      </c>
      <c r="AC153" s="24">
        <f t="shared" si="111"/>
        <v>0.85421760283877179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-1.5499999999974534E-2</v>
      </c>
      <c r="AJ153" s="14">
        <f>AI153*VLOOKUP('Données projet'!$B$10,Paramètres!$A$1:$I$89,3,0)*VLOOKUP('Données projet'!$B$10,Paramètres!$A$1:$I$89,5,0)</f>
        <v>-9.2689999999847721E-3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188.46831042793326</v>
      </c>
      <c r="AO153" s="62">
        <f t="shared" si="144"/>
        <v>324.99681460301127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8.5206248141536065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6.8149873800885729E-15</v>
      </c>
      <c r="AX153" s="23">
        <f t="shared" si="114"/>
        <v>8.5206248141536136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-2.9499999999927695E-2</v>
      </c>
      <c r="BE153" s="14">
        <f>BD153*VLOOKUP('Données projet'!$B$11,Paramètres!$A$1:$I$89,3,0)*VLOOKUP('Données projet'!$B$11,Paramètres!$A$1:$I$89,5,0)</f>
        <v>-1.7640999999956764E-2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197.69583177305697</v>
      </c>
      <c r="BJ153" s="62">
        <f t="shared" si="146"/>
        <v>275.81630628767454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8.4878416862620991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3.5064320961870661E-15</v>
      </c>
      <c r="BS153" s="24">
        <f t="shared" si="117"/>
        <v>8.4878416862621027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9">
        <f t="shared" si="110"/>
        <v>439.85550025655579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267.21192995910729</v>
      </c>
      <c r="T154" s="62">
        <f t="shared" si="142"/>
        <v>121.59015783305534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0.49618309417702172</v>
      </c>
      <c r="AA154" s="23">
        <f>EXP(-LN(2)/25)*AA153+(1-EXP(-LN(2)/25))/(LN(2)/25)*Calculateur!V154*Calculateur!X154*VLOOKUP('Données projet'!$B$9,Paramètres!$A$1:$I$89,3,0)*0.475*44/12</f>
        <v>0.33859096063598709</v>
      </c>
      <c r="AB154" s="23">
        <f>EXP(-LN(2)/2)*AB153+(1-EXP(-LN(2)/2))/(LN(2)/2)*V154*Y154*VLOOKUP('Données projet'!$B$9,Paramètres!$A$1:$I$89,3,0)*0.475*44/12</f>
        <v>6.1640251692728487E-16</v>
      </c>
      <c r="AC154" s="24">
        <f t="shared" ref="AC154:AC203" si="163">SUM(Z154:AB154)</f>
        <v>0.83477405481300948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-1.5499999999974534E-2</v>
      </c>
      <c r="AJ154" s="14">
        <f>AI154*VLOOKUP('Données projet'!$B$10,Paramètres!$A$1:$I$89,3,0)*VLOOKUP('Données projet'!$B$10,Paramètres!$A$1:$I$89,5,0)</f>
        <v>-9.2689999999847721E-3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188.46831042793326</v>
      </c>
      <c r="AO154" s="62">
        <f t="shared" si="144"/>
        <v>324.99681460301127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8.3535405586160234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4.8189237901613733E-15</v>
      </c>
      <c r="AX154" s="23">
        <f t="shared" ref="AX154:AX203" si="166">SUM(AU154:AW154)</f>
        <v>8.3535405586160287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-2.9499999999927695E-2</v>
      </c>
      <c r="BE154" s="14">
        <f>BD154*VLOOKUP('Données projet'!$B$11,Paramètres!$A$1:$I$89,3,0)*VLOOKUP('Données projet'!$B$11,Paramètres!$A$1:$I$89,5,0)</f>
        <v>-1.7640999999956764E-2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197.69583177305697</v>
      </c>
      <c r="BJ154" s="62">
        <f t="shared" si="146"/>
        <v>275.81630628767454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8.3214002878667337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2.4794219129840352E-15</v>
      </c>
      <c r="BS154" s="24">
        <f t="shared" ref="BS154:BS203" si="169">SUM(BP154:BR154)</f>
        <v>8.3214002878667355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9">
        <f t="shared" si="110"/>
        <v>441.03805972146552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267.21192995910729</v>
      </c>
      <c r="T155" s="62">
        <f t="shared" si="142"/>
        <v>121.59015783305534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0.48645324634201437</v>
      </c>
      <c r="AA155" s="23">
        <f>EXP(-LN(2)/25)*AA154+(1-EXP(-LN(2)/25))/(LN(2)/25)*Calculateur!V155*Calculateur!X155*VLOOKUP('Données projet'!$B$9,Paramètres!$A$1:$I$89,3,0)*0.475*44/12</f>
        <v>0.32933217301167128</v>
      </c>
      <c r="AB155" s="23">
        <f>EXP(-LN(2)/2)*AB154+(1-EXP(-LN(2)/2))/(LN(2)/2)*V155*Y155*VLOOKUP('Données projet'!$B$9,Paramètres!$A$1:$I$89,3,0)*0.475*44/12</f>
        <v>4.3586239965973881E-16</v>
      </c>
      <c r="AC155" s="24">
        <f t="shared" si="163"/>
        <v>0.81578541935368609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-1.5499999999974534E-2</v>
      </c>
      <c r="AJ155" s="14">
        <f>AI155*VLOOKUP('Données projet'!$B$10,Paramètres!$A$1:$I$89,3,0)*VLOOKUP('Données projet'!$B$10,Paramètres!$A$1:$I$89,5,0)</f>
        <v>-9.2689999999847721E-3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188.46831042793326</v>
      </c>
      <c r="AO155" s="62">
        <f t="shared" si="144"/>
        <v>324.99681460301127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8.1897327234181994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3.4074936900442865E-15</v>
      </c>
      <c r="AX155" s="23">
        <f t="shared" si="166"/>
        <v>8.1897327234182029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-2.9499999999927695E-2</v>
      </c>
      <c r="BE155" s="14">
        <f>BD155*VLOOKUP('Données projet'!$B$11,Paramètres!$A$1:$I$89,3,0)*VLOOKUP('Données projet'!$B$11,Paramètres!$A$1:$I$89,5,0)</f>
        <v>-1.7640999999956764E-2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197.69583177305697</v>
      </c>
      <c r="BJ155" s="62">
        <f t="shared" si="146"/>
        <v>275.81630628767454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8.1582227037746726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1.7532160480935335E-15</v>
      </c>
      <c r="BS155" s="24">
        <f t="shared" si="169"/>
        <v>8.1582227037746744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9">
        <f t="shared" si="110"/>
        <v>442.22044188882654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267.21192995910729</v>
      </c>
      <c r="T156" s="62">
        <f t="shared" si="142"/>
        <v>121.59015783305534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0.47691419488843034</v>
      </c>
      <c r="AA156" s="23">
        <f>EXP(-LN(2)/25)*AA155+(1-EXP(-LN(2)/25))/(LN(2)/25)*Calculateur!V156*Calculateur!X156*VLOOKUP('Données projet'!$B$9,Paramètres!$A$1:$I$89,3,0)*0.475*44/12</f>
        <v>0.32032656742184085</v>
      </c>
      <c r="AB156" s="23">
        <f>EXP(-LN(2)/2)*AB155+(1-EXP(-LN(2)/2))/(LN(2)/2)*V156*Y156*VLOOKUP('Données projet'!$B$9,Paramètres!$A$1:$I$89,3,0)*0.475*44/12</f>
        <v>3.0820125846364248E-16</v>
      </c>
      <c r="AC156" s="24">
        <f t="shared" si="163"/>
        <v>0.79724076231027152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-1.5499999999974534E-2</v>
      </c>
      <c r="AJ156" s="14">
        <f>AI156*VLOOKUP('Données projet'!$B$10,Paramètres!$A$1:$I$89,3,0)*VLOOKUP('Données projet'!$B$10,Paramètres!$A$1:$I$89,5,0)</f>
        <v>-9.2689999999847721E-3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188.46831042793326</v>
      </c>
      <c r="AO156" s="62">
        <f t="shared" si="144"/>
        <v>324.99681460301127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8.0291370599556906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2.4094618950806866E-15</v>
      </c>
      <c r="AX156" s="23">
        <f t="shared" si="166"/>
        <v>8.0291370599556924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-2.9499999999927695E-2</v>
      </c>
      <c r="BE156" s="14">
        <f>BD156*VLOOKUP('Données projet'!$B$11,Paramètres!$A$1:$I$89,3,0)*VLOOKUP('Données projet'!$B$11,Paramètres!$A$1:$I$89,5,0)</f>
        <v>-1.7640999999956764E-2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197.69583177305697</v>
      </c>
      <c r="BJ156" s="62">
        <f t="shared" si="146"/>
        <v>275.81630628767454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7.9982449325781593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1.2397109564920178E-15</v>
      </c>
      <c r="BS156" s="24">
        <f t="shared" si="169"/>
        <v>7.9982449325781602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9">
        <f t="shared" si="110"/>
        <v>443.40264805185802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267.21192995910729</v>
      </c>
      <c r="T157" s="62">
        <f t="shared" si="142"/>
        <v>121.59015783305534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0.4675621984156042</v>
      </c>
      <c r="AA157" s="23">
        <f>EXP(-LN(2)/25)*AA156+(1-EXP(-LN(2)/25))/(LN(2)/25)*Calculateur!V157*Calculateur!X157*VLOOKUP('Données projet'!$B$9,Paramètres!$A$1:$I$89,3,0)*0.475*44/12</f>
        <v>0.31156722059044856</v>
      </c>
      <c r="AB157" s="23">
        <f>EXP(-LN(2)/2)*AB156+(1-EXP(-LN(2)/2))/(LN(2)/2)*V157*Y157*VLOOKUP('Données projet'!$B$9,Paramètres!$A$1:$I$89,3,0)*0.475*44/12</f>
        <v>2.1793119982986943E-16</v>
      </c>
      <c r="AC157" s="24">
        <f t="shared" si="163"/>
        <v>0.77912941900605293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-1.5499999999974534E-2</v>
      </c>
      <c r="AJ157" s="14">
        <f>AI157*VLOOKUP('Données projet'!$B$10,Paramètres!$A$1:$I$89,3,0)*VLOOKUP('Données projet'!$B$10,Paramètres!$A$1:$I$89,5,0)</f>
        <v>-9.2689999999847721E-3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188.46831042793326</v>
      </c>
      <c r="AO157" s="62">
        <f t="shared" si="144"/>
        <v>324.99681460301127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7.8716905794999992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1.7037468450221432E-15</v>
      </c>
      <c r="AX157" s="23">
        <f t="shared" si="166"/>
        <v>7.871690579500001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-2.9499999999927695E-2</v>
      </c>
      <c r="BE157" s="14">
        <f>BD157*VLOOKUP('Données projet'!$B$11,Paramètres!$A$1:$I$89,3,0)*VLOOKUP('Données projet'!$B$11,Paramètres!$A$1:$I$89,5,0)</f>
        <v>-1.7640999999956764E-2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197.69583177305697</v>
      </c>
      <c r="BJ157" s="62">
        <f t="shared" si="146"/>
        <v>275.81630628767454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7.8414042278980034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8.7660802404676683E-16</v>
      </c>
      <c r="BS157" s="24">
        <f t="shared" si="169"/>
        <v>7.8414042278980043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9">
        <f t="shared" si="110"/>
        <v>444.58467948601304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267.21192995910729</v>
      </c>
      <c r="T158" s="62">
        <f t="shared" si="142"/>
        <v>121.59015783305534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0.45839358888945558</v>
      </c>
      <c r="AA158" s="23">
        <f>EXP(-LN(2)/25)*AA157+(1-EXP(-LN(2)/25))/(LN(2)/25)*Calculateur!V158*Calculateur!X158*VLOOKUP('Données projet'!$B$9,Paramètres!$A$1:$I$89,3,0)*0.475*44/12</f>
        <v>0.3030473985587947</v>
      </c>
      <c r="AB158" s="23">
        <f>EXP(-LN(2)/2)*AB157+(1-EXP(-LN(2)/2))/(LN(2)/2)*V158*Y158*VLOOKUP('Données projet'!$B$9,Paramètres!$A$1:$I$89,3,0)*0.475*44/12</f>
        <v>1.5410062923182127E-16</v>
      </c>
      <c r="AC158" s="24">
        <f t="shared" si="163"/>
        <v>0.76144098744825039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-1.5499999999974534E-2</v>
      </c>
      <c r="AJ158" s="14">
        <f>AI158*VLOOKUP('Données projet'!$B$10,Paramètres!$A$1:$I$89,3,0)*VLOOKUP('Données projet'!$B$10,Paramètres!$A$1:$I$89,5,0)</f>
        <v>-9.2689999999847721E-3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188.46831042793326</v>
      </c>
      <c r="AO158" s="62">
        <f t="shared" si="144"/>
        <v>324.99681460301127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7.7173315284931725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1.2047309475403433E-15</v>
      </c>
      <c r="AX158" s="23">
        <f t="shared" si="166"/>
        <v>7.7173315284931734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-2.9499999999927695E-2</v>
      </c>
      <c r="BE158" s="14">
        <f>BD158*VLOOKUP('Données projet'!$B$11,Paramètres!$A$1:$I$89,3,0)*VLOOKUP('Données projet'!$B$11,Paramètres!$A$1:$I$89,5,0)</f>
        <v>-1.7640999999956764E-2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197.69583177305697</v>
      </c>
      <c r="BJ158" s="62">
        <f t="shared" si="146"/>
        <v>275.81630628767454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7.6876390737732416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6.19855478246009E-16</v>
      </c>
      <c r="BS158" s="24">
        <f t="shared" si="169"/>
        <v>7.6876390737732425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9">
        <f t="shared" si="110"/>
        <v>445.76653744933537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267.21192995910729</v>
      </c>
      <c r="T159" s="62">
        <f t="shared" si="142"/>
        <v>121.59015783305534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0.44940477020381514</v>
      </c>
      <c r="AA159" s="23">
        <f>EXP(-LN(2)/25)*AA158+(1-EXP(-LN(2)/25))/(LN(2)/25)*Calculateur!V159*Calculateur!X159*VLOOKUP('Données projet'!$B$9,Paramètres!$A$1:$I$89,3,0)*0.475*44/12</f>
        <v>0.29476055150863439</v>
      </c>
      <c r="AB159" s="23">
        <f>EXP(-LN(2)/2)*AB158+(1-EXP(-LN(2)/2))/(LN(2)/2)*V159*Y159*VLOOKUP('Données projet'!$B$9,Paramètres!$A$1:$I$89,3,0)*0.475*44/12</f>
        <v>1.0896559991493474E-16</v>
      </c>
      <c r="AC159" s="24">
        <f t="shared" si="163"/>
        <v>0.74416532171244965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-1.5499999999974534E-2</v>
      </c>
      <c r="AJ159" s="14">
        <f>AI159*VLOOKUP('Données projet'!$B$10,Paramètres!$A$1:$I$89,3,0)*VLOOKUP('Données projet'!$B$10,Paramètres!$A$1:$I$89,5,0)</f>
        <v>-9.2689999999847721E-3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188.46831042793326</v>
      </c>
      <c r="AO159" s="62">
        <f t="shared" si="144"/>
        <v>324.99681460301127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7.5659993643268653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8.5187342251107161E-16</v>
      </c>
      <c r="AX159" s="23">
        <f t="shared" si="166"/>
        <v>7.5659993643268662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-2.9499999999927695E-2</v>
      </c>
      <c r="BE159" s="14">
        <f>BD159*VLOOKUP('Données projet'!$B$11,Paramètres!$A$1:$I$89,3,0)*VLOOKUP('Données projet'!$B$11,Paramètres!$A$1:$I$89,5,0)</f>
        <v>-1.7640999999956764E-2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197.69583177305697</v>
      </c>
      <c r="BJ159" s="62">
        <f t="shared" si="146"/>
        <v>275.81630628767454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7.5368891605333834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4.3830401202338346E-16</v>
      </c>
      <c r="BS159" s="24">
        <f t="shared" si="169"/>
        <v>7.5368891605333834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9">
        <f t="shared" si="110"/>
        <v>446.94822318280762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267.21192995910729</v>
      </c>
      <c r="T160" s="62">
        <f t="shared" si="142"/>
        <v>121.59015783305534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0.44059221676996208</v>
      </c>
      <c r="AA160" s="23">
        <f>EXP(-LN(2)/25)*AA159+(1-EXP(-LN(2)/25))/(LN(2)/25)*Calculateur!V160*Calculateur!X160*VLOOKUP('Données projet'!$B$9,Paramètres!$A$1:$I$89,3,0)*0.475*44/12</f>
        <v>0.28670030872684704</v>
      </c>
      <c r="AB160" s="23">
        <f>EXP(-LN(2)/2)*AB159+(1-EXP(-LN(2)/2))/(LN(2)/2)*V160*Y160*VLOOKUP('Données projet'!$B$9,Paramètres!$A$1:$I$89,3,0)*0.475*44/12</f>
        <v>7.7050314615910646E-17</v>
      </c>
      <c r="AC160" s="24">
        <f t="shared" si="163"/>
        <v>0.72729252549680923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-1.5499999999974534E-2</v>
      </c>
      <c r="AJ160" s="14">
        <f>AI160*VLOOKUP('Données projet'!$B$10,Paramètres!$A$1:$I$89,3,0)*VLOOKUP('Données projet'!$B$10,Paramètres!$A$1:$I$89,5,0)</f>
        <v>-9.2689999999847721E-3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188.46831042793326</v>
      </c>
      <c r="AO160" s="62">
        <f t="shared" si="144"/>
        <v>324.99681460301127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7.4176347315963538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6.0236547377017166E-16</v>
      </c>
      <c r="AX160" s="23">
        <f t="shared" si="166"/>
        <v>7.4176347315963547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-2.9499999999927695E-2</v>
      </c>
      <c r="BE160" s="14">
        <f>BD160*VLOOKUP('Données projet'!$B$11,Paramètres!$A$1:$I$89,3,0)*VLOOKUP('Données projet'!$B$11,Paramètres!$A$1:$I$89,5,0)</f>
        <v>-1.7640999999956764E-2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197.69583177305697</v>
      </c>
      <c r="BJ160" s="62">
        <f t="shared" si="146"/>
        <v>275.81630628767454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7.3890953611437906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3.0992773912300455E-16</v>
      </c>
      <c r="BS160" s="24">
        <f t="shared" si="169"/>
        <v>7.3890953611437906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9">
        <f t="shared" si="110"/>
        <v>448.12973791068919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267.21192995910729</v>
      </c>
      <c r="T161" s="62">
        <f t="shared" si="142"/>
        <v>121.59015783305534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0.43195247213381999</v>
      </c>
      <c r="AA161" s="23">
        <f>EXP(-LN(2)/25)*AA160+(1-EXP(-LN(2)/25))/(LN(2)/25)*Calculateur!V161*Calculateur!X161*VLOOKUP('Données projet'!$B$9,Paramètres!$A$1:$I$89,3,0)*0.475*44/12</f>
        <v>0.27886047370779743</v>
      </c>
      <c r="AB161" s="23">
        <f>EXP(-LN(2)/2)*AB160+(1-EXP(-LN(2)/2))/(LN(2)/2)*V161*Y161*VLOOKUP('Données projet'!$B$9,Paramètres!$A$1:$I$89,3,0)*0.475*44/12</f>
        <v>5.4482799957467376E-17</v>
      </c>
      <c r="AC161" s="24">
        <f t="shared" si="163"/>
        <v>0.71081294584161747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-1.5499999999974534E-2</v>
      </c>
      <c r="AJ161" s="14">
        <f>AI161*VLOOKUP('Données projet'!$B$10,Paramètres!$A$1:$I$89,3,0)*VLOOKUP('Données projet'!$B$10,Paramètres!$A$1:$I$89,5,0)</f>
        <v>-9.2689999999847721E-3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188.46831042793326</v>
      </c>
      <c r="AO161" s="62">
        <f t="shared" si="144"/>
        <v>324.99681460301127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7.2721794388201966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4.2593671125553581E-16</v>
      </c>
      <c r="AX161" s="23">
        <f t="shared" si="166"/>
        <v>7.2721794388201966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-2.9499999999927695E-2</v>
      </c>
      <c r="BE161" s="14">
        <f>BD161*VLOOKUP('Données projet'!$B$11,Paramètres!$A$1:$I$89,3,0)*VLOOKUP('Données projet'!$B$11,Paramètres!$A$1:$I$89,5,0)</f>
        <v>-1.7640999999956764E-2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197.69583177305697</v>
      </c>
      <c r="BJ161" s="62">
        <f t="shared" si="146"/>
        <v>275.81630628767454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7.2441997080149116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2.1915200601169178E-16</v>
      </c>
      <c r="BS161" s="24">
        <f t="shared" si="169"/>
        <v>7.2441997080149116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9">
        <f t="shared" si="110"/>
        <v>449.31108284084667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267.21192995910729</v>
      </c>
      <c r="T162" s="62">
        <f t="shared" si="142"/>
        <v>121.59015783305534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0.42348214762026876</v>
      </c>
      <c r="AA162" s="23">
        <f>EXP(-LN(2)/25)*AA161+(1-EXP(-LN(2)/25))/(LN(2)/25)*Calculateur!V162*Calculateur!X162*VLOOKUP('Données projet'!$B$9,Paramètres!$A$1:$I$89,3,0)*0.475*44/12</f>
        <v>0.27123501938962274</v>
      </c>
      <c r="AB162" s="23">
        <f>EXP(-LN(2)/2)*AB161+(1-EXP(-LN(2)/2))/(LN(2)/2)*V162*Y162*VLOOKUP('Données projet'!$B$9,Paramètres!$A$1:$I$89,3,0)*0.475*44/12</f>
        <v>3.8525157307955329E-17</v>
      </c>
      <c r="AC162" s="24">
        <f t="shared" si="163"/>
        <v>0.6947171670098915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-1.5499999999974534E-2</v>
      </c>
      <c r="AJ162" s="14">
        <f>AI162*VLOOKUP('Données projet'!$B$10,Paramètres!$A$1:$I$89,3,0)*VLOOKUP('Données projet'!$B$10,Paramètres!$A$1:$I$89,5,0)</f>
        <v>-9.2689999999847721E-3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188.46831042793326</v>
      </c>
      <c r="AO162" s="62">
        <f t="shared" si="144"/>
        <v>324.99681460301127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7.1295764356164115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3.0118273688508583E-16</v>
      </c>
      <c r="AX162" s="23">
        <f t="shared" si="166"/>
        <v>7.1295764356164115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-2.9499999999927695E-2</v>
      </c>
      <c r="BE162" s="14">
        <f>BD162*VLOOKUP('Données projet'!$B$11,Paramètres!$A$1:$I$89,3,0)*VLOOKUP('Données projet'!$B$11,Paramètres!$A$1:$I$89,5,0)</f>
        <v>-1.7640999999956764E-2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197.69583177305697</v>
      </c>
      <c r="BJ162" s="62">
        <f t="shared" si="146"/>
        <v>275.81630628767454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7.1021453702662676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1.549638695615023E-16</v>
      </c>
      <c r="BS162" s="24">
        <f t="shared" si="169"/>
        <v>7.1021453702662676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9">
        <f t="shared" si="110"/>
        <v>450.4922591650743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267.21192995910729</v>
      </c>
      <c r="T163" s="62">
        <f t="shared" si="142"/>
        <v>121.59015783305534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0.41517792100404044</v>
      </c>
      <c r="AA163" s="23">
        <f>EXP(-LN(2)/25)*AA162+(1-EXP(-LN(2)/25))/(LN(2)/25)*Calculateur!V163*Calculateur!X163*VLOOKUP('Données projet'!$B$9,Paramètres!$A$1:$I$89,3,0)*0.475*44/12</f>
        <v>0.26381808352078373</v>
      </c>
      <c r="AB163" s="23">
        <f>EXP(-LN(2)/2)*AB162+(1-EXP(-LN(2)/2))/(LN(2)/2)*V163*Y163*VLOOKUP('Données projet'!$B$9,Paramètres!$A$1:$I$89,3,0)*0.475*44/12</f>
        <v>2.7241399978733694E-17</v>
      </c>
      <c r="AC163" s="24">
        <f t="shared" si="163"/>
        <v>0.67899600452482423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-1.5499999999974534E-2</v>
      </c>
      <c r="AJ163" s="14">
        <f>AI163*VLOOKUP('Données projet'!$B$10,Paramètres!$A$1:$I$89,3,0)*VLOOKUP('Données projet'!$B$10,Paramètres!$A$1:$I$89,5,0)</f>
        <v>-9.2689999999847721E-3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188.46831042793326</v>
      </c>
      <c r="AO163" s="62">
        <f t="shared" si="144"/>
        <v>324.99681460301127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6.9897697903262097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2.129683556277679E-16</v>
      </c>
      <c r="AX163" s="23">
        <f t="shared" si="166"/>
        <v>6.9897697903262097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-2.9499999999927695E-2</v>
      </c>
      <c r="BE163" s="14">
        <f>BD163*VLOOKUP('Données projet'!$B$11,Paramètres!$A$1:$I$89,3,0)*VLOOKUP('Données projet'!$B$11,Paramètres!$A$1:$I$89,5,0)</f>
        <v>-1.7640999999956764E-2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197.69583177305697</v>
      </c>
      <c r="BJ163" s="62">
        <f t="shared" si="146"/>
        <v>275.81630628767454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6.9628766314362842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1.095760030058459E-16</v>
      </c>
      <c r="BS163" s="24">
        <f t="shared" si="169"/>
        <v>6.9628766314362842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9">
        <f t="shared" si="110"/>
        <v>451.67326805940763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267.21192995910729</v>
      </c>
      <c r="T164" s="62">
        <f t="shared" si="142"/>
        <v>121.59015783305534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0.40703653520667826</v>
      </c>
      <c r="AA164" s="23">
        <f>EXP(-LN(2)/25)*AA163+(1-EXP(-LN(2)/25))/(LN(2)/25)*Calculateur!V164*Calculateur!X164*VLOOKUP('Données projet'!$B$9,Paramètres!$A$1:$I$89,3,0)*0.475*44/12</f>
        <v>0.25660396415331788</v>
      </c>
      <c r="AB164" s="23">
        <f>EXP(-LN(2)/2)*AB163+(1-EXP(-LN(2)/2))/(LN(2)/2)*V164*Y164*VLOOKUP('Données projet'!$B$9,Paramètres!$A$1:$I$89,3,0)*0.475*44/12</f>
        <v>1.9262578653977668E-17</v>
      </c>
      <c r="AC164" s="24">
        <f t="shared" si="163"/>
        <v>0.66364049935999614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-1.5499999999974534E-2</v>
      </c>
      <c r="AJ164" s="14">
        <f>AI164*VLOOKUP('Données projet'!$B$10,Paramètres!$A$1:$I$89,3,0)*VLOOKUP('Données projet'!$B$10,Paramètres!$A$1:$I$89,5,0)</f>
        <v>-9.2689999999847721E-3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188.46831042793326</v>
      </c>
      <c r="AO164" s="62">
        <f t="shared" si="144"/>
        <v>324.99681460301127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6.8527046680765151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1.5059136844254291E-16</v>
      </c>
      <c r="AX164" s="23">
        <f t="shared" si="166"/>
        <v>6.8527046680765151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-2.9499999999927695E-2</v>
      </c>
      <c r="BE164" s="14">
        <f>BD164*VLOOKUP('Données projet'!$B$11,Paramètres!$A$1:$I$89,3,0)*VLOOKUP('Données projet'!$B$11,Paramètres!$A$1:$I$89,5,0)</f>
        <v>-1.7640999999956764E-2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197.69583177305697</v>
      </c>
      <c r="BJ164" s="62">
        <f t="shared" si="146"/>
        <v>275.81630628767454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6.8263388676292136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7.7481934780751162E-17</v>
      </c>
      <c r="BS164" s="24">
        <f t="shared" si="169"/>
        <v>6.8263388676292136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9">
        <f t="shared" si="110"/>
        <v>452.85411068442789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267.21192995910729</v>
      </c>
      <c r="T165" s="62">
        <f t="shared" si="142"/>
        <v>121.59015783305534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0.39905479701904739</v>
      </c>
      <c r="AA165" s="23">
        <f>EXP(-LN(2)/25)*AA164+(1-EXP(-LN(2)/25))/(LN(2)/25)*Calculateur!V165*Calculateur!X165*VLOOKUP('Données projet'!$B$9,Paramètres!$A$1:$I$89,3,0)*0.475*44/12</f>
        <v>0.24958711525932939</v>
      </c>
      <c r="AB165" s="23">
        <f>EXP(-LN(2)/2)*AB164+(1-EXP(-LN(2)/2))/(LN(2)/2)*V165*Y165*VLOOKUP('Données projet'!$B$9,Paramètres!$A$1:$I$89,3,0)*0.475*44/12</f>
        <v>1.3620699989366849E-17</v>
      </c>
      <c r="AC165" s="24">
        <f t="shared" si="163"/>
        <v>0.64864191227837675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-1.5499999999974534E-2</v>
      </c>
      <c r="AJ165" s="14">
        <f>AI165*VLOOKUP('Données projet'!$B$10,Paramètres!$A$1:$I$89,3,0)*VLOOKUP('Données projet'!$B$10,Paramètres!$A$1:$I$89,5,0)</f>
        <v>-9.2689999999847721E-3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188.46831042793326</v>
      </c>
      <c r="AO165" s="62">
        <f t="shared" si="144"/>
        <v>324.99681460301127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6.7183273092726674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1.0648417781388395E-16</v>
      </c>
      <c r="AX165" s="23">
        <f t="shared" si="166"/>
        <v>6.7183273092726674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-2.9499999999927695E-2</v>
      </c>
      <c r="BE165" s="14">
        <f>BD165*VLOOKUP('Données projet'!$B$11,Paramètres!$A$1:$I$89,3,0)*VLOOKUP('Données projet'!$B$11,Paramètres!$A$1:$I$89,5,0)</f>
        <v>-1.7640999999956764E-2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197.69583177305697</v>
      </c>
      <c r="BJ165" s="62">
        <f t="shared" si="146"/>
        <v>275.81630628767454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6.6924785260905875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5.4788001502922964E-17</v>
      </c>
      <c r="BS165" s="24">
        <f t="shared" si="169"/>
        <v>6.6924785260905875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9">
        <f t="shared" si="110"/>
        <v>454.03478818555948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267.21192995910729</v>
      </c>
      <c r="T166" s="62">
        <f t="shared" si="142"/>
        <v>121.59015783305534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0.39122957584889634</v>
      </c>
      <c r="AA166" s="23">
        <f>EXP(-LN(2)/25)*AA165+(1-EXP(-LN(2)/25))/(LN(2)/25)*Calculateur!V166*Calculateur!X166*VLOOKUP('Données projet'!$B$9,Paramètres!$A$1:$I$89,3,0)*0.475*44/12</f>
        <v>0.24276214246734706</v>
      </c>
      <c r="AB166" s="23">
        <f>EXP(-LN(2)/2)*AB165+(1-EXP(-LN(2)/2))/(LN(2)/2)*V166*Y166*VLOOKUP('Données projet'!$B$9,Paramètres!$A$1:$I$89,3,0)*0.475*44/12</f>
        <v>9.6312893269888353E-18</v>
      </c>
      <c r="AC166" s="24">
        <f t="shared" si="163"/>
        <v>0.63399171831624335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-1.5499999999974534E-2</v>
      </c>
      <c r="AJ166" s="14">
        <f>AI166*VLOOKUP('Données projet'!$B$10,Paramètres!$A$1:$I$89,3,0)*VLOOKUP('Données projet'!$B$10,Paramètres!$A$1:$I$89,5,0)</f>
        <v>-9.2689999999847721E-3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188.46831042793326</v>
      </c>
      <c r="AO166" s="62">
        <f t="shared" si="144"/>
        <v>324.99681460301127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6.5865850085128672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7.5295684221271457E-17</v>
      </c>
      <c r="AX166" s="23">
        <f t="shared" si="166"/>
        <v>6.5865850085128672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-2.9499999999927695E-2</v>
      </c>
      <c r="BE166" s="14">
        <f>BD166*VLOOKUP('Données projet'!$B$11,Paramètres!$A$1:$I$89,3,0)*VLOOKUP('Données projet'!$B$11,Paramètres!$A$1:$I$89,5,0)</f>
        <v>-1.7640999999956764E-2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197.69583177305697</v>
      </c>
      <c r="BJ166" s="62">
        <f t="shared" si="146"/>
        <v>275.81630628767454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6.561243104202787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3.8740967390375587E-17</v>
      </c>
      <c r="BS166" s="24">
        <f t="shared" si="169"/>
        <v>6.561243104202787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9">
        <f t="shared" si="110"/>
        <v>455.21530169335966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267.21192995910729</v>
      </c>
      <c r="T167" s="62">
        <f t="shared" si="142"/>
        <v>121.59015783305534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0.38355780249297833</v>
      </c>
      <c r="AA167" s="23">
        <f>EXP(-LN(2)/25)*AA166+(1-EXP(-LN(2)/25))/(LN(2)/25)*Calculateur!V167*Calculateur!X167*VLOOKUP('Données projet'!$B$9,Paramètres!$A$1:$I$89,3,0)*0.475*44/12</f>
        <v>0.23612379891527122</v>
      </c>
      <c r="AB167" s="23">
        <f>EXP(-LN(2)/2)*AB166+(1-EXP(-LN(2)/2))/(LN(2)/2)*V167*Y167*VLOOKUP('Données projet'!$B$9,Paramètres!$A$1:$I$89,3,0)*0.475*44/12</f>
        <v>6.8103499946834251E-18</v>
      </c>
      <c r="AC167" s="24">
        <f t="shared" si="163"/>
        <v>0.61968160140824957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-1.5499999999974534E-2</v>
      </c>
      <c r="AJ167" s="14">
        <f>AI167*VLOOKUP('Données projet'!$B$10,Paramètres!$A$1:$I$89,3,0)*VLOOKUP('Données projet'!$B$10,Paramètres!$A$1:$I$89,5,0)</f>
        <v>-9.2689999999847721E-3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188.46831042793326</v>
      </c>
      <c r="AO167" s="62">
        <f t="shared" si="144"/>
        <v>324.99681460301127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6.4574260939160979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5.3242088906941976E-17</v>
      </c>
      <c r="AX167" s="23">
        <f t="shared" si="166"/>
        <v>6.4574260939160979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-2.9499999999927695E-2</v>
      </c>
      <c r="BE167" s="14">
        <f>BD167*VLOOKUP('Données projet'!$B$11,Paramètres!$A$1:$I$89,3,0)*VLOOKUP('Données projet'!$B$11,Paramètres!$A$1:$I$89,5,0)</f>
        <v>-1.7640999999956764E-2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197.69583177305697</v>
      </c>
      <c r="BJ167" s="62">
        <f t="shared" si="146"/>
        <v>275.81630628767454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6.4325811288925028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2.7394000751461485E-17</v>
      </c>
      <c r="BS167" s="24">
        <f t="shared" si="169"/>
        <v>6.4325811288925028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9">
        <f t="shared" si="110"/>
        <v>456.39565232380079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267.21192995910729</v>
      </c>
      <c r="T168" s="62">
        <f t="shared" si="142"/>
        <v>121.59015783305534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0.37603646793325018</v>
      </c>
      <c r="AA168" s="23">
        <f>EXP(-LN(2)/25)*AA167+(1-EXP(-LN(2)/25))/(LN(2)/25)*Calculateur!V168*Calculateur!X168*VLOOKUP('Données projet'!$B$9,Paramètres!$A$1:$I$89,3,0)*0.475*44/12</f>
        <v>0.22966698121672222</v>
      </c>
      <c r="AB168" s="23">
        <f>EXP(-LN(2)/2)*AB167+(1-EXP(-LN(2)/2))/(LN(2)/2)*V168*Y168*VLOOKUP('Données projet'!$B$9,Paramètres!$A$1:$I$89,3,0)*0.475*44/12</f>
        <v>4.8156446634944184E-18</v>
      </c>
      <c r="AC168" s="24">
        <f t="shared" si="163"/>
        <v>0.60570344914997243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-1.5499999999974534E-2</v>
      </c>
      <c r="AJ168" s="14">
        <f>AI168*VLOOKUP('Données projet'!$B$10,Paramètres!$A$1:$I$89,3,0)*VLOOKUP('Données projet'!$B$10,Paramètres!$A$1:$I$89,5,0)</f>
        <v>-9.2689999999847721E-3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188.46831042793326</v>
      </c>
      <c r="AO168" s="62">
        <f t="shared" si="144"/>
        <v>324.99681460301127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6.3307999068554119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3.7647842110635729E-17</v>
      </c>
      <c r="AX168" s="23">
        <f t="shared" si="166"/>
        <v>6.3307999068554119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-2.9499999999927695E-2</v>
      </c>
      <c r="BE168" s="14">
        <f>BD168*VLOOKUP('Données projet'!$B$11,Paramètres!$A$1:$I$89,3,0)*VLOOKUP('Données projet'!$B$11,Paramètres!$A$1:$I$89,5,0)</f>
        <v>-1.7640999999956764E-2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197.69583177305697</v>
      </c>
      <c r="BJ168" s="62">
        <f t="shared" si="146"/>
        <v>275.81630628767454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6.3064421364419969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1.9370483695187797E-17</v>
      </c>
      <c r="BS168" s="24">
        <f t="shared" si="169"/>
        <v>6.3064421364419969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9">
        <f t="shared" si="110"/>
        <v>457.57584117854583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267.21192995910729</v>
      </c>
      <c r="T169" s="62">
        <f t="shared" si="142"/>
        <v>121.59015783305534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0.36866262215667722</v>
      </c>
      <c r="AA169" s="23">
        <f>EXP(-LN(2)/25)*AA168+(1-EXP(-LN(2)/25))/(LN(2)/25)*Calculateur!V169*Calculateur!X169*VLOOKUP('Données projet'!$B$9,Paramètres!$A$1:$I$89,3,0)*0.475*44/12</f>
        <v>0.22338672553768932</v>
      </c>
      <c r="AB169" s="23">
        <f>EXP(-LN(2)/2)*AB168+(1-EXP(-LN(2)/2))/(LN(2)/2)*V169*Y169*VLOOKUP('Données projet'!$B$9,Paramètres!$A$1:$I$89,3,0)*0.475*44/12</f>
        <v>3.4051749973417133E-18</v>
      </c>
      <c r="AC169" s="24">
        <f t="shared" si="163"/>
        <v>0.59204934769436657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-1.5499999999974534E-2</v>
      </c>
      <c r="AJ169" s="14">
        <f>AI169*VLOOKUP('Données projet'!$B$10,Paramètres!$A$1:$I$89,3,0)*VLOOKUP('Données projet'!$B$10,Paramètres!$A$1:$I$89,5,0)</f>
        <v>-9.2689999999847721E-3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188.46831042793326</v>
      </c>
      <c r="AO169" s="62">
        <f t="shared" si="144"/>
        <v>324.99681460301127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6.206656782088638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2.6621044453470988E-17</v>
      </c>
      <c r="AX169" s="23">
        <f t="shared" si="166"/>
        <v>6.206656782088638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-2.9499999999927695E-2</v>
      </c>
      <c r="BE169" s="14">
        <f>BD169*VLOOKUP('Données projet'!$B$11,Paramètres!$A$1:$I$89,3,0)*VLOOKUP('Données projet'!$B$11,Paramètres!$A$1:$I$89,5,0)</f>
        <v>-1.7640999999956764E-2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197.69583177305697</v>
      </c>
      <c r="BJ169" s="62">
        <f t="shared" si="146"/>
        <v>275.81630628767454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6.1827766526962575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1.3697000375730744E-17</v>
      </c>
      <c r="BS169" s="24">
        <f t="shared" si="169"/>
        <v>6.1827766526962575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9">
        <f t="shared" si="110"/>
        <v>458.75586934521687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267.21192995910729</v>
      </c>
      <c r="T170" s="62">
        <f t="shared" si="142"/>
        <v>121.59015783305534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0.36143337299818101</v>
      </c>
      <c r="AA170" s="23">
        <f>EXP(-LN(2)/25)*AA169+(1-EXP(-LN(2)/25))/(LN(2)/25)*Calculateur!V170*Calculateur!X170*VLOOKUP('Données projet'!$B$9,Paramètres!$A$1:$I$89,3,0)*0.475*44/12</f>
        <v>0.21727820378046386</v>
      </c>
      <c r="AB170" s="23">
        <f>EXP(-LN(2)/2)*AB169+(1-EXP(-LN(2)/2))/(LN(2)/2)*V170*Y170*VLOOKUP('Données projet'!$B$9,Paramètres!$A$1:$I$89,3,0)*0.475*44/12</f>
        <v>2.4078223317472096E-18</v>
      </c>
      <c r="AC170" s="24">
        <f t="shared" si="163"/>
        <v>0.57871157677864482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-1.5499999999974534E-2</v>
      </c>
      <c r="AJ170" s="14">
        <f>AI170*VLOOKUP('Données projet'!$B$10,Paramètres!$A$1:$I$89,3,0)*VLOOKUP('Données projet'!$B$10,Paramètres!$A$1:$I$89,5,0)</f>
        <v>-9.2689999999847721E-3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188.46831042793326</v>
      </c>
      <c r="AO170" s="62">
        <f t="shared" si="144"/>
        <v>324.99681460301127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6.0849480282787116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1.8823921055317864E-17</v>
      </c>
      <c r="AX170" s="23">
        <f t="shared" si="166"/>
        <v>6.0849480282787116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-2.9499999999927695E-2</v>
      </c>
      <c r="BE170" s="14">
        <f>BD170*VLOOKUP('Données projet'!$B$11,Paramètres!$A$1:$I$89,3,0)*VLOOKUP('Données projet'!$B$11,Paramètres!$A$1:$I$89,5,0)</f>
        <v>-1.7640999999956764E-2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197.69583177305697</v>
      </c>
      <c r="BJ170" s="62">
        <f t="shared" si="146"/>
        <v>275.81630628767454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6.0615361736582747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9.6852418475938999E-18</v>
      </c>
      <c r="BS170" s="24">
        <f t="shared" si="169"/>
        <v>6.0615361736582747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9">
        <f t="shared" si="110"/>
        <v>459.93573789765719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267.21192995910729</v>
      </c>
      <c r="T171" s="62">
        <f t="shared" si="142"/>
        <v>121.59015783305534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0.35434588500627634</v>
      </c>
      <c r="AA171" s="23">
        <f>EXP(-LN(2)/25)*AA170+(1-EXP(-LN(2)/25))/(LN(2)/25)*Calculateur!V171*Calculateur!X171*VLOOKUP('Données projet'!$B$9,Paramètres!$A$1:$I$89,3,0)*0.475*44/12</f>
        <v>0.21133671987192293</v>
      </c>
      <c r="AB171" s="23">
        <f>EXP(-LN(2)/2)*AB170+(1-EXP(-LN(2)/2))/(LN(2)/2)*V171*Y171*VLOOKUP('Données projet'!$B$9,Paramètres!$A$1:$I$89,3,0)*0.475*44/12</f>
        <v>1.7025874986708568E-18</v>
      </c>
      <c r="AC171" s="24">
        <f t="shared" si="163"/>
        <v>0.56568260487819932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-1.5499999999974534E-2</v>
      </c>
      <c r="AJ171" s="14">
        <f>AI171*VLOOKUP('Données projet'!$B$10,Paramètres!$A$1:$I$89,3,0)*VLOOKUP('Données projet'!$B$10,Paramètres!$A$1:$I$89,5,0)</f>
        <v>-9.2689999999847721E-3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188.46831042793326</v>
      </c>
      <c r="AO171" s="62">
        <f t="shared" si="144"/>
        <v>324.99681460301127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5.965625908895988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1.3310522226735494E-17</v>
      </c>
      <c r="AX171" s="23">
        <f t="shared" si="166"/>
        <v>5.965625908895988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-2.9499999999927695E-2</v>
      </c>
      <c r="BE171" s="14">
        <f>BD171*VLOOKUP('Données projet'!$B$11,Paramètres!$A$1:$I$89,3,0)*VLOOKUP('Données projet'!$B$11,Paramètres!$A$1:$I$89,5,0)</f>
        <v>-1.7640999999956764E-2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197.69583177305697</v>
      </c>
      <c r="BJ171" s="62">
        <f t="shared" si="146"/>
        <v>275.81630628767454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5.9426731464648368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6.8485001878653736E-18</v>
      </c>
      <c r="BS171" s="24">
        <f t="shared" si="169"/>
        <v>5.9426731464648368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9">
        <f t="shared" si="110"/>
        <v>461.11544789618642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267.21192995910729</v>
      </c>
      <c r="T172" s="62">
        <f t="shared" si="142"/>
        <v>121.59015783305534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0.34739737833095208</v>
      </c>
      <c r="AA172" s="23">
        <f>EXP(-LN(2)/25)*AA171+(1-EXP(-LN(2)/25))/(LN(2)/25)*Calculateur!V172*Calculateur!X172*VLOOKUP('Données projet'!$B$9,Paramètres!$A$1:$I$89,3,0)*0.475*44/12</f>
        <v>0.20555770615331012</v>
      </c>
      <c r="AB172" s="23">
        <f>EXP(-LN(2)/2)*AB171+(1-EXP(-LN(2)/2))/(LN(2)/2)*V172*Y172*VLOOKUP('Données projet'!$B$9,Paramètres!$A$1:$I$89,3,0)*0.475*44/12</f>
        <v>1.203911165873605E-18</v>
      </c>
      <c r="AC172" s="24">
        <f t="shared" si="163"/>
        <v>0.55295508448426223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-1.5499999999974534E-2</v>
      </c>
      <c r="AJ172" s="14">
        <f>AI172*VLOOKUP('Données projet'!$B$10,Paramètres!$A$1:$I$89,3,0)*VLOOKUP('Données projet'!$B$10,Paramètres!$A$1:$I$89,5,0)</f>
        <v>-9.2689999999847721E-3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188.46831042793326</v>
      </c>
      <c r="AO172" s="62">
        <f t="shared" si="144"/>
        <v>324.99681460301127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5.848643623495053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9.4119605276589321E-18</v>
      </c>
      <c r="AX172" s="23">
        <f t="shared" si="166"/>
        <v>5.848643623495053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-2.9499999999927695E-2</v>
      </c>
      <c r="BE172" s="14">
        <f>BD172*VLOOKUP('Données projet'!$B$11,Paramètres!$A$1:$I$89,3,0)*VLOOKUP('Données projet'!$B$11,Paramètres!$A$1:$I$89,5,0)</f>
        <v>-1.7640999999956764E-2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197.69583177305697</v>
      </c>
      <c r="BJ172" s="62">
        <f t="shared" si="146"/>
        <v>275.81630628767454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5.8261409507353736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4.8426209237969507E-18</v>
      </c>
      <c r="BS172" s="24">
        <f t="shared" si="169"/>
        <v>5.8261409507353736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9">
        <f t="shared" si="110"/>
        <v>462.29500038785034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267.21192995910729</v>
      </c>
      <c r="T173" s="62">
        <f t="shared" si="142"/>
        <v>121.59015783305534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0.34058512763336035</v>
      </c>
      <c r="AA173" s="23">
        <f>EXP(-LN(2)/25)*AA172+(1-EXP(-LN(2)/25))/(LN(2)/25)*Calculateur!V173*Calculateur!X173*VLOOKUP('Données projet'!$B$9,Paramètres!$A$1:$I$89,3,0)*0.475*44/12</f>
        <v>0.1999367198687379</v>
      </c>
      <c r="AB173" s="23">
        <f>EXP(-LN(2)/2)*AB172+(1-EXP(-LN(2)/2))/(LN(2)/2)*V173*Y173*VLOOKUP('Données projet'!$B$9,Paramètres!$A$1:$I$89,3,0)*0.475*44/12</f>
        <v>8.5129374933542861E-19</v>
      </c>
      <c r="AC173" s="24">
        <f t="shared" si="163"/>
        <v>0.54052184750209831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-1.5499999999974534E-2</v>
      </c>
      <c r="AJ173" s="14">
        <f>AI173*VLOOKUP('Données projet'!$B$10,Paramètres!$A$1:$I$89,3,0)*VLOOKUP('Données projet'!$B$10,Paramètres!$A$1:$I$89,5,0)</f>
        <v>-9.2689999999847721E-3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188.46831042793326</v>
      </c>
      <c r="AO173" s="62">
        <f t="shared" si="144"/>
        <v>324.99681460301127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5.7339552893586818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6.655261113367747E-18</v>
      </c>
      <c r="AX173" s="23">
        <f t="shared" si="166"/>
        <v>5.7339552893586818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-2.9499999999927695E-2</v>
      </c>
      <c r="BE173" s="14">
        <f>BD173*VLOOKUP('Données projet'!$B$11,Paramètres!$A$1:$I$89,3,0)*VLOOKUP('Données projet'!$B$11,Paramètres!$A$1:$I$89,5,0)</f>
        <v>-1.7640999999956764E-2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197.69583177305697</v>
      </c>
      <c r="BJ173" s="62">
        <f t="shared" si="146"/>
        <v>275.81630628767454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5.7118938802865449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3.4242500939326872E-18</v>
      </c>
      <c r="BS173" s="24">
        <f t="shared" si="169"/>
        <v>5.7118938802865449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9">
        <f t="shared" si="110"/>
        <v>463.47439640666357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267.21192995910729</v>
      </c>
      <c r="T174" s="62">
        <f t="shared" si="142"/>
        <v>121.59015783305534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0.33390646101688576</v>
      </c>
      <c r="AA174" s="23">
        <f>EXP(-LN(2)/25)*AA173+(1-EXP(-LN(2)/25))/(LN(2)/25)*Calculateur!V174*Calculateur!X174*VLOOKUP('Données projet'!$B$9,Paramètres!$A$1:$I$89,3,0)*0.475*44/12</f>
        <v>0.19446943974971212</v>
      </c>
      <c r="AB174" s="23">
        <f>EXP(-LN(2)/2)*AB173+(1-EXP(-LN(2)/2))/(LN(2)/2)*V174*Y174*VLOOKUP('Données projet'!$B$9,Paramètres!$A$1:$I$89,3,0)*0.475*44/12</f>
        <v>6.0195558293680259E-19</v>
      </c>
      <c r="AC174" s="24">
        <f t="shared" si="163"/>
        <v>0.52837590076659791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-1.5499999999974534E-2</v>
      </c>
      <c r="AJ174" s="14">
        <f>AI174*VLOOKUP('Données projet'!$B$10,Paramètres!$A$1:$I$89,3,0)*VLOOKUP('Données projet'!$B$10,Paramètres!$A$1:$I$89,5,0)</f>
        <v>-9.2689999999847721E-3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188.46831042793326</v>
      </c>
      <c r="AO174" s="62">
        <f t="shared" si="144"/>
        <v>324.99681460301127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5.6215159235017484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4.7059802638294661E-18</v>
      </c>
      <c r="AX174" s="23">
        <f t="shared" si="166"/>
        <v>5.6215159235017484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-2.9499999999927695E-2</v>
      </c>
      <c r="BE174" s="14">
        <f>BD174*VLOOKUP('Données projet'!$B$11,Paramètres!$A$1:$I$89,3,0)*VLOOKUP('Données projet'!$B$11,Paramètres!$A$1:$I$89,5,0)</f>
        <v>-1.7640999999956764E-2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197.69583177305697</v>
      </c>
      <c r="BJ174" s="62">
        <f t="shared" si="146"/>
        <v>275.81630628767454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5.5998871252053855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2.4213104618984757E-18</v>
      </c>
      <c r="BS174" s="24">
        <f t="shared" si="169"/>
        <v>5.5998871252053855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9">
        <f t="shared" si="110"/>
        <v>464.65363697384748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267.21192995910729</v>
      </c>
      <c r="T175" s="62">
        <f t="shared" si="142"/>
        <v>121.59015783305534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0.32735875897917582</v>
      </c>
      <c r="AA175" s="23">
        <f>EXP(-LN(2)/25)*AA174+(1-EXP(-LN(2)/25))/(LN(2)/25)*Calculateur!V175*Calculateur!X175*VLOOKUP('Données projet'!$B$9,Paramètres!$A$1:$I$89,3,0)*0.475*44/12</f>
        <v>0.18915166269305286</v>
      </c>
      <c r="AB175" s="23">
        <f>EXP(-LN(2)/2)*AB174+(1-EXP(-LN(2)/2))/(LN(2)/2)*V175*Y175*VLOOKUP('Données projet'!$B$9,Paramètres!$A$1:$I$89,3,0)*0.475*44/12</f>
        <v>4.2564687466771436E-19</v>
      </c>
      <c r="AC175" s="24">
        <f t="shared" si="163"/>
        <v>0.51651042167222871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-1.5499999999974534E-2</v>
      </c>
      <c r="AJ175" s="14">
        <f>AI175*VLOOKUP('Données projet'!$B$10,Paramètres!$A$1:$I$89,3,0)*VLOOKUP('Données projet'!$B$10,Paramètres!$A$1:$I$89,5,0)</f>
        <v>-9.2689999999847721E-3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188.46831042793326</v>
      </c>
      <c r="AO175" s="62">
        <f t="shared" si="144"/>
        <v>324.99681460301127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5.5112814250280282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3.3276305566838735E-18</v>
      </c>
      <c r="AX175" s="23">
        <f t="shared" si="166"/>
        <v>5.5112814250280282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-2.9499999999927695E-2</v>
      </c>
      <c r="BE175" s="14">
        <f>BD175*VLOOKUP('Données projet'!$B$11,Paramètres!$A$1:$I$89,3,0)*VLOOKUP('Données projet'!$B$11,Paramètres!$A$1:$I$89,5,0)</f>
        <v>-1.7640999999956764E-2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197.69583177305697</v>
      </c>
      <c r="BJ175" s="62">
        <f t="shared" si="146"/>
        <v>275.81630628767454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5.4900767542739928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1.712125046966344E-18</v>
      </c>
      <c r="BS175" s="24">
        <f t="shared" si="169"/>
        <v>5.4900767542739928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9">
        <f t="shared" si="110"/>
        <v>465.83272309806171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267.21192995910729</v>
      </c>
      <c r="T176" s="62">
        <f t="shared" si="142"/>
        <v>121.59015783305534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0.32093945338472146</v>
      </c>
      <c r="AA176" s="23">
        <f>EXP(-LN(2)/25)*AA175+(1-EXP(-LN(2)/25))/(LN(2)/25)*Calculateur!V176*Calculateur!X176*VLOOKUP('Données projet'!$B$9,Paramètres!$A$1:$I$89,3,0)*0.475*44/12</f>
        <v>0.18397930052965769</v>
      </c>
      <c r="AB176" s="23">
        <f>EXP(-LN(2)/2)*AB175+(1-EXP(-LN(2)/2))/(LN(2)/2)*V176*Y176*VLOOKUP('Données projet'!$B$9,Paramètres!$A$1:$I$89,3,0)*0.475*44/12</f>
        <v>3.0097779146840135E-19</v>
      </c>
      <c r="AC176" s="24">
        <f t="shared" si="163"/>
        <v>0.50491875391437913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-1.5499999999974534E-2</v>
      </c>
      <c r="AJ176" s="14">
        <f>AI176*VLOOKUP('Données projet'!$B$10,Paramètres!$A$1:$I$89,3,0)*VLOOKUP('Données projet'!$B$10,Paramètres!$A$1:$I$89,5,0)</f>
        <v>-9.2689999999847721E-3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188.46831042793326</v>
      </c>
      <c r="AO176" s="62">
        <f t="shared" si="144"/>
        <v>324.99681460301127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5.403208557832972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2.352990131914733E-18</v>
      </c>
      <c r="AX176" s="23">
        <f t="shared" si="166"/>
        <v>5.403208557832972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-2.9499999999927695E-2</v>
      </c>
      <c r="BE176" s="14">
        <f>BD176*VLOOKUP('Données projet'!$B$11,Paramètres!$A$1:$I$89,3,0)*VLOOKUP('Données projet'!$B$11,Paramètres!$A$1:$I$89,5,0)</f>
        <v>-1.7640999999956764E-2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197.69583177305697</v>
      </c>
      <c r="BJ176" s="62">
        <f t="shared" si="146"/>
        <v>275.81630628767454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5.3824196977388512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1.2106552309492381E-18</v>
      </c>
      <c r="BS176" s="24">
        <f t="shared" si="169"/>
        <v>5.3824196977388512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9">
        <f t="shared" si="110"/>
        <v>467.01165577563029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267.21192995910729</v>
      </c>
      <c r="T177" s="62">
        <f t="shared" si="142"/>
        <v>121.59015783305534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0.31464602645758455</v>
      </c>
      <c r="AA177" s="23">
        <f>EXP(-LN(2)/25)*AA176+(1-EXP(-LN(2)/25))/(LN(2)/25)*Calculateur!V177*Calculateur!X177*VLOOKUP('Données projet'!$B$9,Paramètres!$A$1:$I$89,3,0)*0.475*44/12</f>
        <v>0.17894837688162327</v>
      </c>
      <c r="AB177" s="23">
        <f>EXP(-LN(2)/2)*AB176+(1-EXP(-LN(2)/2))/(LN(2)/2)*V177*Y177*VLOOKUP('Données projet'!$B$9,Paramètres!$A$1:$I$89,3,0)*0.475*44/12</f>
        <v>2.1282343733385723E-19</v>
      </c>
      <c r="AC177" s="24">
        <f t="shared" si="163"/>
        <v>0.49359440333920779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-1.5499999999974534E-2</v>
      </c>
      <c r="AJ177" s="14">
        <f>AI177*VLOOKUP('Données projet'!$B$10,Paramètres!$A$1:$I$89,3,0)*VLOOKUP('Données projet'!$B$10,Paramètres!$A$1:$I$89,5,0)</f>
        <v>-9.2689999999847721E-3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188.46831042793326</v>
      </c>
      <c r="AO177" s="62">
        <f t="shared" si="144"/>
        <v>324.99681460301127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5.2972549336456716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1.6638152783419367E-18</v>
      </c>
      <c r="AX177" s="23">
        <f t="shared" si="166"/>
        <v>5.2972549336456716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-2.9499999999927695E-2</v>
      </c>
      <c r="BE177" s="14">
        <f>BD177*VLOOKUP('Données projet'!$B$11,Paramètres!$A$1:$I$89,3,0)*VLOOKUP('Données projet'!$B$11,Paramètres!$A$1:$I$89,5,0)</f>
        <v>-1.7640999999956764E-2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197.69583177305697</v>
      </c>
      <c r="BJ177" s="62">
        <f t="shared" si="146"/>
        <v>275.81630628767454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5.2768737304180435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8.5606252348317208E-19</v>
      </c>
      <c r="BS177" s="24">
        <f t="shared" si="169"/>
        <v>5.2768737304180435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9">
        <f t="shared" si="110"/>
        <v>468.19043599076269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267.21192995910729</v>
      </c>
      <c r="T178" s="62">
        <f t="shared" si="142"/>
        <v>121.59015783305534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0.3084760097938774</v>
      </c>
      <c r="AA178" s="23">
        <f>EXP(-LN(2)/25)*AA177+(1-EXP(-LN(2)/25))/(LN(2)/25)*Calculateur!V178*Calculateur!X178*VLOOKUP('Données projet'!$B$9,Paramètres!$A$1:$I$89,3,0)*0.475*44/12</f>
        <v>0.17405502410530913</v>
      </c>
      <c r="AB178" s="23">
        <f>EXP(-LN(2)/2)*AB177+(1-EXP(-LN(2)/2))/(LN(2)/2)*V178*Y178*VLOOKUP('Données projet'!$B$9,Paramètres!$A$1:$I$89,3,0)*0.475*44/12</f>
        <v>1.504888957342007E-19</v>
      </c>
      <c r="AC178" s="24">
        <f t="shared" si="163"/>
        <v>0.4825310338991865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-1.5499999999974534E-2</v>
      </c>
      <c r="AJ178" s="14">
        <f>AI178*VLOOKUP('Données projet'!$B$10,Paramètres!$A$1:$I$89,3,0)*VLOOKUP('Données projet'!$B$10,Paramètres!$A$1:$I$89,5,0)</f>
        <v>-9.2689999999847721E-3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188.46831042793326</v>
      </c>
      <c r="AO178" s="62">
        <f t="shared" si="144"/>
        <v>324.99681460301127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5.1933789954033545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1.1764950659573665E-18</v>
      </c>
      <c r="AX178" s="23">
        <f t="shared" si="166"/>
        <v>5.1933789954033545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-2.9499999999927695E-2</v>
      </c>
      <c r="BE178" s="14">
        <f>BD178*VLOOKUP('Données projet'!$B$11,Paramètres!$A$1:$I$89,3,0)*VLOOKUP('Données projet'!$B$11,Paramètres!$A$1:$I$89,5,0)</f>
        <v>-1.7640999999956764E-2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197.69583177305697</v>
      </c>
      <c r="BJ178" s="62">
        <f t="shared" si="146"/>
        <v>275.81630628767454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5.1733974551397131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6.0532761547461913E-19</v>
      </c>
      <c r="BS178" s="24">
        <f t="shared" si="169"/>
        <v>5.1733974551397131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9">
        <f t="shared" si="110"/>
        <v>469.3690647157693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267.21192995910729</v>
      </c>
      <c r="T179" s="62">
        <f t="shared" si="142"/>
        <v>121.59015783305534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0.30242698339360702</v>
      </c>
      <c r="AA179" s="23">
        <f>EXP(-LN(2)/25)*AA178+(1-EXP(-LN(2)/25))/(LN(2)/25)*Calculateur!V179*Calculateur!X179*VLOOKUP('Données projet'!$B$9,Paramètres!$A$1:$I$89,3,0)*0.475*44/12</f>
        <v>0.16929548031799355</v>
      </c>
      <c r="AB179" s="23">
        <f>EXP(-LN(2)/2)*AB178+(1-EXP(-LN(2)/2))/(LN(2)/2)*V179*Y179*VLOOKUP('Données projet'!$B$9,Paramètres!$A$1:$I$89,3,0)*0.475*44/12</f>
        <v>1.0641171866692862E-19</v>
      </c>
      <c r="AC179" s="24">
        <f t="shared" si="163"/>
        <v>0.47172246371160054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-1.5499999999974534E-2</v>
      </c>
      <c r="AJ179" s="14">
        <f>AI179*VLOOKUP('Données projet'!$B$10,Paramètres!$A$1:$I$89,3,0)*VLOOKUP('Données projet'!$B$10,Paramètres!$A$1:$I$89,5,0)</f>
        <v>-9.2689999999847721E-3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188.46831042793326</v>
      </c>
      <c r="AO179" s="62">
        <f t="shared" si="144"/>
        <v>324.99681460301127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5.0915400009519027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8.3190763917096837E-19</v>
      </c>
      <c r="AX179" s="23">
        <f t="shared" si="166"/>
        <v>5.0915400009519027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-2.9499999999927695E-2</v>
      </c>
      <c r="BE179" s="14">
        <f>BD179*VLOOKUP('Données projet'!$B$11,Paramètres!$A$1:$I$89,3,0)*VLOOKUP('Données projet'!$B$11,Paramètres!$A$1:$I$89,5,0)</f>
        <v>-1.7640999999956764E-2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197.69583177305697</v>
      </c>
      <c r="BJ179" s="62">
        <f t="shared" si="146"/>
        <v>275.81630628767454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5.0719502865052952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4.2803126174158614E-19</v>
      </c>
      <c r="BS179" s="24">
        <f t="shared" si="169"/>
        <v>5.0719502865052952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9">
        <f t="shared" si="110"/>
        <v>470.54754291127216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267.21192995910729</v>
      </c>
      <c r="T180" s="62">
        <f t="shared" si="142"/>
        <v>121.59015783305534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0.29649657471150415</v>
      </c>
      <c r="AA180" s="23">
        <f>EXP(-LN(2)/25)*AA179+(1-EXP(-LN(2)/25))/(LN(2)/25)*Calculateur!V180*Calculateur!X180*VLOOKUP('Données projet'!$B$9,Paramètres!$A$1:$I$89,3,0)*0.475*44/12</f>
        <v>0.16466608650583564</v>
      </c>
      <c r="AB180" s="23">
        <f>EXP(-LN(2)/2)*AB179+(1-EXP(-LN(2)/2))/(LN(2)/2)*V180*Y180*VLOOKUP('Données projet'!$B$9,Paramètres!$A$1:$I$89,3,0)*0.475*44/12</f>
        <v>7.524444786710036E-20</v>
      </c>
      <c r="AC180" s="24">
        <f t="shared" si="163"/>
        <v>0.46116266121733979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-1.5499999999974534E-2</v>
      </c>
      <c r="AJ180" s="14">
        <f>AI180*VLOOKUP('Données projet'!$B$10,Paramètres!$A$1:$I$89,3,0)*VLOOKUP('Données projet'!$B$10,Paramètres!$A$1:$I$89,5,0)</f>
        <v>-9.2689999999847721E-3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188.46831042793326</v>
      </c>
      <c r="AO180" s="62">
        <f t="shared" si="144"/>
        <v>324.99681460301127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4.9916980070659909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5.8824753297868326E-19</v>
      </c>
      <c r="AX180" s="23">
        <f t="shared" si="166"/>
        <v>4.9916980070659909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-2.9499999999927695E-2</v>
      </c>
      <c r="BE180" s="14">
        <f>BD180*VLOOKUP('Données projet'!$B$11,Paramètres!$A$1:$I$89,3,0)*VLOOKUP('Données projet'!$B$11,Paramètres!$A$1:$I$89,5,0)</f>
        <v>-1.7640999999956764E-2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197.69583177305697</v>
      </c>
      <c r="BJ180" s="62">
        <f t="shared" si="146"/>
        <v>275.81630628767454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4.9724924349711355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3.0266380773730961E-19</v>
      </c>
      <c r="BS180" s="24">
        <f t="shared" si="169"/>
        <v>4.9724924349711355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9">
        <f t="shared" si="110"/>
        <v>471.7258715264108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267.21192995910729</v>
      </c>
      <c r="T181" s="62">
        <f t="shared" si="142"/>
        <v>121.59015783305534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0.29068245772646517</v>
      </c>
      <c r="AA181" s="23">
        <f>EXP(-LN(2)/25)*AA180+(1-EXP(-LN(2)/25))/(LN(2)/25)*Calculateur!V181*Calculateur!X181*VLOOKUP('Données projet'!$B$9,Paramètres!$A$1:$I$89,3,0)*0.475*44/12</f>
        <v>0.16016328371092042</v>
      </c>
      <c r="AB181" s="23">
        <f>EXP(-LN(2)/2)*AB180+(1-EXP(-LN(2)/2))/(LN(2)/2)*V181*Y181*VLOOKUP('Données projet'!$B$9,Paramètres!$A$1:$I$89,3,0)*0.475*44/12</f>
        <v>5.3205859333464318E-20</v>
      </c>
      <c r="AC181" s="24">
        <f t="shared" si="163"/>
        <v>0.45084574143738559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-1.5499999999974534E-2</v>
      </c>
      <c r="AJ181" s="14">
        <f>AI181*VLOOKUP('Données projet'!$B$10,Paramètres!$A$1:$I$89,3,0)*VLOOKUP('Données projet'!$B$10,Paramètres!$A$1:$I$89,5,0)</f>
        <v>-9.2689999999847721E-3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188.46831042793326</v>
      </c>
      <c r="AO181" s="62">
        <f t="shared" si="144"/>
        <v>324.99681460301127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4.8938138537825786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4.1595381958548419E-19</v>
      </c>
      <c r="AX181" s="23">
        <f t="shared" si="166"/>
        <v>4.8938138537825786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-2.9499999999927695E-2</v>
      </c>
      <c r="BE181" s="14">
        <f>BD181*VLOOKUP('Données projet'!$B$11,Paramètres!$A$1:$I$89,3,0)*VLOOKUP('Données projet'!$B$11,Paramètres!$A$1:$I$89,5,0)</f>
        <v>-1.7640999999956764E-2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197.69583177305697</v>
      </c>
      <c r="BJ181" s="62">
        <f t="shared" si="146"/>
        <v>275.81630628767454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4.8749848912422609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2.1401563087079309E-19</v>
      </c>
      <c r="BS181" s="24">
        <f t="shared" si="169"/>
        <v>4.8749848912422609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9">
        <f t="shared" si="110"/>
        <v>472.90405149904302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267.21192995910729</v>
      </c>
      <c r="T182" s="62">
        <f t="shared" si="142"/>
        <v>121.59015783305534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0.2849823520292416</v>
      </c>
      <c r="AA182" s="23">
        <f>EXP(-LN(2)/25)*AA181+(1-EXP(-LN(2)/25))/(LN(2)/25)*Calculateur!V182*Calculateur!X182*VLOOKUP('Données projet'!$B$9,Paramètres!$A$1:$I$89,3,0)*0.475*44/12</f>
        <v>0.15578361029522428</v>
      </c>
      <c r="AB182" s="23">
        <f>EXP(-LN(2)/2)*AB181+(1-EXP(-LN(2)/2))/(LN(2)/2)*V182*Y182*VLOOKUP('Données projet'!$B$9,Paramètres!$A$1:$I$89,3,0)*0.475*44/12</f>
        <v>3.7622223933550186E-20</v>
      </c>
      <c r="AC182" s="24">
        <f t="shared" si="163"/>
        <v>0.44076596232446585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-1.5499999999974534E-2</v>
      </c>
      <c r="AJ182" s="14">
        <f>AI182*VLOOKUP('Données projet'!$B$10,Paramètres!$A$1:$I$89,3,0)*VLOOKUP('Données projet'!$B$10,Paramètres!$A$1:$I$89,5,0)</f>
        <v>-9.2689999999847721E-3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188.46831042793326</v>
      </c>
      <c r="AO182" s="62">
        <f t="shared" si="144"/>
        <v>324.99681460301127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4.7978491490416157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2.9412376648934163E-19</v>
      </c>
      <c r="AX182" s="23">
        <f t="shared" si="166"/>
        <v>4.7978491490416157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-2.9499999999927695E-2</v>
      </c>
      <c r="BE182" s="14">
        <f>BD182*VLOOKUP('Données projet'!$B$11,Paramètres!$A$1:$I$89,3,0)*VLOOKUP('Données projet'!$B$11,Paramètres!$A$1:$I$89,5,0)</f>
        <v>-1.7640999999956764E-2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197.69583177305697</v>
      </c>
      <c r="BJ182" s="62">
        <f t="shared" si="146"/>
        <v>275.81630628767454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4.77938941097218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1.5133190386865483E-19</v>
      </c>
      <c r="BS182" s="24">
        <f t="shared" si="169"/>
        <v>4.77938941097218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9">
        <f t="shared" si="110"/>
        <v>474.08208375594126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267.21192995910729</v>
      </c>
      <c r="T183" s="62">
        <f t="shared" si="142"/>
        <v>121.59015783305534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0.27939402192801943</v>
      </c>
      <c r="AA183" s="23">
        <f>EXP(-LN(2)/25)*AA182+(1-EXP(-LN(2)/25))/(LN(2)/25)*Calculateur!V183*Calculateur!X183*VLOOKUP('Données projet'!$B$9,Paramètres!$A$1:$I$89,3,0)*0.475*44/12</f>
        <v>0.15152369927939735</v>
      </c>
      <c r="AB183" s="23">
        <f>EXP(-LN(2)/2)*AB182+(1-EXP(-LN(2)/2))/(LN(2)/2)*V183*Y183*VLOOKUP('Données projet'!$B$9,Paramètres!$A$1:$I$89,3,0)*0.475*44/12</f>
        <v>2.6602929666732165E-20</v>
      </c>
      <c r="AC183" s="24">
        <f t="shared" si="163"/>
        <v>0.43091772120741678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-1.5499999999974534E-2</v>
      </c>
      <c r="AJ183" s="14">
        <f>AI183*VLOOKUP('Données projet'!$B$10,Paramètres!$A$1:$I$89,3,0)*VLOOKUP('Données projet'!$B$10,Paramètres!$A$1:$I$89,5,0)</f>
        <v>-9.2689999999847721E-3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188.46831042793326</v>
      </c>
      <c r="AO183" s="62">
        <f t="shared" si="144"/>
        <v>324.99681460301127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4.7037662536279328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2.0797690979274209E-19</v>
      </c>
      <c r="AX183" s="23">
        <f t="shared" si="166"/>
        <v>4.7037662536279328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-2.9499999999927695E-2</v>
      </c>
      <c r="BE183" s="14">
        <f>BD183*VLOOKUP('Données projet'!$B$11,Paramètres!$A$1:$I$89,3,0)*VLOOKUP('Données projet'!$B$11,Paramètres!$A$1:$I$89,5,0)</f>
        <v>-1.7640999999956764E-2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197.69583177305697</v>
      </c>
      <c r="BJ183" s="62">
        <f t="shared" si="146"/>
        <v>275.81630628767454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4.68566849976271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1.0700781543539656E-19</v>
      </c>
      <c r="BS183" s="24">
        <f t="shared" si="169"/>
        <v>4.68566849976271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9">
        <f t="shared" si="110"/>
        <v>475.25996921298474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267.21192995910729</v>
      </c>
      <c r="T184" s="62">
        <f t="shared" si="142"/>
        <v>121.59015783305534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0.27391527557153739</v>
      </c>
      <c r="AA184" s="23">
        <f>EXP(-LN(2)/25)*AA183+(1-EXP(-LN(2)/25))/(LN(2)/25)*Calculateur!V184*Calculateur!X184*VLOOKUP('Données projet'!$B$9,Paramètres!$A$1:$I$89,3,0)*0.475*44/12</f>
        <v>0.1473802757543172</v>
      </c>
      <c r="AB184" s="23">
        <f>EXP(-LN(2)/2)*AB183+(1-EXP(-LN(2)/2))/(LN(2)/2)*V184*Y184*VLOOKUP('Données projet'!$B$9,Paramètres!$A$1:$I$89,3,0)*0.475*44/12</f>
        <v>1.8811111966775096E-20</v>
      </c>
      <c r="AC184" s="24">
        <f t="shared" si="163"/>
        <v>0.42129555132585461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-1.5499999999974534E-2</v>
      </c>
      <c r="AJ184" s="14">
        <f>AI184*VLOOKUP('Données projet'!$B$10,Paramètres!$A$1:$I$89,3,0)*VLOOKUP('Données projet'!$B$10,Paramètres!$A$1:$I$89,5,0)</f>
        <v>-9.2689999999847721E-3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188.46831042793326</v>
      </c>
      <c r="AO184" s="62">
        <f t="shared" si="144"/>
        <v>324.99681460301127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4.6115282664084125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1.4706188324467081E-19</v>
      </c>
      <c r="AX184" s="23">
        <f t="shared" si="166"/>
        <v>4.6115282664084125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-2.9499999999927695E-2</v>
      </c>
      <c r="BE184" s="14">
        <f>BD184*VLOOKUP('Données projet'!$B$11,Paramètres!$A$1:$I$89,3,0)*VLOOKUP('Données projet'!$B$11,Paramètres!$A$1:$I$89,5,0)</f>
        <v>-1.7640999999956764E-2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197.69583177305697</v>
      </c>
      <c r="BJ184" s="62">
        <f t="shared" si="146"/>
        <v>275.81630628767454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4.5937853984579462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7.5665951934327427E-20</v>
      </c>
      <c r="BS184" s="24">
        <f t="shared" si="169"/>
        <v>4.5937853984579462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9">
        <f t="shared" si="110"/>
        <v>476.43770877534655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267.21192995910729</v>
      </c>
      <c r="T185" s="62">
        <f t="shared" si="142"/>
        <v>121.59015783305534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0.26854396408940068</v>
      </c>
      <c r="AA185" s="23">
        <f>EXP(-LN(2)/25)*AA184+(1-EXP(-LN(2)/25))/(LN(2)/25)*Calculateur!V185*Calculateur!X185*VLOOKUP('Données projet'!$B$9,Paramètres!$A$1:$I$89,3,0)*0.475*44/12</f>
        <v>0.14335015436342352</v>
      </c>
      <c r="AB185" s="23">
        <f>EXP(-LN(2)/2)*AB184+(1-EXP(-LN(2)/2))/(LN(2)/2)*V185*Y185*VLOOKUP('Données projet'!$B$9,Paramètres!$A$1:$I$89,3,0)*0.475*44/12</f>
        <v>1.3301464833366084E-20</v>
      </c>
      <c r="AC185" s="24">
        <f t="shared" si="163"/>
        <v>0.4118941184528242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-1.5499999999974534E-2</v>
      </c>
      <c r="AJ185" s="14">
        <f>AI185*VLOOKUP('Données projet'!$B$10,Paramètres!$A$1:$I$89,3,0)*VLOOKUP('Données projet'!$B$10,Paramètres!$A$1:$I$89,5,0)</f>
        <v>-9.2689999999847721E-3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188.46831042793326</v>
      </c>
      <c r="AO185" s="62">
        <f t="shared" si="144"/>
        <v>324.99681460301127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4.5210990098586494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1.0398845489637105E-19</v>
      </c>
      <c r="AX185" s="23">
        <f t="shared" si="166"/>
        <v>4.5210990098586494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-2.9499999999927695E-2</v>
      </c>
      <c r="BE185" s="14">
        <f>BD185*VLOOKUP('Données projet'!$B$11,Paramètres!$A$1:$I$89,3,0)*VLOOKUP('Données projet'!$B$11,Paramètres!$A$1:$I$89,5,0)</f>
        <v>-1.7640999999956764E-2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197.69583177305697</v>
      </c>
      <c r="BJ185" s="62">
        <f t="shared" si="146"/>
        <v>275.81630628767454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4.503704068726611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5.3503907717698291E-20</v>
      </c>
      <c r="BS185" s="24">
        <f t="shared" si="169"/>
        <v>4.503704068726611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9">
        <f t="shared" si="110"/>
        <v>477.61530333767718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267.21192995910729</v>
      </c>
      <c r="T186" s="62">
        <f t="shared" si="142"/>
        <v>121.59015783305534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0.26327798074925213</v>
      </c>
      <c r="AA186" s="23">
        <f>EXP(-LN(2)/25)*AA185+(1-EXP(-LN(2)/25))/(LN(2)/25)*Calculateur!V186*Calculateur!X186*VLOOKUP('Données projet'!$B$9,Paramètres!$A$1:$I$89,3,0)*0.475*44/12</f>
        <v>0.13943023685389871</v>
      </c>
      <c r="AB186" s="23">
        <f>EXP(-LN(2)/2)*AB185+(1-EXP(-LN(2)/2))/(LN(2)/2)*V186*Y186*VLOOKUP('Données projet'!$B$9,Paramètres!$A$1:$I$89,3,0)*0.475*44/12</f>
        <v>9.4055559833875496E-21</v>
      </c>
      <c r="AC186" s="24">
        <f t="shared" si="163"/>
        <v>0.40270821760315084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-1.5499999999974534E-2</v>
      </c>
      <c r="AJ186" s="14">
        <f>AI186*VLOOKUP('Données projet'!$B$10,Paramètres!$A$1:$I$89,3,0)*VLOOKUP('Données projet'!$B$10,Paramètres!$A$1:$I$89,5,0)</f>
        <v>-9.2689999999847721E-3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188.46831042793326</v>
      </c>
      <c r="AO186" s="62">
        <f t="shared" si="144"/>
        <v>324.99681460301127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4.4324430158734272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7.3530941622335407E-20</v>
      </c>
      <c r="AX186" s="23">
        <f t="shared" si="166"/>
        <v>4.4324430158734272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-2.9499999999927695E-2</v>
      </c>
      <c r="BE186" s="14">
        <f>BD186*VLOOKUP('Données projet'!$B$11,Paramètres!$A$1:$I$89,3,0)*VLOOKUP('Données projet'!$B$11,Paramètres!$A$1:$I$89,5,0)</f>
        <v>-1.7640999999956764E-2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197.69583177305697</v>
      </c>
      <c r="BJ186" s="62">
        <f t="shared" si="146"/>
        <v>275.81630628767454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4.4153891789271213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3.7832975967163719E-20</v>
      </c>
      <c r="BS186" s="24">
        <f t="shared" si="169"/>
        <v>4.4153891789271213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9">
        <f t="shared" si="110"/>
        <v>478.79275378428366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267.21192995910729</v>
      </c>
      <c r="T187" s="62">
        <f t="shared" si="142"/>
        <v>121.59015783305534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0.2581152601304712</v>
      </c>
      <c r="AA187" s="23">
        <f>EXP(-LN(2)/25)*AA186+(1-EXP(-LN(2)/25))/(LN(2)/25)*Calculateur!V187*Calculateur!X187*VLOOKUP('Données projet'!$B$9,Paramètres!$A$1:$I$89,3,0)*0.475*44/12</f>
        <v>0.13561750969481137</v>
      </c>
      <c r="AB187" s="23">
        <f>EXP(-LN(2)/2)*AB186+(1-EXP(-LN(2)/2))/(LN(2)/2)*V187*Y187*VLOOKUP('Données projet'!$B$9,Paramètres!$A$1:$I$89,3,0)*0.475*44/12</f>
        <v>6.6507324166830436E-21</v>
      </c>
      <c r="AC187" s="24">
        <f t="shared" si="163"/>
        <v>0.3937327698252826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-1.5499999999974534E-2</v>
      </c>
      <c r="AJ187" s="14">
        <f>AI187*VLOOKUP('Données projet'!$B$10,Paramètres!$A$1:$I$89,3,0)*VLOOKUP('Données projet'!$B$10,Paramètres!$A$1:$I$89,5,0)</f>
        <v>-9.2689999999847721E-3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188.46831042793326</v>
      </c>
      <c r="AO187" s="62">
        <f t="shared" si="144"/>
        <v>324.99681460301127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4.3455255118554383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5.1994227448185523E-20</v>
      </c>
      <c r="AX187" s="23">
        <f t="shared" si="166"/>
        <v>4.3455255118554383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-2.9499999999927695E-2</v>
      </c>
      <c r="BE187" s="14">
        <f>BD187*VLOOKUP('Données projet'!$B$11,Paramètres!$A$1:$I$89,3,0)*VLOOKUP('Données projet'!$B$11,Paramètres!$A$1:$I$89,5,0)</f>
        <v>-1.7640999999956764E-2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197.69583177305697</v>
      </c>
      <c r="BJ187" s="62">
        <f t="shared" si="146"/>
        <v>275.81630628767454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4.3288060902498362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2.6751953858849149E-20</v>
      </c>
      <c r="BS187" s="24">
        <f t="shared" si="169"/>
        <v>4.3288060902498362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9">
        <f t="shared" si="110"/>
        <v>479.97006098930456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267.21192995910729</v>
      </c>
      <c r="T188" s="62">
        <f t="shared" si="142"/>
        <v>121.59015783305534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0.25305377731407597</v>
      </c>
      <c r="AA188" s="23">
        <f>EXP(-LN(2)/25)*AA187+(1-EXP(-LN(2)/25))/(LN(2)/25)*Calculateur!V188*Calculateur!X188*VLOOKUP('Données projet'!$B$9,Paramètres!$A$1:$I$89,3,0)*0.475*44/12</f>
        <v>0.13190904176039187</v>
      </c>
      <c r="AB188" s="23">
        <f>EXP(-LN(2)/2)*AB187+(1-EXP(-LN(2)/2))/(LN(2)/2)*V188*Y188*VLOOKUP('Données projet'!$B$9,Paramètres!$A$1:$I$89,3,0)*0.475*44/12</f>
        <v>4.7027779916937755E-21</v>
      </c>
      <c r="AC188" s="24">
        <f t="shared" si="163"/>
        <v>0.38496281907446783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-1.5499999999974534E-2</v>
      </c>
      <c r="AJ188" s="14">
        <f>AI188*VLOOKUP('Données projet'!$B$10,Paramètres!$A$1:$I$89,3,0)*VLOOKUP('Données projet'!$B$10,Paramètres!$A$1:$I$89,5,0)</f>
        <v>-9.2689999999847721E-3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188.46831042793326</v>
      </c>
      <c r="AO188" s="62">
        <f t="shared" si="144"/>
        <v>324.99681460301127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4.2603124070767997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3.6765470811167704E-20</v>
      </c>
      <c r="AX188" s="23">
        <f t="shared" si="166"/>
        <v>4.2603124070767997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-2.9499999999927695E-2</v>
      </c>
      <c r="BE188" s="14">
        <f>BD188*VLOOKUP('Données projet'!$B$11,Paramètres!$A$1:$I$89,3,0)*VLOOKUP('Données projet'!$B$11,Paramètres!$A$1:$I$89,5,0)</f>
        <v>-1.7640999999956764E-2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197.69583177305697</v>
      </c>
      <c r="BJ188" s="62">
        <f t="shared" si="146"/>
        <v>275.81630628767454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4.2439208431310433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1.8916487983581863E-20</v>
      </c>
      <c r="BS188" s="24">
        <f t="shared" si="169"/>
        <v>4.2439208431310433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9">
        <f t="shared" si="110"/>
        <v>481.1472258168813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267.21192995910729</v>
      </c>
      <c r="T189" s="62">
        <f t="shared" si="142"/>
        <v>121.59015783305534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0.24809154708851056</v>
      </c>
      <c r="AA189" s="23">
        <f>EXP(-LN(2)/25)*AA188+(1-EXP(-LN(2)/25))/(LN(2)/25)*Calculateur!V189*Calculateur!X189*VLOOKUP('Données projet'!$B$9,Paramètres!$A$1:$I$89,3,0)*0.475*44/12</f>
        <v>0.12830198207665894</v>
      </c>
      <c r="AB189" s="23">
        <f>EXP(-LN(2)/2)*AB188+(1-EXP(-LN(2)/2))/(LN(2)/2)*V189*Y189*VLOOKUP('Données projet'!$B$9,Paramètres!$A$1:$I$89,3,0)*0.475*44/12</f>
        <v>3.3253662083415222E-21</v>
      </c>
      <c r="AC189" s="24">
        <f t="shared" si="163"/>
        <v>0.37639352916516949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-1.5499999999974534E-2</v>
      </c>
      <c r="AJ189" s="14">
        <f>AI189*VLOOKUP('Données projet'!$B$10,Paramètres!$A$1:$I$89,3,0)*VLOOKUP('Données projet'!$B$10,Paramètres!$A$1:$I$89,5,0)</f>
        <v>-9.2689999999847721E-3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188.46831042793326</v>
      </c>
      <c r="AO189" s="62">
        <f t="shared" si="144"/>
        <v>324.99681460301127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4.1767702793080081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2.5997113724092762E-20</v>
      </c>
      <c r="AX189" s="23">
        <f t="shared" si="166"/>
        <v>4.1767702793080081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-2.9499999999927695E-2</v>
      </c>
      <c r="BE189" s="14">
        <f>BD189*VLOOKUP('Données projet'!$B$11,Paramètres!$A$1:$I$89,3,0)*VLOOKUP('Données projet'!$B$11,Paramètres!$A$1:$I$89,5,0)</f>
        <v>-1.7640999999956764E-2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197.69583177305697</v>
      </c>
      <c r="BJ189" s="62">
        <f t="shared" si="146"/>
        <v>275.81630628767454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4.1607001439333615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1.3375976929424577E-20</v>
      </c>
      <c r="BS189" s="24">
        <f t="shared" si="169"/>
        <v>4.1607001439333615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9">
        <f t="shared" si="110"/>
        <v>482.32424912132575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267.21192995910729</v>
      </c>
      <c r="T190" s="62">
        <f t="shared" si="142"/>
        <v>121.59015783305534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0.24322662317100688</v>
      </c>
      <c r="AA190" s="23">
        <f>EXP(-LN(2)/25)*AA189+(1-EXP(-LN(2)/25))/(LN(2)/25)*Calculateur!V190*Calculateur!X190*VLOOKUP('Données projet'!$B$9,Paramètres!$A$1:$I$89,3,0)*0.475*44/12</f>
        <v>0.12479355762966469</v>
      </c>
      <c r="AB190" s="23">
        <f>EXP(-LN(2)/2)*AB189+(1-EXP(-LN(2)/2))/(LN(2)/2)*V190*Y190*VLOOKUP('Données projet'!$B$9,Paramètres!$A$1:$I$89,3,0)*0.475*44/12</f>
        <v>2.3513889958468881E-21</v>
      </c>
      <c r="AC190" s="24">
        <f t="shared" si="163"/>
        <v>0.36802018080067156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-1.5499999999974534E-2</v>
      </c>
      <c r="AJ190" s="14">
        <f>AI190*VLOOKUP('Données projet'!$B$10,Paramètres!$A$1:$I$89,3,0)*VLOOKUP('Données projet'!$B$10,Paramètres!$A$1:$I$89,5,0)</f>
        <v>-9.2689999999847721E-3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188.46831042793326</v>
      </c>
      <c r="AO190" s="62">
        <f t="shared" si="144"/>
        <v>324.99681460301127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4.0948663617090961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1.8382735405583852E-20</v>
      </c>
      <c r="AX190" s="23">
        <f t="shared" si="166"/>
        <v>4.0948663617090961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-2.9499999999927695E-2</v>
      </c>
      <c r="BE190" s="14">
        <f>BD190*VLOOKUP('Données projet'!$B$11,Paramètres!$A$1:$I$89,3,0)*VLOOKUP('Données projet'!$B$11,Paramètres!$A$1:$I$89,5,0)</f>
        <v>-1.7640999999956764E-2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197.69583177305697</v>
      </c>
      <c r="BJ190" s="62">
        <f t="shared" si="146"/>
        <v>275.81630628767454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4.0791113518873319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9.4582439917909329E-21</v>
      </c>
      <c r="BS190" s="24">
        <f t="shared" si="169"/>
        <v>4.0791113518873319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9">
        <f t="shared" si="110"/>
        <v>483.50113174728358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267.21192995910729</v>
      </c>
      <c r="T191" s="62">
        <f t="shared" si="142"/>
        <v>121.59015783305534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0.23845709744421487</v>
      </c>
      <c r="AA191" s="23">
        <f>EXP(-LN(2)/25)*AA190+(1-EXP(-LN(2)/25))/(LN(2)/25)*Calculateur!V191*Calculateur!X191*VLOOKUP('Données projet'!$B$9,Paramètres!$A$1:$I$89,3,0)*0.475*44/12</f>
        <v>0.12138107123367353</v>
      </c>
      <c r="AB191" s="23">
        <f>EXP(-LN(2)/2)*AB190+(1-EXP(-LN(2)/2))/(LN(2)/2)*V191*Y191*VLOOKUP('Données projet'!$B$9,Paramètres!$A$1:$I$89,3,0)*0.475*44/12</f>
        <v>1.6626831041707613E-21</v>
      </c>
      <c r="AC191" s="24">
        <f t="shared" si="163"/>
        <v>0.35983816867788843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-1.5499999999974534E-2</v>
      </c>
      <c r="AJ191" s="14">
        <f>AI191*VLOOKUP('Données projet'!$B$10,Paramètres!$A$1:$I$89,3,0)*VLOOKUP('Données projet'!$B$10,Paramètres!$A$1:$I$89,5,0)</f>
        <v>-9.2689999999847721E-3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188.46831042793326</v>
      </c>
      <c r="AO191" s="62">
        <f t="shared" si="144"/>
        <v>324.99681460301127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4.0145685299778417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1.2998556862046381E-20</v>
      </c>
      <c r="AX191" s="23">
        <f t="shared" si="166"/>
        <v>4.0145685299778417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-2.9499999999927695E-2</v>
      </c>
      <c r="BE191" s="14">
        <f>BD191*VLOOKUP('Données projet'!$B$11,Paramètres!$A$1:$I$89,3,0)*VLOOKUP('Données projet'!$B$11,Paramètres!$A$1:$I$89,5,0)</f>
        <v>-1.7640999999956764E-2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197.69583177305697</v>
      </c>
      <c r="BJ191" s="62">
        <f t="shared" si="146"/>
        <v>275.81630628767454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3.9991224662890752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6.6879884647122894E-21</v>
      </c>
      <c r="BS191" s="24">
        <f t="shared" si="169"/>
        <v>3.9991224662890752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9">
        <f t="shared" si="110"/>
        <v>484.67787452989506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267.21192995910729</v>
      </c>
      <c r="T192" s="62">
        <f t="shared" si="142"/>
        <v>121.59015783305534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0.2337810992078018</v>
      </c>
      <c r="AA192" s="23">
        <f>EXP(-LN(2)/25)*AA191+(1-EXP(-LN(2)/25))/(LN(2)/25)*Calculateur!V192*Calculateur!X192*VLOOKUP('Données projet'!$B$9,Paramètres!$A$1:$I$89,3,0)*0.475*44/12</f>
        <v>0.11806189945763561</v>
      </c>
      <c r="AB192" s="23">
        <f>EXP(-LN(2)/2)*AB191+(1-EXP(-LN(2)/2))/(LN(2)/2)*V192*Y192*VLOOKUP('Données projet'!$B$9,Paramètres!$A$1:$I$89,3,0)*0.475*44/12</f>
        <v>1.1756944979234443E-21</v>
      </c>
      <c r="AC192" s="24">
        <f t="shared" si="163"/>
        <v>0.35184299866543739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-1.5499999999974534E-2</v>
      </c>
      <c r="AJ192" s="14">
        <f>AI192*VLOOKUP('Données projet'!$B$10,Paramètres!$A$1:$I$89,3,0)*VLOOKUP('Données projet'!$B$10,Paramètres!$A$1:$I$89,5,0)</f>
        <v>-9.2689999999847721E-3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188.46831042793326</v>
      </c>
      <c r="AO192" s="62">
        <f t="shared" si="144"/>
        <v>324.99681460301127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3.935845289749996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9.1913677027919259E-21</v>
      </c>
      <c r="AX192" s="23">
        <f t="shared" si="166"/>
        <v>3.935845289749996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-2.9499999999927695E-2</v>
      </c>
      <c r="BE192" s="14">
        <f>BD192*VLOOKUP('Données projet'!$B$11,Paramètres!$A$1:$I$89,3,0)*VLOOKUP('Données projet'!$B$11,Paramètres!$A$1:$I$89,5,0)</f>
        <v>-1.7640999999956764E-2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197.69583177305697</v>
      </c>
      <c r="BJ192" s="62">
        <f t="shared" si="146"/>
        <v>275.81630628767454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3.9207021139489977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4.7291219958954672E-21</v>
      </c>
      <c r="BS192" s="24">
        <f t="shared" si="169"/>
        <v>3.9207021139489977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9">
        <f t="shared" si="110"/>
        <v>485.85447829495109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267.21192995910729</v>
      </c>
      <c r="T193" s="62">
        <f t="shared" si="142"/>
        <v>121.59015783305534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0.22919679444472749</v>
      </c>
      <c r="AA193" s="23">
        <f>EXP(-LN(2)/25)*AA192+(1-EXP(-LN(2)/25))/(LN(2)/25)*Calculateur!V193*Calculateur!X193*VLOOKUP('Données projet'!$B$9,Paramètres!$A$1:$I$89,3,0)*0.475*44/12</f>
        <v>0.11483349060836111</v>
      </c>
      <c r="AB193" s="23">
        <f>EXP(-LN(2)/2)*AB192+(1-EXP(-LN(2)/2))/(LN(2)/2)*V193*Y193*VLOOKUP('Données projet'!$B$9,Paramètres!$A$1:$I$89,3,0)*0.475*44/12</f>
        <v>8.3134155208538082E-22</v>
      </c>
      <c r="AC193" s="24">
        <f t="shared" si="163"/>
        <v>0.34403028505308858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-1.5499999999974534E-2</v>
      </c>
      <c r="AJ193" s="14">
        <f>AI193*VLOOKUP('Données projet'!$B$10,Paramètres!$A$1:$I$89,3,0)*VLOOKUP('Données projet'!$B$10,Paramètres!$A$1:$I$89,5,0)</f>
        <v>-9.2689999999847721E-3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188.46831042793326</v>
      </c>
      <c r="AO193" s="62">
        <f t="shared" si="144"/>
        <v>324.99681460301127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3.8586657642465831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6.4992784310231904E-21</v>
      </c>
      <c r="AX193" s="23">
        <f t="shared" si="166"/>
        <v>3.8586657642465831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-2.9499999999927695E-2</v>
      </c>
      <c r="BE193" s="14">
        <f>BD193*VLOOKUP('Données projet'!$B$11,Paramètres!$A$1:$I$89,3,0)*VLOOKUP('Données projet'!$B$11,Paramètres!$A$1:$I$89,5,0)</f>
        <v>-1.7640999999956764E-2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197.69583177305697</v>
      </c>
      <c r="BJ193" s="62">
        <f t="shared" si="146"/>
        <v>275.81630628767454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3.8438195368866168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3.3439942323561451E-21</v>
      </c>
      <c r="BS193" s="24">
        <f t="shared" si="169"/>
        <v>3.8438195368866168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9">
        <f t="shared" si="110"/>
        <v>487.03094385904706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267.21192995910729</v>
      </c>
      <c r="T194" s="62">
        <f t="shared" si="142"/>
        <v>121.59015783305534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0.22470238510190726</v>
      </c>
      <c r="AA194" s="23">
        <f>EXP(-LN(2)/25)*AA193+(1-EXP(-LN(2)/25))/(LN(2)/25)*Calculateur!V194*Calculateur!X194*VLOOKUP('Données projet'!$B$9,Paramètres!$A$1:$I$89,3,0)*0.475*44/12</f>
        <v>0.11169336276884466</v>
      </c>
      <c r="AB194" s="23">
        <f>EXP(-LN(2)/2)*AB193+(1-EXP(-LN(2)/2))/(LN(2)/2)*V194*Y194*VLOOKUP('Données projet'!$B$9,Paramètres!$A$1:$I$89,3,0)*0.475*44/12</f>
        <v>5.8784724896172222E-22</v>
      </c>
      <c r="AC194" s="24">
        <f t="shared" si="163"/>
        <v>0.33639574787075194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-1.5499999999974534E-2</v>
      </c>
      <c r="AJ194" s="14">
        <f>AI194*VLOOKUP('Données projet'!$B$10,Paramètres!$A$1:$I$89,3,0)*VLOOKUP('Données projet'!$B$10,Paramètres!$A$1:$I$89,5,0)</f>
        <v>-9.2689999999847721E-3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188.46831042793326</v>
      </c>
      <c r="AO194" s="62">
        <f t="shared" si="144"/>
        <v>324.99681460301127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3.7829996821634295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4.595683851395963E-21</v>
      </c>
      <c r="AX194" s="23">
        <f t="shared" si="166"/>
        <v>3.7829996821634295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-2.9499999999927695E-2</v>
      </c>
      <c r="BE194" s="14">
        <f>BD194*VLOOKUP('Données projet'!$B$11,Paramètres!$A$1:$I$89,3,0)*VLOOKUP('Données projet'!$B$11,Paramètres!$A$1:$I$89,5,0)</f>
        <v>-1.7640999999956764E-2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197.69583177305697</v>
      </c>
      <c r="BJ194" s="62">
        <f t="shared" si="146"/>
        <v>275.81630628767454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3.7684445802666877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2.364560997947734E-21</v>
      </c>
      <c r="BS194" s="24">
        <f t="shared" si="169"/>
        <v>3.7684445802666877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9">
        <f t="shared" si="110"/>
        <v>488.20727202973239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267.21192995910729</v>
      </c>
      <c r="T195" s="62">
        <f t="shared" si="142"/>
        <v>121.59015783305534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0.22029610838498073</v>
      </c>
      <c r="AA195" s="23">
        <f>EXP(-LN(2)/25)*AA194+(1-EXP(-LN(2)/25))/(LN(2)/25)*Calculateur!V195*Calculateur!X195*VLOOKUP('Données projet'!$B$9,Paramètres!$A$1:$I$89,3,0)*0.475*44/12</f>
        <v>0.10863910189023193</v>
      </c>
      <c r="AB195" s="23">
        <f>EXP(-LN(2)/2)*AB194+(1-EXP(-LN(2)/2))/(LN(2)/2)*V195*Y195*VLOOKUP('Données projet'!$B$9,Paramètres!$A$1:$I$89,3,0)*0.475*44/12</f>
        <v>4.1567077604269046E-22</v>
      </c>
      <c r="AC195" s="24">
        <f t="shared" si="163"/>
        <v>0.32893521027521266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-1.5499999999974534E-2</v>
      </c>
      <c r="AJ195" s="14">
        <f>AI195*VLOOKUP('Données projet'!$B$10,Paramètres!$A$1:$I$89,3,0)*VLOOKUP('Données projet'!$B$10,Paramètres!$A$1:$I$89,5,0)</f>
        <v>-9.2689999999847721E-3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188.46831042793326</v>
      </c>
      <c r="AO195" s="62">
        <f t="shared" si="144"/>
        <v>324.99681460301127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3.7088173657981738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3.2496392155115952E-21</v>
      </c>
      <c r="AX195" s="23">
        <f t="shared" si="166"/>
        <v>3.7088173657981738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-2.9499999999927695E-2</v>
      </c>
      <c r="BE195" s="14">
        <f>BD195*VLOOKUP('Données projet'!$B$11,Paramètres!$A$1:$I$89,3,0)*VLOOKUP('Données projet'!$B$11,Paramètres!$A$1:$I$89,5,0)</f>
        <v>-1.7640999999956764E-2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197.69583177305697</v>
      </c>
      <c r="BJ195" s="62">
        <f t="shared" si="146"/>
        <v>275.81630628767454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3.6945476805718913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1.6719971161780729E-21</v>
      </c>
      <c r="BS195" s="24">
        <f t="shared" si="169"/>
        <v>3.6945476805718913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9">
        <f t="shared" ref="H196:H203" si="192">(B196+E196+F196)*44/12+(C196+D196)*0.475*44/12</f>
        <v>489.38346360565777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267.21192995910729</v>
      </c>
      <c r="T196" s="62">
        <f t="shared" si="142"/>
        <v>121.59015783305534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0.21597623606690969</v>
      </c>
      <c r="AA196" s="23">
        <f>EXP(-LN(2)/25)*AA195+(1-EXP(-LN(2)/25))/(LN(2)/25)*Calculateur!V196*Calculateur!X196*VLOOKUP('Données projet'!$B$9,Paramètres!$A$1:$I$89,3,0)*0.475*44/12</f>
        <v>0.10566835993596146</v>
      </c>
      <c r="AB196" s="23">
        <f>EXP(-LN(2)/2)*AB195+(1-EXP(-LN(2)/2))/(LN(2)/2)*V196*Y196*VLOOKUP('Données projet'!$B$9,Paramètres!$A$1:$I$89,3,0)*0.475*44/12</f>
        <v>2.9392362448086116E-22</v>
      </c>
      <c r="AC196" s="24">
        <f t="shared" si="163"/>
        <v>0.32164459600287115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-1.5499999999974534E-2</v>
      </c>
      <c r="AJ196" s="14">
        <f>AI196*VLOOKUP('Données projet'!$B$10,Paramètres!$A$1:$I$89,3,0)*VLOOKUP('Données projet'!$B$10,Paramètres!$A$1:$I$89,5,0)</f>
        <v>-9.2689999999847721E-3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188.46831042793326</v>
      </c>
      <c r="AO196" s="62">
        <f t="shared" si="144"/>
        <v>324.99681460301127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3.6360897194100956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2.2978419256979815E-21</v>
      </c>
      <c r="AX196" s="23">
        <f t="shared" si="166"/>
        <v>3.6360897194100956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-2.9499999999927695E-2</v>
      </c>
      <c r="BE196" s="14">
        <f>BD196*VLOOKUP('Données projet'!$B$11,Paramètres!$A$1:$I$89,3,0)*VLOOKUP('Données projet'!$B$11,Paramètres!$A$1:$I$89,5,0)</f>
        <v>-1.7640999999956764E-2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197.69583177305697</v>
      </c>
      <c r="BJ196" s="62">
        <f t="shared" si="146"/>
        <v>275.81630628767454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3.6220998540074518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1.1822804989738672E-21</v>
      </c>
      <c r="BS196" s="24">
        <f t="shared" si="169"/>
        <v>3.6220998540074518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9">
        <f t="shared" si="192"/>
        <v>490.55951937671841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267.21192995910729</v>
      </c>
      <c r="T197" s="62">
        <f t="shared" ref="T197:T203" si="204">$T$3</f>
        <v>121.59015783305534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0.21174107381013407</v>
      </c>
      <c r="AA197" s="23">
        <f>EXP(-LN(2)/25)*AA196+(1-EXP(-LN(2)/25))/(LN(2)/25)*Calculateur!V197*Calculateur!X197*VLOOKUP('Données projet'!$B$9,Paramètres!$A$1:$I$89,3,0)*0.475*44/12</f>
        <v>0.10277885307665506</v>
      </c>
      <c r="AB197" s="23">
        <f>EXP(-LN(2)/2)*AB196+(1-EXP(-LN(2)/2))/(LN(2)/2)*V197*Y197*VLOOKUP('Données projet'!$B$9,Paramètres!$A$1:$I$89,3,0)*0.475*44/12</f>
        <v>2.0783538802134528E-22</v>
      </c>
      <c r="AC197" s="24">
        <f t="shared" si="163"/>
        <v>0.31451992688678915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-1.5499999999974534E-2</v>
      </c>
      <c r="AJ197" s="14">
        <f>AI197*VLOOKUP('Données projet'!$B$10,Paramètres!$A$1:$I$89,3,0)*VLOOKUP('Données projet'!$B$10,Paramètres!$A$1:$I$89,5,0)</f>
        <v>-9.2689999999847721E-3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188.46831042793326</v>
      </c>
      <c r="AO197" s="62">
        <f t="shared" ref="AO197:AO203" si="205">$AO$3</f>
        <v>324.99681460301127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3.5647882178082035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1.6248196077557976E-21</v>
      </c>
      <c r="AX197" s="23">
        <f t="shared" si="166"/>
        <v>3.5647882178082035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-2.9499999999927695E-2</v>
      </c>
      <c r="BE197" s="14">
        <f>BD197*VLOOKUP('Données projet'!$B$11,Paramètres!$A$1:$I$89,3,0)*VLOOKUP('Données projet'!$B$11,Paramètres!$A$1:$I$89,5,0)</f>
        <v>-1.7640999999956764E-2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197.69583177305697</v>
      </c>
      <c r="BJ197" s="62">
        <f t="shared" ref="BJ197:BJ203" si="206">$BJ$3</f>
        <v>275.81630628767454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3.5510726851331302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8.3599855808903655E-22</v>
      </c>
      <c r="BS197" s="24">
        <f t="shared" si="169"/>
        <v>3.5510726851331302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9">
        <f t="shared" si="192"/>
        <v>491.73544012419472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267.21192995910729</v>
      </c>
      <c r="T198" s="62">
        <f t="shared" si="204"/>
        <v>121.59015783305534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0.20758896050201994</v>
      </c>
      <c r="AA198" s="23">
        <f>EXP(-LN(2)/25)*AA197+(1-EXP(-LN(2)/25))/(LN(2)/25)*Calculateur!V198*Calculateur!X198*VLOOKUP('Données projet'!$B$9,Paramètres!$A$1:$I$89,3,0)*0.475*44/12</f>
        <v>9.996835993436895E-2</v>
      </c>
      <c r="AB198" s="23">
        <f>EXP(-LN(2)/2)*AB197+(1-EXP(-LN(2)/2))/(LN(2)/2)*V198*Y198*VLOOKUP('Données projet'!$B$9,Paramètres!$A$1:$I$89,3,0)*0.475*44/12</f>
        <v>1.469618122404306E-22</v>
      </c>
      <c r="AC198" s="24">
        <f t="shared" si="163"/>
        <v>0.30755732043638889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-1.5499999999974534E-2</v>
      </c>
      <c r="AJ198" s="14">
        <f>AI198*VLOOKUP('Données projet'!$B$10,Paramètres!$A$1:$I$89,3,0)*VLOOKUP('Données projet'!$B$10,Paramètres!$A$1:$I$89,5,0)</f>
        <v>-9.2689999999847721E-3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188.46831042793326</v>
      </c>
      <c r="AO198" s="62">
        <f t="shared" si="205"/>
        <v>324.99681460301127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3.4948848951631026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1.1489209628489907E-21</v>
      </c>
      <c r="AX198" s="23">
        <f t="shared" si="166"/>
        <v>3.4948848951631026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-2.9499999999927695E-2</v>
      </c>
      <c r="BE198" s="14">
        <f>BD198*VLOOKUP('Données projet'!$B$11,Paramètres!$A$1:$I$89,3,0)*VLOOKUP('Données projet'!$B$11,Paramètres!$A$1:$I$89,5,0)</f>
        <v>-1.7640999999956764E-2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197.69583177305697</v>
      </c>
      <c r="BJ198" s="62">
        <f t="shared" si="206"/>
        <v>275.81630628767454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3.4814383157181386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5.9114024948693368E-22</v>
      </c>
      <c r="BS198" s="24">
        <f t="shared" si="169"/>
        <v>3.4814383157181386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9">
        <f t="shared" si="192"/>
        <v>492.91122662089026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267.21192995910729</v>
      </c>
      <c r="T199" s="62">
        <f t="shared" si="204"/>
        <v>121.59015783305534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0.20351826760333888</v>
      </c>
      <c r="AA199" s="23">
        <f>EXP(-LN(2)/25)*AA198+(1-EXP(-LN(2)/25))/(LN(2)/25)*Calculateur!V199*Calculateur!X199*VLOOKUP('Données projet'!$B$9,Paramètres!$A$1:$I$89,3,0)*0.475*44/12</f>
        <v>9.723471987485606E-2</v>
      </c>
      <c r="AB199" s="23">
        <f>EXP(-LN(2)/2)*AB198+(1-EXP(-LN(2)/2))/(LN(2)/2)*V199*Y199*VLOOKUP('Données projet'!$B$9,Paramètres!$A$1:$I$89,3,0)*0.475*44/12</f>
        <v>1.0391769401067265E-22</v>
      </c>
      <c r="AC199" s="24">
        <f t="shared" si="163"/>
        <v>0.30075298747819496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-1.5499999999974534E-2</v>
      </c>
      <c r="AJ199" s="14">
        <f>AI199*VLOOKUP('Données projet'!$B$10,Paramètres!$A$1:$I$89,3,0)*VLOOKUP('Données projet'!$B$10,Paramètres!$A$1:$I$89,5,0)</f>
        <v>-9.2689999999847721E-3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188.46831042793326</v>
      </c>
      <c r="AO199" s="62">
        <f t="shared" si="205"/>
        <v>324.99681460301127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3.4263523340382553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8.124098038778988E-22</v>
      </c>
      <c r="AX199" s="23">
        <f t="shared" si="166"/>
        <v>3.4263523340382553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-2.9499999999927695E-2</v>
      </c>
      <c r="BE199" s="14">
        <f>BD199*VLOOKUP('Données projet'!$B$11,Paramètres!$A$1:$I$89,3,0)*VLOOKUP('Données projet'!$B$11,Paramètres!$A$1:$I$89,5,0)</f>
        <v>-1.7640999999956764E-2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197.69583177305697</v>
      </c>
      <c r="BJ199" s="62">
        <f t="shared" si="206"/>
        <v>275.81630628767454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3.4131694338146032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4.1799927904451837E-22</v>
      </c>
      <c r="BS199" s="24">
        <f t="shared" si="169"/>
        <v>3.4131694338146032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9">
        <f t="shared" si="192"/>
        <v>494.08687963126607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267.21192995910729</v>
      </c>
      <c r="T200" s="62">
        <f t="shared" si="204"/>
        <v>121.59015783305534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0.19952739850952345</v>
      </c>
      <c r="AA200" s="23">
        <f>EXP(-LN(2)/25)*AA199+(1-EXP(-LN(2)/25))/(LN(2)/25)*Calculateur!V200*Calculateur!X200*VLOOKUP('Données projet'!$B$9,Paramètres!$A$1:$I$89,3,0)*0.475*44/12</f>
        <v>9.4575831346526432E-2</v>
      </c>
      <c r="AB200" s="23">
        <f>EXP(-LN(2)/2)*AB199+(1-EXP(-LN(2)/2))/(LN(2)/2)*V200*Y200*VLOOKUP('Données projet'!$B$9,Paramètres!$A$1:$I$89,3,0)*0.475*44/12</f>
        <v>7.3480906120215313E-23</v>
      </c>
      <c r="AC200" s="24">
        <f t="shared" si="163"/>
        <v>0.29410322985604986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-1.5499999999974534E-2</v>
      </c>
      <c r="AJ200" s="14">
        <f>AI200*VLOOKUP('Données projet'!$B$10,Paramètres!$A$1:$I$89,3,0)*VLOOKUP('Données projet'!$B$10,Paramètres!$A$1:$I$89,5,0)</f>
        <v>-9.2689999999847721E-3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188.46831042793326</v>
      </c>
      <c r="AO200" s="62">
        <f t="shared" si="205"/>
        <v>324.99681460301127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3.3591636546363315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5.7446048142449537E-22</v>
      </c>
      <c r="AX200" s="23">
        <f t="shared" si="166"/>
        <v>3.3591636546363315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-2.9499999999927695E-2</v>
      </c>
      <c r="BE200" s="14">
        <f>BD200*VLOOKUP('Données projet'!$B$11,Paramètres!$A$1:$I$89,3,0)*VLOOKUP('Données projet'!$B$11,Paramètres!$A$1:$I$89,5,0)</f>
        <v>-1.7640999999956764E-2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197.69583177305697</v>
      </c>
      <c r="BJ200" s="62">
        <f t="shared" si="206"/>
        <v>275.81630628767454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3.3462392630452902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2.9557012474346689E-22</v>
      </c>
      <c r="BS200" s="24">
        <f t="shared" si="169"/>
        <v>3.3462392630452902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9">
        <f t="shared" si="192"/>
        <v>495.26239991157297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267.21192995910729</v>
      </c>
      <c r="T201" s="62">
        <f t="shared" si="204"/>
        <v>121.59015783305534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0.19561478792444795</v>
      </c>
      <c r="AA201" s="23">
        <f>EXP(-LN(2)/25)*AA200+(1-EXP(-LN(2)/25))/(LN(2)/25)*Calculateur!V201*Calculateur!X201*VLOOKUP('Données projet'!$B$9,Paramètres!$A$1:$I$89,3,0)*0.475*44/12</f>
        <v>9.1989650264828846E-2</v>
      </c>
      <c r="AB201" s="23">
        <f>EXP(-LN(2)/2)*AB200+(1-EXP(-LN(2)/2))/(LN(2)/2)*V201*Y201*VLOOKUP('Données projet'!$B$9,Paramètres!$A$1:$I$89,3,0)*0.475*44/12</f>
        <v>5.1958847005336337E-23</v>
      </c>
      <c r="AC201" s="24">
        <f t="shared" si="163"/>
        <v>0.28760443818927678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-1.5499999999974534E-2</v>
      </c>
      <c r="AJ201" s="14">
        <f>AI201*VLOOKUP('Données projet'!$B$10,Paramètres!$A$1:$I$89,3,0)*VLOOKUP('Données projet'!$B$10,Paramètres!$A$1:$I$89,5,0)</f>
        <v>-9.2689999999847721E-3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188.46831042793326</v>
      </c>
      <c r="AO201" s="62">
        <f t="shared" si="205"/>
        <v>324.99681460301127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3.2932925042564314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4.062049019389494E-22</v>
      </c>
      <c r="AX201" s="23">
        <f t="shared" si="166"/>
        <v>3.2932925042564314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-2.9499999999927695E-2</v>
      </c>
      <c r="BE201" s="14">
        <f>BD201*VLOOKUP('Données projet'!$B$11,Paramètres!$A$1:$I$89,3,0)*VLOOKUP('Données projet'!$B$11,Paramètres!$A$1:$I$89,5,0)</f>
        <v>-1.7640999999956764E-2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197.69583177305697</v>
      </c>
      <c r="BJ201" s="62">
        <f t="shared" si="206"/>
        <v>275.81630628767454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3.2806215521013899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2.0899963952225921E-22</v>
      </c>
      <c r="BS201" s="24">
        <f t="shared" si="169"/>
        <v>3.2806215521013899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9">
        <f t="shared" si="192"/>
        <v>496.43778820998034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267.21192995910729</v>
      </c>
      <c r="T202" s="62">
        <f t="shared" si="204"/>
        <v>121.59015783305534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0.19177890124648894</v>
      </c>
      <c r="AA202" s="23">
        <f>EXP(-LN(2)/25)*AA201+(1-EXP(-LN(2)/25))/(LN(2)/25)*Calculateur!V202*Calculateur!X202*VLOOKUP('Données projet'!$B$9,Paramètres!$A$1:$I$89,3,0)*0.475*44/12</f>
        <v>8.9474188440811633E-2</v>
      </c>
      <c r="AB202" s="23">
        <f>EXP(-LN(2)/2)*AB201+(1-EXP(-LN(2)/2))/(LN(2)/2)*V202*Y202*VLOOKUP('Données projet'!$B$9,Paramètres!$A$1:$I$89,3,0)*0.475*44/12</f>
        <v>3.6740453060107663E-23</v>
      </c>
      <c r="AC202" s="24">
        <f t="shared" si="163"/>
        <v>0.28125308968730056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-1.5499999999974534E-2</v>
      </c>
      <c r="AJ202" s="14">
        <f>AI202*VLOOKUP('Données projet'!$B$10,Paramètres!$A$1:$I$89,3,0)*VLOOKUP('Données projet'!$B$10,Paramètres!$A$1:$I$89,5,0)</f>
        <v>-9.2689999999847721E-3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188.46831042793326</v>
      </c>
      <c r="AO202" s="62">
        <f t="shared" si="205"/>
        <v>324.99681460301127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3.2287130469580467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2.8723024071224769E-22</v>
      </c>
      <c r="AX202" s="23">
        <f t="shared" si="166"/>
        <v>3.2287130469580467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-2.9499999999927695E-2</v>
      </c>
      <c r="BE202" s="14">
        <f>BD202*VLOOKUP('Données projet'!$B$11,Paramètres!$A$1:$I$89,3,0)*VLOOKUP('Données projet'!$B$11,Paramètres!$A$1:$I$89,5,0)</f>
        <v>-1.7640999999956764E-2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197.69583177305697</v>
      </c>
      <c r="BJ202" s="62">
        <f t="shared" si="206"/>
        <v>275.81630628767454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3.2162905644462478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1.4778506237173347E-22</v>
      </c>
      <c r="BS202" s="24">
        <f t="shared" si="169"/>
        <v>3.2162905644462478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9">
        <f t="shared" si="192"/>
        <v>497.61304526670318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267.21192995910729</v>
      </c>
      <c r="T203" s="62">
        <f t="shared" si="204"/>
        <v>121.59015783305534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0.18801823396662487</v>
      </c>
      <c r="AA203" s="23">
        <f>EXP(-LN(2)/25)*AA202+(1-EXP(-LN(2)/25))/(LN(2)/25)*Calculateur!V203*Calculateur!X203*VLOOKUP('Données projet'!$B$9,Paramètres!$A$1:$I$89,3,0)*0.475*44/12</f>
        <v>8.7027512052654563E-2</v>
      </c>
      <c r="AB203" s="23">
        <f>EXP(-LN(2)/2)*AB202+(1-EXP(-LN(2)/2))/(LN(2)/2)*V203*Y203*VLOOKUP('Données projet'!$B$9,Paramètres!$A$1:$I$89,3,0)*0.475*44/12</f>
        <v>2.5979423502668171E-23</v>
      </c>
      <c r="AC203" s="24">
        <f t="shared" si="163"/>
        <v>0.27504574601927945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-1.5499999999974534E-2</v>
      </c>
      <c r="AJ203" s="14">
        <f>AI203*VLOOKUP('Données projet'!$B$10,Paramètres!$A$1:$I$89,3,0)*VLOOKUP('Données projet'!$B$10,Paramètres!$A$1:$I$89,5,0)</f>
        <v>-9.2689999999847721E-3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188.46831042793326</v>
      </c>
      <c r="AO203" s="62">
        <f t="shared" si="205"/>
        <v>324.99681460301127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3.1653999534277037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2.031024509694747E-22</v>
      </c>
      <c r="AX203" s="23">
        <f t="shared" si="166"/>
        <v>3.1653999534277037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-2.9499999999927695E-2</v>
      </c>
      <c r="BE203" s="14">
        <f>BD203*VLOOKUP('Données projet'!$B$11,Paramètres!$A$1:$I$89,3,0)*VLOOKUP('Données projet'!$B$11,Paramètres!$A$1:$I$89,5,0)</f>
        <v>-1.7640999999956764E-2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197.69583177305697</v>
      </c>
      <c r="BJ203" s="62">
        <f t="shared" si="206"/>
        <v>275.81630628767454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3.1532210682209953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1.0449981976112963E-22</v>
      </c>
      <c r="BS203" s="24">
        <f t="shared" si="169"/>
        <v>3.1532210682209953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1.1457367676485573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1.3822911730149987</v>
      </c>
      <c r="BA205" s="87">
        <f>EXP(LN('Données projet'!B88)/'Données projet'!A88)</f>
        <v>1.4045213453682135</v>
      </c>
      <c r="BV205" s="87" t="e">
        <f>EXP(LN('Données projet'!B114)/'Données projet'!A114)</f>
        <v>#NUM!</v>
      </c>
      <c r="CQ205" s="87" t="e">
        <f>EXP(LN('Données projet'!B140)/'Données projet'!A140)</f>
        <v>#NUM!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L43" sqref="L4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pubescent</v>
      </c>
      <c r="B6" s="153">
        <f>'Données projet'!D9</f>
        <v>0.22500000000000001</v>
      </c>
      <c r="C6" s="154">
        <f ca="1">IF(OR('Données projet'!B9="",'Données projet'!C9="",'Données projet'!C9=0%),0,Calculateur!S3)</f>
        <v>267.21192995910729</v>
      </c>
      <c r="D6" s="154">
        <f>IF(OR('Données projet'!B9="",'Données projet'!C9="",'Données projet'!C9=0%),0,Calculateur!T3)</f>
        <v>121.59015783305534</v>
      </c>
      <c r="E6" s="154">
        <f ca="1">MIN(C6,D6)</f>
        <v>121.59015783305534</v>
      </c>
      <c r="F6" s="154">
        <f ca="1">E6*B6</f>
        <v>27.357785512437452</v>
      </c>
      <c r="G6" s="154">
        <f ca="1">F6*(100%-'Données projet'!$C$24)*(100%-'Données projet'!$C$25)*(100%-'Données projet'!$C$26)*(100%-'Données projet'!$C$27)</f>
        <v>20.92870591701465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20.92870591701465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Pin taeda</v>
      </c>
      <c r="B7" s="161">
        <f>'Données projet'!D10</f>
        <v>0.58499999999999996</v>
      </c>
      <c r="C7" s="154">
        <f ca="1">IF(OR('Données projet'!B10="",'Données projet'!C10="",'Données projet'!C10=0%),0,Calculateur!AN3)</f>
        <v>188.46831042793326</v>
      </c>
      <c r="D7" s="154">
        <f>IF(OR('Données projet'!B10="",'Données projet'!C10="",'Données projet'!C10=0%),0,Calculateur!AO3)</f>
        <v>324.99681460301127</v>
      </c>
      <c r="E7" s="154">
        <f t="shared" ref="E7:E15" ca="1" si="0">MIN(C7,D7)</f>
        <v>188.46831042793326</v>
      </c>
      <c r="F7" s="154">
        <f t="shared" ref="F7:F15" ca="1" si="1">E7*B7</f>
        <v>110.25396160034096</v>
      </c>
      <c r="G7" s="154">
        <f ca="1">F7*(100%-'Données projet'!$C$24)*(100%-'Données projet'!$C$25)*(100%-'Données projet'!$C$26)*(100%-'Données projet'!$C$27)</f>
        <v>84.344280624260833</v>
      </c>
      <c r="H7" s="162">
        <f>IF(OR('Données projet'!B10="",'Données projet'!C10="",'Données projet'!C10=0%),0,AVERAGE(Calculateur!$AX$3:$AX$33)*B7)</f>
        <v>5.2483836975287828</v>
      </c>
      <c r="I7" s="156">
        <f>H7*(100%-'Données projet'!$C$24)*(100%-'Données projet'!$C$25)*(100%-'Données projet'!$C$26)*(100%-'Données projet'!$C$27)</f>
        <v>4.0150135286095185</v>
      </c>
      <c r="J7" s="157">
        <f>IF(OR('Données projet'!B10="",'Données projet'!C10="",'Données projet'!C10=0%),0,SUM(Calculateur!$AQ$3:$AQ$33)*VLOOKUP('Données projet'!$B$10,Paramètres!$A$1:$I$89,9,0)*B7)</f>
        <v>43.963016175</v>
      </c>
      <c r="K7" s="158">
        <f>J7*(100%-'Données projet'!$C$24)*(100%-'Données projet'!$C$25)*(100%-'Données projet'!$C$26)*(100%-'Données projet'!$C$27)</f>
        <v>33.631707373874995</v>
      </c>
      <c r="L7" s="159">
        <f t="shared" ref="L7:L15" ca="1" si="2">G7+I7+K7</f>
        <v>121.99100152674535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Pin maritime</v>
      </c>
      <c r="B8" s="161">
        <f>'Données projet'!D11</f>
        <v>1.44</v>
      </c>
      <c r="C8" s="154">
        <f ca="1">IF(OR('Données projet'!B11="",'Données projet'!C11="",'Données projet'!C11=0%),0,Calculateur!BI3)</f>
        <v>197.69583177305697</v>
      </c>
      <c r="D8" s="154">
        <f>IF(OR('Données projet'!B11="",'Données projet'!C11="",'Données projet'!C11=0%),0,Calculateur!BJ3)</f>
        <v>275.81630628767454</v>
      </c>
      <c r="E8" s="154">
        <f t="shared" ca="1" si="0"/>
        <v>197.69583177305697</v>
      </c>
      <c r="F8" s="154">
        <f t="shared" ca="1" si="1"/>
        <v>284.68199775320204</v>
      </c>
      <c r="G8" s="154">
        <f ca="1">F8*(100%-'Données projet'!$C$24)*(100%-'Données projet'!$C$25)*(100%-'Données projet'!$C$26)*(100%-'Données projet'!$C$27)</f>
        <v>217.78172828119955</v>
      </c>
      <c r="H8" s="162">
        <f>IF(OR('Données projet'!B11="",'Données projet'!C11="",'Données projet'!C11=0%),0,AVERAGE(Calculateur!$BS$3:$BS$33)*B8)</f>
        <v>16.149054996275478</v>
      </c>
      <c r="I8" s="156">
        <f>H8*(100%-'Données projet'!$C$24)*(100%-'Données projet'!$C$25)*(100%-'Données projet'!$C$26)*(100%-'Données projet'!$C$27)</f>
        <v>12.354027072150741</v>
      </c>
      <c r="J8" s="157">
        <f>IF(OR('Données projet'!B11="",'Données projet'!C11="",'Données projet'!C11=0%),0,SUM(Calculateur!$BL$3:$BL$33)*VLOOKUP('Données projet'!$B$11,Paramètres!$A$1:$I$89,9,0)*B8)</f>
        <v>165.72849839999998</v>
      </c>
      <c r="K8" s="158">
        <f>J8*(100%-'Données projet'!$C$24)*(100%-'Données projet'!$C$25)*(100%-'Données projet'!$C$26)*(100%-'Données projet'!$C$27)</f>
        <v>126.78230127599997</v>
      </c>
      <c r="L8" s="159">
        <f t="shared" ca="1" si="2"/>
        <v>356.91805662935025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/>
      </c>
      <c r="B9" s="161">
        <f>'Données projet'!D12</f>
        <v>0</v>
      </c>
      <c r="C9" s="154">
        <f>IF(OR('Données projet'!B12="",'Données projet'!C12="",'Données projet'!C12=0%),0,Calculateur!CD3)</f>
        <v>0</v>
      </c>
      <c r="D9" s="154">
        <f>IF(OR('Données projet'!B12="",'Données projet'!C12="",'Données projet'!C12=0%),0,Calculateur!CE3)</f>
        <v>0</v>
      </c>
      <c r="E9" s="154">
        <f t="shared" si="0"/>
        <v>0</v>
      </c>
      <c r="F9" s="154">
        <f t="shared" si="1"/>
        <v>0</v>
      </c>
      <c r="G9" s="154">
        <f>F9*(100%-'Données projet'!$C$24)*(100%-'Données projet'!$C$25)*(100%-'Données projet'!$C$26)*(100%-'Données projet'!$C$27)</f>
        <v>0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/>
      </c>
      <c r="B10" s="161">
        <f>'Données projet'!D13</f>
        <v>0</v>
      </c>
      <c r="C10" s="154">
        <f>IF(OR('Données projet'!B13="",'Données projet'!C13="",'Données projet'!C13=0%),0,Calculateur!CY3)</f>
        <v>0</v>
      </c>
      <c r="D10" s="154">
        <f>IF(OR('Données projet'!B13="",'Données projet'!C13="",'Données projet'!C13=0%),0,Calculateur!CZ3)</f>
        <v>0</v>
      </c>
      <c r="E10" s="154">
        <f t="shared" si="0"/>
        <v>0</v>
      </c>
      <c r="F10" s="154">
        <f t="shared" si="1"/>
        <v>0</v>
      </c>
      <c r="G10" s="154">
        <f>F10*(100%-'Données projet'!$C$24)*(100%-'Données projet'!$C$25)*(100%-'Données projet'!$C$26)*(100%-'Données projet'!$C$27)</f>
        <v>0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422.29374486598044</v>
      </c>
      <c r="G16" s="173">
        <f t="shared" ca="1" si="3"/>
        <v>323.05471482247503</v>
      </c>
      <c r="H16" s="174">
        <f t="shared" si="3"/>
        <v>21.397438693804261</v>
      </c>
      <c r="I16" s="174">
        <f t="shared" si="3"/>
        <v>16.369040600760258</v>
      </c>
      <c r="J16" s="175">
        <f t="shared" si="3"/>
        <v>209.69151457499999</v>
      </c>
      <c r="K16" s="175">
        <f t="shared" si="3"/>
        <v>160.41400864987497</v>
      </c>
      <c r="L16" s="176">
        <f t="shared" ca="1" si="3"/>
        <v>499.83776407311024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pubescent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Pin taeda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Pin maritime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/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/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O20" zoomScale="85" zoomScaleNormal="120" workbookViewId="0">
      <selection activeCell="E44" sqref="E4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9" t="s">
        <v>315</v>
      </c>
      <c r="I4" s="339"/>
      <c r="K4" s="336" t="s">
        <v>253</v>
      </c>
      <c r="L4" s="337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8" t="s">
        <v>310</v>
      </c>
      <c r="S7" s="329"/>
      <c r="T7" s="329"/>
      <c r="U7" s="329"/>
      <c r="V7" s="330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pubescent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227.10576625553313</v>
      </c>
      <c r="U10" s="188">
        <f>'Données projet'!D9</f>
        <v>0.22500000000000001</v>
      </c>
      <c r="V10" s="187">
        <f>U10*T10</f>
        <v>51.098797407494956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Pin taeda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1606.1155975965864</v>
      </c>
      <c r="U11" s="188">
        <f>'Données projet'!D10</f>
        <v>0.58499999999999996</v>
      </c>
      <c r="V11" s="187">
        <f t="shared" ref="V11" si="0">U11*T11</f>
        <v>939.57762459400305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Pin maritime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5106.3370352063303</v>
      </c>
      <c r="U12" s="188">
        <f>'Données projet'!D11</f>
        <v>1.44</v>
      </c>
      <c r="V12" s="187">
        <f t="shared" ref="V12:V19" si="1">U12*T12</f>
        <v>7353.1253306971157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/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8">
        <f>'Données projet'!D12</f>
        <v>0</v>
      </c>
      <c r="V13" s="187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pubescent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/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8">
        <f>'Données projet'!D13</f>
        <v>0</v>
      </c>
      <c r="V14" s="187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40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40"/>
      <c r="H16" s="201"/>
      <c r="I16" s="202"/>
      <c r="J16" s="214"/>
      <c r="K16" s="223"/>
      <c r="L16" s="336" t="s">
        <v>254</v>
      </c>
      <c r="M16" s="337"/>
      <c r="N16" s="2">
        <v>80</v>
      </c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40"/>
      <c r="J17" s="214"/>
      <c r="K17" s="223"/>
      <c r="L17" s="294" t="s">
        <v>289</v>
      </c>
      <c r="M17" s="296"/>
      <c r="N17" s="185">
        <f>VLOOKUP(N16,Calculateur!$A$2:$H$153,3,0)/VLOOKUP('Scénario référence'!$G$15,Paramètres!A1:I89,3,0)/VLOOKUP('Scénario référence'!$G$15,Paramètres!A1:I89,5,0)</f>
        <v>79.999999999999929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40"/>
      <c r="J18" s="214"/>
      <c r="K18" s="223"/>
      <c r="L18" s="294" t="s">
        <v>255</v>
      </c>
      <c r="M18" s="296"/>
      <c r="N18" s="203">
        <v>40</v>
      </c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40"/>
      <c r="H19" s="230" t="s">
        <v>178</v>
      </c>
      <c r="I19" s="230" t="s">
        <v>287</v>
      </c>
      <c r="J19" s="258"/>
      <c r="K19" s="181"/>
      <c r="L19" s="336" t="s">
        <v>288</v>
      </c>
      <c r="M19" s="337"/>
      <c r="N19" s="189">
        <f>N17*N18</f>
        <v>3199.9999999999973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40"/>
      <c r="H20" s="201">
        <v>0</v>
      </c>
      <c r="I20" s="202">
        <v>5000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/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/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25</v>
      </c>
      <c r="B23" s="191">
        <f>'Données projet'!D36</f>
        <v>0</v>
      </c>
      <c r="C23" s="204">
        <v>0</v>
      </c>
      <c r="D23" s="192">
        <f>B23*C23</f>
        <v>0</v>
      </c>
      <c r="E23" s="204"/>
      <c r="F23" s="259"/>
      <c r="H23" s="201"/>
      <c r="I23" s="202"/>
      <c r="K23" s="223"/>
      <c r="L23" s="338" t="s">
        <v>260</v>
      </c>
      <c r="M23" s="338"/>
      <c r="N23" s="338"/>
      <c r="O23" s="25"/>
      <c r="P23" s="25"/>
      <c r="Q23" s="263"/>
      <c r="R23" s="25"/>
      <c r="S23" s="183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-2906.1982473013868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30</v>
      </c>
      <c r="B24" s="191">
        <f>'Données projet'!D37</f>
        <v>0</v>
      </c>
      <c r="C24" s="204">
        <v>10</v>
      </c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212.82824345474864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35</v>
      </c>
      <c r="B25" s="191">
        <f>'Données projet'!D38</f>
        <v>13</v>
      </c>
      <c r="C25" s="204">
        <v>0</v>
      </c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5">
        <f ca="1">T23-T24</f>
        <v>-3119.0264907561354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40</v>
      </c>
      <c r="B26" s="191">
        <f>'Données projet'!D39</f>
        <v>0</v>
      </c>
      <c r="C26" s="204">
        <v>10</v>
      </c>
      <c r="D26" s="192">
        <f t="shared" si="2"/>
        <v>0</v>
      </c>
      <c r="E26" s="204"/>
      <c r="F26" s="262"/>
      <c r="G26" s="257"/>
      <c r="H26" s="201"/>
      <c r="I26" s="202"/>
      <c r="K26" s="223"/>
      <c r="L26" s="322" t="s">
        <v>258</v>
      </c>
      <c r="M26" s="323"/>
      <c r="N26" s="323"/>
      <c r="O26" s="323"/>
      <c r="P26" s="324"/>
      <c r="Q26" s="263"/>
      <c r="R26" s="25"/>
      <c r="S26" s="196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45</v>
      </c>
      <c r="B27" s="191">
        <f>'Données projet'!D40</f>
        <v>28</v>
      </c>
      <c r="C27" s="204">
        <v>0</v>
      </c>
      <c r="D27" s="192">
        <f t="shared" si="2"/>
        <v>0</v>
      </c>
      <c r="E27" s="204"/>
      <c r="F27" s="262"/>
      <c r="G27" s="257"/>
      <c r="H27" s="201"/>
      <c r="I27" s="202"/>
      <c r="K27" s="223"/>
      <c r="L27" s="325"/>
      <c r="M27" s="326"/>
      <c r="N27" s="326"/>
      <c r="O27" s="326"/>
      <c r="P27" s="327"/>
      <c r="Q27" s="263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50</v>
      </c>
      <c r="B28" s="191">
        <f>'Données projet'!D41</f>
        <v>0</v>
      </c>
      <c r="C28" s="204">
        <v>10</v>
      </c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55</v>
      </c>
      <c r="B29" s="191">
        <f>'Données projet'!D42</f>
        <v>28</v>
      </c>
      <c r="C29" s="204">
        <v>0</v>
      </c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60</v>
      </c>
      <c r="B30" s="191">
        <f>'Données projet'!D43</f>
        <v>0</v>
      </c>
      <c r="C30" s="204">
        <v>20</v>
      </c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65</v>
      </c>
      <c r="B31" s="191">
        <f>'Données projet'!D44</f>
        <v>28</v>
      </c>
      <c r="C31" s="204">
        <v>0</v>
      </c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70</v>
      </c>
      <c r="B32" s="191">
        <f>'Données projet'!D45</f>
        <v>0</v>
      </c>
      <c r="C32" s="204">
        <v>40</v>
      </c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75</v>
      </c>
      <c r="B33" s="191">
        <f>'Données projet'!D46</f>
        <v>28</v>
      </c>
      <c r="C33" s="204">
        <v>0</v>
      </c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80</v>
      </c>
      <c r="B34" s="191">
        <f>'Données projet'!D47</f>
        <v>0</v>
      </c>
      <c r="C34" s="204">
        <v>60</v>
      </c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85</v>
      </c>
      <c r="B35" s="191">
        <f>'Données projet'!D48</f>
        <v>28</v>
      </c>
      <c r="C35" s="204">
        <v>80</v>
      </c>
      <c r="D35" s="192">
        <f t="shared" si="2"/>
        <v>2240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95</v>
      </c>
      <c r="B36" s="191">
        <f>'Données projet'!D49</f>
        <v>28</v>
      </c>
      <c r="C36" s="204">
        <v>100</v>
      </c>
      <c r="D36" s="192">
        <f t="shared" si="2"/>
        <v>2800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105</v>
      </c>
      <c r="B37" s="191">
        <f>'Données projet'!D50</f>
        <v>28</v>
      </c>
      <c r="C37" s="204">
        <v>110</v>
      </c>
      <c r="D37" s="192">
        <f t="shared" si="2"/>
        <v>3080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115</v>
      </c>
      <c r="B38" s="191">
        <f>'Données projet'!D51</f>
        <v>26</v>
      </c>
      <c r="C38" s="204">
        <v>130</v>
      </c>
      <c r="D38" s="192">
        <f t="shared" si="2"/>
        <v>3380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125</v>
      </c>
      <c r="B39" s="191">
        <f>'Données projet'!D52</f>
        <v>23</v>
      </c>
      <c r="C39" s="204">
        <v>140</v>
      </c>
      <c r="D39" s="192">
        <f t="shared" si="2"/>
        <v>3220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135</v>
      </c>
      <c r="B40" s="191">
        <f>'Données projet'!D53</f>
        <v>19</v>
      </c>
      <c r="C40" s="204">
        <v>150</v>
      </c>
      <c r="D40" s="192">
        <f t="shared" si="2"/>
        <v>2850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145</v>
      </c>
      <c r="B41" s="191">
        <f>'Données projet'!D54</f>
        <v>15</v>
      </c>
      <c r="C41" s="204">
        <v>0</v>
      </c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217</v>
      </c>
      <c r="C42" s="204">
        <v>200</v>
      </c>
      <c r="D42" s="192">
        <f t="shared" si="2"/>
        <v>43400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Pin taeda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12</v>
      </c>
      <c r="B54" s="191">
        <f>'Données projet'!D62</f>
        <v>0</v>
      </c>
      <c r="C54" s="204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14</v>
      </c>
      <c r="B55" s="191">
        <f>'Données projet'!D63</f>
        <v>22.227499999999999</v>
      </c>
      <c r="C55" s="204">
        <v>15</v>
      </c>
      <c r="D55" s="189">
        <f t="shared" ref="D55:D73" si="4">B55*C55</f>
        <v>333.41249999999997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16</v>
      </c>
      <c r="B56" s="191">
        <f>'Données projet'!D64</f>
        <v>0</v>
      </c>
      <c r="C56" s="204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18</v>
      </c>
      <c r="B57" s="191">
        <f>'Données projet'!D65</f>
        <v>0</v>
      </c>
      <c r="C57" s="204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19</v>
      </c>
      <c r="B58" s="191">
        <f>'Données projet'!D66</f>
        <v>34.884</v>
      </c>
      <c r="C58" s="204">
        <v>20</v>
      </c>
      <c r="D58" s="189">
        <f t="shared" si="4"/>
        <v>697.68000000000006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20</v>
      </c>
      <c r="B59" s="191">
        <f>'Données projet'!D67</f>
        <v>0</v>
      </c>
      <c r="C59" s="204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22</v>
      </c>
      <c r="B60" s="191">
        <f>'Données projet'!D68</f>
        <v>0</v>
      </c>
      <c r="C60" s="204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24</v>
      </c>
      <c r="B61" s="191">
        <f>'Données projet'!D69</f>
        <v>0</v>
      </c>
      <c r="C61" s="204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25</v>
      </c>
      <c r="B62" s="191">
        <f>'Données projet'!D70</f>
        <v>54.026000000000003</v>
      </c>
      <c r="C62" s="204">
        <v>30</v>
      </c>
      <c r="D62" s="189">
        <f t="shared" si="4"/>
        <v>1620.7800000000002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26</v>
      </c>
      <c r="B63" s="191">
        <f>'Données projet'!D71</f>
        <v>0</v>
      </c>
      <c r="C63" s="204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28</v>
      </c>
      <c r="B64" s="191">
        <f>'Données projet'!D72</f>
        <v>0</v>
      </c>
      <c r="C64" s="204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29</v>
      </c>
      <c r="B65" s="191">
        <f>'Données projet'!D73</f>
        <v>0</v>
      </c>
      <c r="C65" s="204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30</v>
      </c>
      <c r="B66" s="191">
        <f>'Données projet'!D74</f>
        <v>63.631</v>
      </c>
      <c r="C66" s="204">
        <v>45</v>
      </c>
      <c r="D66" s="189">
        <f t="shared" si="4"/>
        <v>2863.395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32</v>
      </c>
      <c r="B67" s="191">
        <f>'Données projet'!D75</f>
        <v>0</v>
      </c>
      <c r="C67" s="204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34</v>
      </c>
      <c r="B68" s="191">
        <f>'Données projet'!D76</f>
        <v>0</v>
      </c>
      <c r="C68" s="204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36</v>
      </c>
      <c r="B69" s="191">
        <f>'Données projet'!D77</f>
        <v>0</v>
      </c>
      <c r="C69" s="204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38</v>
      </c>
      <c r="B70" s="191">
        <f>'Données projet'!D78</f>
        <v>0</v>
      </c>
      <c r="C70" s="204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40</v>
      </c>
      <c r="B71" s="191">
        <f>'Données projet'!D79</f>
        <v>0</v>
      </c>
      <c r="C71" s="204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42</v>
      </c>
      <c r="B72" s="191">
        <f>'Données projet'!D80</f>
        <v>360.9</v>
      </c>
      <c r="C72" s="204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4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 t="str">
        <f>IF(O73+1&lt;=MIN('Données projet'!$E$9:$E$18),O73+1,"STOP")</f>
        <v>STOP</v>
      </c>
      <c r="P74" s="195" t="e">
        <f t="shared" si="5"/>
        <v>#VALUE!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 t="e">
        <f>IF(O74+1&lt;=MIN('Données projet'!$E$9:$E$18),O74+1,"STOP")</f>
        <v>#VALUE!</v>
      </c>
      <c r="P75" s="195" t="e">
        <f t="shared" si="5"/>
        <v>#VALUE!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Pin maritime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e">
        <f>IF(O75+1&lt;=MIN('Données projet'!$E$9:$E$18),O75+1,"STOP")</f>
        <v>#VALUE!</v>
      </c>
      <c r="P76" s="195" t="e">
        <f t="shared" si="5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/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/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12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14</v>
      </c>
      <c r="B86" s="191">
        <f>'Données projet'!D89</f>
        <v>26.384</v>
      </c>
      <c r="C86" s="202">
        <v>15</v>
      </c>
      <c r="D86" s="189">
        <f t="shared" ref="D86:D104" si="6">B86*C86</f>
        <v>395.76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16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18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19</v>
      </c>
      <c r="B89" s="191">
        <f>'Données projet'!D92</f>
        <v>40.5535</v>
      </c>
      <c r="C89" s="202">
        <v>20</v>
      </c>
      <c r="D89" s="189">
        <f t="shared" si="6"/>
        <v>811.06999999999994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20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22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24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25</v>
      </c>
      <c r="B93" s="191">
        <f>'Données projet'!D96</f>
        <v>61.863</v>
      </c>
      <c r="C93" s="202">
        <v>30</v>
      </c>
      <c r="D93" s="189">
        <f t="shared" si="6"/>
        <v>1855.8899999999999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26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28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29</v>
      </c>
      <c r="B96" s="191">
        <f>'Données projet'!D99</f>
        <v>66.265999999999991</v>
      </c>
      <c r="C96" s="202">
        <v>40</v>
      </c>
      <c r="D96" s="189">
        <f t="shared" si="6"/>
        <v>2650.6399999999994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30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32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34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36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38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40</v>
      </c>
      <c r="B102" s="191">
        <f>'Données projet'!D105</f>
        <v>370.4</v>
      </c>
      <c r="C102" s="202">
        <v>50</v>
      </c>
      <c r="D102" s="189">
        <f t="shared" si="6"/>
        <v>18520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/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0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0</v>
      </c>
      <c r="B119" s="191">
        <f>'Données projet'!D117</f>
        <v>0</v>
      </c>
      <c r="C119" s="202">
        <v>15</v>
      </c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0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0</v>
      </c>
      <c r="B124" s="191">
        <f>'Données projet'!D122</f>
        <v>0</v>
      </c>
      <c r="C124" s="202">
        <v>30</v>
      </c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>
        <v>40</v>
      </c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>
        <v>53</v>
      </c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/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/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/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0</v>
      </c>
      <c r="B211" s="191">
        <f>'Données projet'!D194</f>
        <v>0</v>
      </c>
      <c r="C211" s="202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0</v>
      </c>
      <c r="B212" s="191">
        <f>'Données projet'!D195</f>
        <v>0</v>
      </c>
      <c r="C212" s="202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0</v>
      </c>
      <c r="B213" s="191">
        <f>'Données projet'!D196</f>
        <v>0</v>
      </c>
      <c r="C213" s="202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0</v>
      </c>
      <c r="B214" s="191">
        <f>'Données projet'!D197</f>
        <v>0</v>
      </c>
      <c r="C214" s="202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0</v>
      </c>
      <c r="B215" s="191">
        <f>'Données projet'!D198</f>
        <v>0</v>
      </c>
      <c r="C215" s="202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2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2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2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2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2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2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2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2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2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2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2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2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2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2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2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2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2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2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2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2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2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2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2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2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2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2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2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2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2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alex.pousse</cp:lastModifiedBy>
  <dcterms:created xsi:type="dcterms:W3CDTF">2021-02-01T08:22:39Z</dcterms:created>
  <dcterms:modified xsi:type="dcterms:W3CDTF">2025-01-24T13:40:15Z</dcterms:modified>
</cp:coreProperties>
</file>