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Mourens (33)\Dossier d_instruction\"/>
    </mc:Choice>
  </mc:AlternateContent>
  <xr:revisionPtr revIDLastSave="0" documentId="13_ncr:1_{A501A3A7-71F3-4957-B3EF-3B47AA9C693F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AN96" i="2" l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30" i="2" l="1"/>
  <c r="AN124" i="2"/>
  <c r="AN172" i="2"/>
  <c r="AN98" i="2"/>
  <c r="AN199" i="2"/>
  <c r="AN158" i="2"/>
  <c r="AN56" i="2"/>
  <c r="AN102" i="2"/>
  <c r="AN97" i="2"/>
  <c r="AN59" i="2"/>
  <c r="AN146" i="2"/>
  <c r="AN109" i="2"/>
  <c r="AN111" i="2"/>
  <c r="AN163" i="2"/>
  <c r="AN140" i="2"/>
  <c r="AN26" i="2"/>
  <c r="AN14" i="2"/>
  <c r="AN157" i="2"/>
  <c r="AN61" i="2"/>
  <c r="AN139" i="2"/>
  <c r="AN167" i="2"/>
  <c r="AN47" i="2"/>
  <c r="AN92" i="2"/>
  <c r="AN38" i="2"/>
  <c r="AN133" i="2"/>
  <c r="AN70" i="2"/>
  <c r="AN121" i="2"/>
  <c r="AN136" i="2"/>
  <c r="AN131" i="2"/>
  <c r="AN35" i="2"/>
  <c r="AN182" i="2"/>
  <c r="AN170" i="2"/>
  <c r="AN73" i="2"/>
  <c r="AN197" i="2"/>
  <c r="AN86" i="2"/>
  <c r="AN43" i="2"/>
  <c r="AN65" i="2"/>
  <c r="AN10" i="2"/>
  <c r="AN85" i="2"/>
  <c r="AN166" i="2"/>
  <c r="AN115" i="2"/>
  <c r="AN93" i="2"/>
  <c r="AN16" i="2"/>
  <c r="AN83" i="2"/>
  <c r="AN148" i="2"/>
  <c r="AN50" i="2"/>
  <c r="AN53" i="2"/>
  <c r="AN66" i="2"/>
  <c r="AN149" i="2"/>
  <c r="AN84" i="2"/>
  <c r="AN32" i="2"/>
  <c r="AN165" i="2"/>
  <c r="AN21" i="2"/>
  <c r="AN175" i="2"/>
  <c r="AN201" i="2"/>
  <c r="AN202" i="2"/>
  <c r="AN100" i="2"/>
  <c r="AN107" i="2"/>
  <c r="AN160" i="2"/>
  <c r="AN80" i="2"/>
  <c r="AN143" i="2"/>
  <c r="AN40" i="2"/>
  <c r="AN44" i="2"/>
  <c r="AN54" i="2"/>
  <c r="AN45" i="2"/>
  <c r="AN42" i="2"/>
  <c r="AN150" i="2"/>
  <c r="AN103" i="2"/>
  <c r="AN118" i="2"/>
  <c r="AN19" i="2"/>
  <c r="AN17" i="2"/>
  <c r="AN58" i="2"/>
  <c r="AN185" i="2"/>
  <c r="AN134" i="2"/>
  <c r="AN135" i="2"/>
  <c r="AN25" i="2"/>
  <c r="AN141" i="2"/>
  <c r="AN114" i="2"/>
  <c r="AN64" i="2"/>
  <c r="AN178" i="2"/>
  <c r="AN75" i="2"/>
  <c r="AN55" i="2"/>
  <c r="AN23" i="2"/>
  <c r="AN159" i="2"/>
  <c r="AN168" i="2"/>
  <c r="AN155" i="2"/>
  <c r="AN119" i="2"/>
  <c r="AN117" i="2"/>
  <c r="AN156" i="2"/>
  <c r="AN186" i="2"/>
  <c r="AN151" i="2"/>
  <c r="AN99" i="2"/>
  <c r="AN137" i="2"/>
  <c r="AN195" i="2"/>
  <c r="AN112" i="2"/>
  <c r="AN76" i="2"/>
  <c r="AN90" i="2"/>
  <c r="AN22" i="2"/>
  <c r="AN9" i="2"/>
  <c r="AN179" i="2"/>
  <c r="AN13" i="2"/>
  <c r="AN89" i="2"/>
  <c r="AN34" i="2"/>
  <c r="AN120" i="2"/>
  <c r="AN74" i="2"/>
  <c r="AN116" i="2"/>
  <c r="AN8" i="2"/>
  <c r="AN31" i="2"/>
  <c r="AN94" i="2"/>
  <c r="AN177" i="2"/>
  <c r="AN196" i="2"/>
  <c r="AN174" i="2"/>
  <c r="AN138" i="2"/>
  <c r="AN105" i="2"/>
  <c r="AN71" i="2"/>
  <c r="AN180" i="2"/>
  <c r="AN68" i="2"/>
  <c r="AN78" i="2"/>
  <c r="AN12" i="2"/>
  <c r="AN15" i="2"/>
  <c r="AN162" i="2"/>
  <c r="AN184" i="2"/>
  <c r="AN4" i="2"/>
  <c r="AN144" i="2"/>
  <c r="AN127" i="2"/>
  <c r="AN161" i="2"/>
  <c r="AN46" i="2"/>
  <c r="AN41" i="2"/>
  <c r="AN169" i="2"/>
  <c r="AN49" i="2"/>
  <c r="AN20" i="2"/>
  <c r="AN106" i="2"/>
  <c r="AN29" i="2"/>
  <c r="AN62" i="2"/>
  <c r="AN126" i="2"/>
  <c r="AN48" i="2"/>
  <c r="AN125" i="2"/>
  <c r="AN176" i="2"/>
  <c r="AN171" i="2"/>
  <c r="AN110" i="2"/>
  <c r="AN147" i="2"/>
  <c r="AN51" i="2"/>
  <c r="AN67" i="2"/>
  <c r="AN6" i="2"/>
  <c r="AN27" i="2"/>
  <c r="AN81" i="2"/>
  <c r="AN173" i="2"/>
  <c r="AN192" i="2"/>
  <c r="AN79" i="2"/>
  <c r="AN18" i="2"/>
  <c r="AN37" i="2"/>
  <c r="AN181" i="2"/>
  <c r="AN190" i="2"/>
  <c r="AN3" i="2"/>
  <c r="C7" i="4" s="1"/>
  <c r="E7" i="4" s="1"/>
  <c r="F7" i="4" s="1"/>
  <c r="G7" i="4" s="1"/>
  <c r="L7" i="4" s="1"/>
  <c r="AN193" i="2"/>
  <c r="AN28" i="2"/>
  <c r="AN164" i="2"/>
  <c r="AN203" i="2"/>
  <c r="AN198" i="2"/>
  <c r="AN123" i="2"/>
  <c r="AN189" i="2"/>
  <c r="AN30" i="2"/>
  <c r="AN187" i="2"/>
  <c r="AN113" i="2"/>
  <c r="AN122" i="2"/>
  <c r="AN129" i="2"/>
  <c r="AN132" i="2"/>
  <c r="AN153" i="2"/>
  <c r="AN188" i="2"/>
  <c r="AN52" i="2"/>
  <c r="AN24" i="2"/>
  <c r="AN154" i="2"/>
  <c r="AN82" i="2"/>
  <c r="AN39" i="2"/>
  <c r="AN200" i="2"/>
  <c r="AN95" i="2"/>
  <c r="AN7" i="2"/>
  <c r="AN101" i="2"/>
  <c r="AN108" i="2"/>
  <c r="AN63" i="2"/>
  <c r="AN191" i="2"/>
  <c r="AN183" i="2"/>
  <c r="AN91" i="2"/>
  <c r="AN57" i="2"/>
  <c r="AN77" i="2"/>
  <c r="AN128" i="2"/>
  <c r="AN104" i="2"/>
  <c r="AN69" i="2"/>
  <c r="AN36" i="2"/>
  <c r="AN11" i="2"/>
  <c r="AN33" i="2"/>
  <c r="AN87" i="2"/>
  <c r="AN194" i="2"/>
  <c r="AN142" i="2"/>
  <c r="AN145" i="2"/>
  <c r="AN60" i="2"/>
  <c r="AN152" i="2"/>
  <c r="AN5" i="2"/>
  <c r="AN88" i="2"/>
  <c r="AN72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<sst xmlns="http://schemas.openxmlformats.org/spreadsheetml/2006/main" count="1175" uniqueCount="326">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</sst>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139.309325252957</c:v>
                </c:pt>
                <c:pt idx="12">
                  <c:v>160.57619088931631</c:v>
                </c:pt>
                <c:pt idx="13">
                  <c:v>181.77628557051798</c:v>
                </c:pt>
                <c:pt idx="14">
                  <c:v>202.9184983227934</c:v>
                </c:pt>
                <c:pt idx="15">
                  <c:v>224.00971024958213</c:v>
                </c:pt>
                <c:pt idx="16">
                  <c:v>210.34498910896295</c:v>
                </c:pt>
                <c:pt idx="17">
                  <c:v>229.86009453547467</c:v>
                </c:pt>
                <c:pt idx="18">
                  <c:v>249.33731901797839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334.66233736464409</c:v>
                </c:pt>
                <c:pt idx="27">
                  <c:v>348.18865493629556</c:v>
                </c:pt>
                <c:pt idx="28">
                  <c:v>361.70344390352284</c:v>
                </c:pt>
                <c:pt idx="29">
                  <c:v>375.20719573147329</c:v>
                </c:pt>
                <c:pt idx="30">
                  <c:v>388.70036362009404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421.42793186976093</c:v>
                </c:pt>
                <c:pt idx="37">
                  <c:v>431.04305967702004</c:v>
                </c:pt>
                <c:pt idx="38">
                  <c:v>440.65358016358783</c:v>
                </c:pt>
                <c:pt idx="39">
                  <c:v>450.25960801246742</c:v>
                </c:pt>
                <c:pt idx="40">
                  <c:v>459.86125261266926</c:v>
                </c:pt>
                <c:pt idx="41">
                  <c:v>457.94126927057499</c:v>
                </c:pt>
                <c:pt idx="42">
                  <c:v>467.53948269999188</c:v>
                </c:pt>
                <c:pt idx="43">
                  <c:v>477.13349754486762</c:v>
                </c:pt>
                <c:pt idx="44">
                  <c:v>486.72341015001922</c:v>
                </c:pt>
                <c:pt idx="45">
                  <c:v>496.30931275327697</c:v>
                </c:pt>
                <c:pt idx="46">
                  <c:v>484.80575132371069</c:v>
                </c:pt>
                <c:pt idx="47">
                  <c:v>484.80575132371069</c:v>
                </c:pt>
                <c:pt idx="48">
                  <c:v>484.80575132371069</c:v>
                </c:pt>
                <c:pt idx="49">
                  <c:v>484.80575132371069</c:v>
                </c:pt>
                <c:pt idx="50">
                  <c:v>484.80575132371069</c:v>
                </c:pt>
                <c:pt idx="51">
                  <c:v>484.80575132371069</c:v>
                </c:pt>
                <c:pt idx="52">
                  <c:v>484.80575132371069</c:v>
                </c:pt>
                <c:pt idx="53">
                  <c:v>484.80575132371069</c:v>
                </c:pt>
                <c:pt idx="54">
                  <c:v>484.80575132371069</c:v>
                </c:pt>
                <c:pt idx="55">
                  <c:v>484.80575132371069</c:v>
                </c:pt>
                <c:pt idx="56">
                  <c:v>484.80575132371069</c:v>
                </c:pt>
                <c:pt idx="57">
                  <c:v>484.80575132371069</c:v>
                </c:pt>
                <c:pt idx="58">
                  <c:v>484.80575132371069</c:v>
                </c:pt>
                <c:pt idx="59">
                  <c:v>484.80575132371069</c:v>
                </c:pt>
                <c:pt idx="60">
                  <c:v>484.80575132371069</c:v>
                </c:pt>
                <c:pt idx="61">
                  <c:v>484.80575132371069</c:v>
                </c:pt>
                <c:pt idx="62">
                  <c:v>484.80575132371069</c:v>
                </c:pt>
                <c:pt idx="63">
                  <c:v>484.80575132371069</c:v>
                </c:pt>
                <c:pt idx="64">
                  <c:v>484.80575132371069</c:v>
                </c:pt>
                <c:pt idx="65">
                  <c:v>484.80575132371069</c:v>
                </c:pt>
                <c:pt idx="66">
                  <c:v>484.80575132371069</c:v>
                </c:pt>
                <c:pt idx="67">
                  <c:v>484.80575132371069</c:v>
                </c:pt>
                <c:pt idx="68">
                  <c:v>484.80575132371069</c:v>
                </c:pt>
                <c:pt idx="69">
                  <c:v>484.80575132371069</c:v>
                </c:pt>
                <c:pt idx="70">
                  <c:v>484.80575132371069</c:v>
                </c:pt>
                <c:pt idx="71">
                  <c:v>484.80575132371069</c:v>
                </c:pt>
                <c:pt idx="72">
                  <c:v>484.80575132371069</c:v>
                </c:pt>
                <c:pt idx="73">
                  <c:v>484.80575132371069</c:v>
                </c:pt>
                <c:pt idx="74">
                  <c:v>484.80575132371069</c:v>
                </c:pt>
                <c:pt idx="75">
                  <c:v>484.80575132371069</c:v>
                </c:pt>
                <c:pt idx="76">
                  <c:v>484.80575132371069</c:v>
                </c:pt>
                <c:pt idx="77">
                  <c:v>484.80575132371069</c:v>
                </c:pt>
                <c:pt idx="78">
                  <c:v>484.80575132371069</c:v>
                </c:pt>
                <c:pt idx="79">
                  <c:v>484.80575132371069</c:v>
                </c:pt>
                <c:pt idx="80">
                  <c:v>484.80575132371069</c:v>
                </c:pt>
                <c:pt idx="81">
                  <c:v>484.80575132371069</c:v>
                </c:pt>
                <c:pt idx="82">
                  <c:v>484.80575132371069</c:v>
                </c:pt>
                <c:pt idx="83">
                  <c:v>484.80575132371069</c:v>
                </c:pt>
                <c:pt idx="84">
                  <c:v>484.80575132371069</c:v>
                </c:pt>
                <c:pt idx="85">
                  <c:v>484.80575132371069</c:v>
                </c:pt>
                <c:pt idx="86">
                  <c:v>484.80575132371069</c:v>
                </c:pt>
                <c:pt idx="87">
                  <c:v>484.80575132371069</c:v>
                </c:pt>
                <c:pt idx="88">
                  <c:v>484.80575132371069</c:v>
                </c:pt>
                <c:pt idx="89">
                  <c:v>484.80575132371069</c:v>
                </c:pt>
                <c:pt idx="90">
                  <c:v>484.80575132371069</c:v>
                </c:pt>
                <c:pt idx="91">
                  <c:v>484.80575132371069</c:v>
                </c:pt>
                <c:pt idx="92">
                  <c:v>484.80575132371069</c:v>
                </c:pt>
                <c:pt idx="93">
                  <c:v>484.80575132371069</c:v>
                </c:pt>
                <c:pt idx="94">
                  <c:v>484.80575132371069</c:v>
                </c:pt>
                <c:pt idx="95">
                  <c:v>484.80575132371069</c:v>
                </c:pt>
                <c:pt idx="96">
                  <c:v>484.80575132371069</c:v>
                </c:pt>
                <c:pt idx="97">
                  <c:v>484.80575132371069</c:v>
                </c:pt>
                <c:pt idx="98">
                  <c:v>484.80575132371069</c:v>
                </c:pt>
                <c:pt idx="99">
                  <c:v>484.80575132371069</c:v>
                </c:pt>
                <c:pt idx="100">
                  <c:v>484.80575132371069</c:v>
                </c:pt>
                <c:pt idx="101">
                  <c:v>484.80575132371069</c:v>
                </c:pt>
                <c:pt idx="102">
                  <c:v>484.80575132371069</c:v>
                </c:pt>
                <c:pt idx="103">
                  <c:v>484.80575132371069</c:v>
                </c:pt>
                <c:pt idx="104">
                  <c:v>484.80575132371069</c:v>
                </c:pt>
                <c:pt idx="105">
                  <c:v>484.80575132371069</c:v>
                </c:pt>
                <c:pt idx="106">
                  <c:v>484.80575132371069</c:v>
                </c:pt>
                <c:pt idx="107">
                  <c:v>484.80575132371069</c:v>
                </c:pt>
                <c:pt idx="108">
                  <c:v>484.80575132371069</c:v>
                </c:pt>
                <c:pt idx="109">
                  <c:v>484.80575132371069</c:v>
                </c:pt>
                <c:pt idx="110">
                  <c:v>484.80575132371069</c:v>
                </c:pt>
                <c:pt idx="111">
                  <c:v>484.80575132371069</c:v>
                </c:pt>
                <c:pt idx="112">
                  <c:v>484.80575132371069</c:v>
                </c:pt>
                <c:pt idx="113">
                  <c:v>484.80575132371069</c:v>
                </c:pt>
                <c:pt idx="114">
                  <c:v>484.80575132371069</c:v>
                </c:pt>
                <c:pt idx="115">
                  <c:v>484.80575132371069</c:v>
                </c:pt>
                <c:pt idx="116">
                  <c:v>484.80575132371069</c:v>
                </c:pt>
                <c:pt idx="117">
                  <c:v>484.80575132371069</c:v>
                </c:pt>
                <c:pt idx="118">
                  <c:v>484.80575132371069</c:v>
                </c:pt>
                <c:pt idx="119">
                  <c:v>484.80575132371069</c:v>
                </c:pt>
                <c:pt idx="120">
                  <c:v>484.80575132371069</c:v>
                </c:pt>
                <c:pt idx="121">
                  <c:v>484.80575132371069</c:v>
                </c:pt>
                <c:pt idx="122">
                  <c:v>484.80575132371069</c:v>
                </c:pt>
                <c:pt idx="123">
                  <c:v>484.80575132371069</c:v>
                </c:pt>
                <c:pt idx="124">
                  <c:v>484.80575132371069</c:v>
                </c:pt>
                <c:pt idx="125">
                  <c:v>484.80575132371069</c:v>
                </c:pt>
                <c:pt idx="126">
                  <c:v>484.80575132371069</c:v>
                </c:pt>
                <c:pt idx="127">
                  <c:v>484.80575132371069</c:v>
                </c:pt>
                <c:pt idx="128">
                  <c:v>484.80575132371069</c:v>
                </c:pt>
                <c:pt idx="129">
                  <c:v>484.80575132371069</c:v>
                </c:pt>
                <c:pt idx="130">
                  <c:v>484.80575132371069</c:v>
                </c:pt>
                <c:pt idx="131">
                  <c:v>484.80575132371069</c:v>
                </c:pt>
                <c:pt idx="132">
                  <c:v>484.80575132371069</c:v>
                </c:pt>
                <c:pt idx="133">
                  <c:v>484.80575132371069</c:v>
                </c:pt>
                <c:pt idx="134">
                  <c:v>484.80575132371069</c:v>
                </c:pt>
                <c:pt idx="135">
                  <c:v>484.80575132371069</c:v>
                </c:pt>
                <c:pt idx="136">
                  <c:v>484.80575132371069</c:v>
                </c:pt>
                <c:pt idx="137">
                  <c:v>484.80575132371069</c:v>
                </c:pt>
                <c:pt idx="138">
                  <c:v>484.80575132371069</c:v>
                </c:pt>
                <c:pt idx="139">
                  <c:v>484.80575132371069</c:v>
                </c:pt>
                <c:pt idx="140">
                  <c:v>484.80575132371069</c:v>
                </c:pt>
                <c:pt idx="141">
                  <c:v>484.80575132371069</c:v>
                </c:pt>
                <c:pt idx="142">
                  <c:v>484.80575132371069</c:v>
                </c:pt>
                <c:pt idx="143">
                  <c:v>484.80575132371069</c:v>
                </c:pt>
                <c:pt idx="144">
                  <c:v>484.80575132371069</c:v>
                </c:pt>
                <c:pt idx="145">
                  <c:v>484.80575132371069</c:v>
                </c:pt>
                <c:pt idx="146">
                  <c:v>484.80575132371069</c:v>
                </c:pt>
                <c:pt idx="147">
                  <c:v>484.80575132371069</c:v>
                </c:pt>
                <c:pt idx="148">
                  <c:v>484.80575132371069</c:v>
                </c:pt>
                <c:pt idx="149">
                  <c:v>484.80575132371069</c:v>
                </c:pt>
                <c:pt idx="150">
                  <c:v>484.80575132371069</c:v>
                </c:pt>
                <c:pt idx="151">
                  <c:v>484.80575132371069</c:v>
                </c:pt>
                <c:pt idx="152">
                  <c:v>484.80575132371069</c:v>
                </c:pt>
                <c:pt idx="153">
                  <c:v>484.80575132371069</c:v>
                </c:pt>
                <c:pt idx="154">
                  <c:v>484.80575132371069</c:v>
                </c:pt>
                <c:pt idx="155">
                  <c:v>484.80575132371069</c:v>
                </c:pt>
                <c:pt idx="156">
                  <c:v>484.80575132371069</c:v>
                </c:pt>
                <c:pt idx="157">
                  <c:v>484.80575132371069</c:v>
                </c:pt>
                <c:pt idx="158">
                  <c:v>484.80575132371069</c:v>
                </c:pt>
                <c:pt idx="159">
                  <c:v>484.80575132371069</c:v>
                </c:pt>
                <c:pt idx="160">
                  <c:v>484.80575132371069</c:v>
                </c:pt>
                <c:pt idx="161">
                  <c:v>484.80575132371069</c:v>
                </c:pt>
                <c:pt idx="162">
                  <c:v>484.80575132371069</c:v>
                </c:pt>
                <c:pt idx="163">
                  <c:v>484.80575132371069</c:v>
                </c:pt>
                <c:pt idx="164">
                  <c:v>484.80575132371069</c:v>
                </c:pt>
                <c:pt idx="165">
                  <c:v>484.80575132371069</c:v>
                </c:pt>
                <c:pt idx="166">
                  <c:v>484.80575132371069</c:v>
                </c:pt>
                <c:pt idx="167">
                  <c:v>484.80575132371069</c:v>
                </c:pt>
                <c:pt idx="168">
                  <c:v>484.80575132371069</c:v>
                </c:pt>
                <c:pt idx="169">
                  <c:v>484.80575132371069</c:v>
                </c:pt>
                <c:pt idx="170">
                  <c:v>484.80575132371069</c:v>
                </c:pt>
                <c:pt idx="171">
                  <c:v>484.80575132371069</c:v>
                </c:pt>
                <c:pt idx="172">
                  <c:v>484.80575132371069</c:v>
                </c:pt>
                <c:pt idx="173">
                  <c:v>484.80575132371069</c:v>
                </c:pt>
                <c:pt idx="174">
                  <c:v>484.80575132371069</c:v>
                </c:pt>
                <c:pt idx="175">
                  <c:v>484.80575132371069</c:v>
                </c:pt>
                <c:pt idx="176">
                  <c:v>484.80575132371069</c:v>
                </c:pt>
                <c:pt idx="177">
                  <c:v>484.80575132371069</c:v>
                </c:pt>
                <c:pt idx="178">
                  <c:v>484.80575132371069</c:v>
                </c:pt>
                <c:pt idx="179">
                  <c:v>484.80575132371069</c:v>
                </c:pt>
                <c:pt idx="180">
                  <c:v>484.80575132371069</c:v>
                </c:pt>
                <c:pt idx="181">
                  <c:v>484.80575132371069</c:v>
                </c:pt>
                <c:pt idx="182">
                  <c:v>484.80575132371069</c:v>
                </c:pt>
                <c:pt idx="183">
                  <c:v>484.80575132371069</c:v>
                </c:pt>
                <c:pt idx="184">
                  <c:v>484.80575132371069</c:v>
                </c:pt>
                <c:pt idx="185">
                  <c:v>484.80575132371069</c:v>
                </c:pt>
                <c:pt idx="186">
                  <c:v>484.80575132371069</c:v>
                </c:pt>
                <c:pt idx="187">
                  <c:v>484.80575132371069</c:v>
                </c:pt>
                <c:pt idx="188">
                  <c:v>484.80575132371069</c:v>
                </c:pt>
                <c:pt idx="189">
                  <c:v>484.80575132371069</c:v>
                </c:pt>
                <c:pt idx="190">
                  <c:v>484.80575132371069</c:v>
                </c:pt>
                <c:pt idx="191">
                  <c:v>484.80575132371069</c:v>
                </c:pt>
                <c:pt idx="192">
                  <c:v>484.80575132371069</c:v>
                </c:pt>
                <c:pt idx="193">
                  <c:v>484.80575132371069</c:v>
                </c:pt>
                <c:pt idx="194">
                  <c:v>484.80575132371069</c:v>
                </c:pt>
                <c:pt idx="195">
                  <c:v>484.80575132371069</c:v>
                </c:pt>
                <c:pt idx="196">
                  <c:v>484.80575132371069</c:v>
                </c:pt>
                <c:pt idx="197">
                  <c:v>484.80575132371069</c:v>
                </c:pt>
                <c:pt idx="198">
                  <c:v>484.80575132371069</c:v>
                </c:pt>
                <c:pt idx="199">
                  <c:v>484.80575132371069</c:v>
                </c:pt>
                <c:pt idx="200">
                  <c:v>484.80575132371069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70" zoomScaleNormal="70" workbookViewId="0">
      <selection activeCell="E12" sqref="E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14.4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44</v>
      </c>
      <c r="C9" s="264">
        <v>0.89100999999999997</v>
      </c>
      <c r="D9" s="33">
        <f t="shared" ref="D9:D18" si="0">C9*$C$5</f>
        <v>12.830544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3.6330000000000001E-2</v>
      </c>
      <c r="D10" s="33">
        <f t="shared" si="0"/>
        <v>0.52315200000000006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7.2660000000000002E-2</v>
      </c>
      <c r="D11" s="33">
        <f t="shared" si="0"/>
        <v>1.0463040000000001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14.399999999999999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5</v>
      </c>
      <c r="B36" s="259">
        <v>28</v>
      </c>
      <c r="C36" s="259">
        <v>1</v>
      </c>
      <c r="D36" s="259">
        <v>4</v>
      </c>
      <c r="E36" s="260"/>
      <c r="F36" s="260"/>
      <c r="G36" s="260"/>
      <c r="H36" s="260">
        <v>1</v>
      </c>
      <c r="I36" s="49">
        <f>IFERROR(B36/A36,"")</f>
        <v>5.6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10</v>
      </c>
      <c r="B37" s="259">
        <v>79</v>
      </c>
      <c r="C37" s="259">
        <v>2</v>
      </c>
      <c r="D37" s="259">
        <v>21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15</v>
      </c>
      <c r="B38" s="259">
        <v>112</v>
      </c>
      <c r="C38" s="259">
        <v>3</v>
      </c>
      <c r="D38" s="259">
        <v>17</v>
      </c>
      <c r="E38" s="260"/>
      <c r="F38" s="260"/>
      <c r="G38" s="260"/>
      <c r="H38" s="260">
        <v>1</v>
      </c>
      <c r="I38" s="53">
        <f t="shared" si="1"/>
        <v>10.8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20</v>
      </c>
      <c r="B39" s="259">
        <v>145</v>
      </c>
      <c r="C39" s="259">
        <v>4</v>
      </c>
      <c r="D39" s="259">
        <v>14</v>
      </c>
      <c r="E39" s="260"/>
      <c r="F39" s="260"/>
      <c r="G39" s="260"/>
      <c r="H39" s="260">
        <v>1</v>
      </c>
      <c r="I39" s="49">
        <f t="shared" si="1"/>
        <v>10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25</v>
      </c>
      <c r="B40" s="259">
        <v>173</v>
      </c>
      <c r="C40" s="259">
        <v>5</v>
      </c>
      <c r="D40" s="259">
        <v>11</v>
      </c>
      <c r="E40" s="260"/>
      <c r="F40" s="260"/>
      <c r="G40" s="260"/>
      <c r="H40" s="260">
        <v>1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30</v>
      </c>
      <c r="B41" s="259">
        <v>197</v>
      </c>
      <c r="C41" s="259">
        <v>6</v>
      </c>
      <c r="D41" s="259">
        <v>9</v>
      </c>
      <c r="E41" s="260"/>
      <c r="F41" s="260"/>
      <c r="G41" s="260"/>
      <c r="H41" s="260">
        <v>1</v>
      </c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35</v>
      </c>
      <c r="B42" s="259">
        <v>216</v>
      </c>
      <c r="C42" s="259">
        <v>7</v>
      </c>
      <c r="D42" s="259">
        <v>7</v>
      </c>
      <c r="E42" s="260">
        <v>1</v>
      </c>
      <c r="F42" s="260"/>
      <c r="G42" s="260"/>
      <c r="H42" s="260"/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40</v>
      </c>
      <c r="B43" s="259">
        <v>234</v>
      </c>
      <c r="C43" s="259">
        <v>8</v>
      </c>
      <c r="D43" s="259">
        <v>6</v>
      </c>
      <c r="E43" s="260">
        <v>1</v>
      </c>
      <c r="F43" s="260"/>
      <c r="G43" s="260"/>
      <c r="H43" s="260"/>
      <c r="I43" s="49">
        <f t="shared" si="1"/>
        <v>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45</v>
      </c>
      <c r="B44" s="259">
        <v>253</v>
      </c>
      <c r="C44" s="259">
        <v>9</v>
      </c>
      <c r="D44" s="259">
        <v>6</v>
      </c>
      <c r="E44" s="260">
        <v>1</v>
      </c>
      <c r="F44" s="260"/>
      <c r="G44" s="260"/>
      <c r="H44" s="260"/>
      <c r="I44" s="49">
        <f t="shared" si="1"/>
        <v>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29</v>
      </c>
      <c r="C88" s="261"/>
      <c r="D88" s="261">
        <v>0</v>
      </c>
      <c r="E88" s="260"/>
      <c r="F88" s="260"/>
      <c r="G88" s="260"/>
      <c r="H88" s="260"/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73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129</v>
      </c>
      <c r="C90" s="261">
        <v>1</v>
      </c>
      <c r="D90" s="261">
        <v>54</v>
      </c>
      <c r="E90" s="260"/>
      <c r="F90" s="260"/>
      <c r="G90" s="260"/>
      <c r="H90" s="260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126</v>
      </c>
      <c r="C91" s="261">
        <v>2</v>
      </c>
      <c r="D91" s="261">
        <v>26</v>
      </c>
      <c r="E91" s="260"/>
      <c r="F91" s="260"/>
      <c r="G91" s="260"/>
      <c r="H91" s="260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149</v>
      </c>
      <c r="C92" s="261">
        <v>3</v>
      </c>
      <c r="D92" s="261">
        <v>27</v>
      </c>
      <c r="E92" s="260"/>
      <c r="F92" s="260"/>
      <c r="G92" s="260"/>
      <c r="H92" s="260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168</v>
      </c>
      <c r="C93" s="261">
        <v>4</v>
      </c>
      <c r="D93" s="261">
        <v>27</v>
      </c>
      <c r="E93" s="260">
        <v>1</v>
      </c>
      <c r="F93" s="260"/>
      <c r="G93" s="260"/>
      <c r="H93" s="260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185</v>
      </c>
      <c r="C94" s="261">
        <v>5</v>
      </c>
      <c r="D94" s="261">
        <v>27</v>
      </c>
      <c r="E94" s="260">
        <v>1</v>
      </c>
      <c r="F94" s="260"/>
      <c r="G94" s="260"/>
      <c r="H94" s="260"/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198</v>
      </c>
      <c r="C95" s="261">
        <v>6</v>
      </c>
      <c r="D95" s="261">
        <v>26</v>
      </c>
      <c r="E95" s="260">
        <v>1</v>
      </c>
      <c r="F95" s="260"/>
      <c r="G95" s="260"/>
      <c r="H95" s="260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209</v>
      </c>
      <c r="C96" s="261">
        <v>7</v>
      </c>
      <c r="D96" s="261">
        <v>24</v>
      </c>
      <c r="E96" s="260">
        <v>1</v>
      </c>
      <c r="F96" s="260"/>
      <c r="G96" s="260"/>
      <c r="H96" s="260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218</v>
      </c>
      <c r="C97" s="261">
        <v>8</v>
      </c>
      <c r="D97" s="261">
        <v>23</v>
      </c>
      <c r="E97" s="260">
        <v>1</v>
      </c>
      <c r="F97" s="260"/>
      <c r="G97" s="260"/>
      <c r="H97" s="260"/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225</v>
      </c>
      <c r="C98" s="261">
        <v>9</v>
      </c>
      <c r="D98" s="261">
        <v>21</v>
      </c>
      <c r="E98" s="260">
        <v>1</v>
      </c>
      <c r="F98" s="260"/>
      <c r="G98" s="260"/>
      <c r="H98" s="260"/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232</v>
      </c>
      <c r="C99" s="261">
        <v>10</v>
      </c>
      <c r="D99" s="261">
        <v>20</v>
      </c>
      <c r="E99" s="260">
        <v>1</v>
      </c>
      <c r="F99" s="260"/>
      <c r="G99" s="260"/>
      <c r="H99" s="260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237</v>
      </c>
      <c r="C100" s="261">
        <v>11</v>
      </c>
      <c r="D100" s="261">
        <v>18</v>
      </c>
      <c r="E100" s="260">
        <v>1</v>
      </c>
      <c r="F100" s="260"/>
      <c r="G100" s="260"/>
      <c r="H100" s="260"/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241</v>
      </c>
      <c r="C101" s="261">
        <v>12</v>
      </c>
      <c r="D101" s="261">
        <v>16</v>
      </c>
      <c r="E101" s="260">
        <v>1</v>
      </c>
      <c r="F101" s="260"/>
      <c r="G101" s="260"/>
      <c r="H101" s="260"/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245</v>
      </c>
      <c r="C102" s="261">
        <v>13</v>
      </c>
      <c r="D102" s="261">
        <v>15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248</v>
      </c>
      <c r="C103" s="256">
        <v>14</v>
      </c>
      <c r="D103" s="256">
        <v>14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249</v>
      </c>
      <c r="C104" s="256">
        <v>15</v>
      </c>
      <c r="D104" s="256">
        <v>12</v>
      </c>
      <c r="E104" s="255">
        <v>1</v>
      </c>
      <c r="F104" s="255"/>
      <c r="G104" s="255"/>
      <c r="H104" s="255"/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252</v>
      </c>
      <c r="C105" s="256">
        <v>16</v>
      </c>
      <c r="D105" s="256">
        <v>12</v>
      </c>
      <c r="E105" s="255">
        <v>1</v>
      </c>
      <c r="F105" s="255"/>
      <c r="G105" s="255"/>
      <c r="H105" s="255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255</v>
      </c>
      <c r="C106" s="256">
        <v>17</v>
      </c>
      <c r="D106" s="256">
        <v>12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302.94227333805696</v>
      </c>
      <c r="T3" s="59">
        <f>IF('Données projet'!E9&gt;30,$R$33-$H$33,LOOKUP('Données projet'!$E$9,$A$3:$A$203,R3:R203)-LOOKUP('Données projet'!$E$9,$A$3:$A$203,$H$3:$H$203))</f>
        <v>425.36703028676067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700.22008319944644</v>
      </c>
      <c r="AO3" s="59">
        <f>IF('Données projet'!E10&gt;30,$AM$33-$H$33,LOOKUP('Données projet'!$E$10,$A$3:$A$203,AM3:AM203)-LOOKUP('Données projet'!$E$10,$A$3:$A$203,$H$3:$H$203))</f>
        <v>253.69632671986739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354.24684313982857</v>
      </c>
      <c r="BJ3" s="59">
        <f>IF('Données projet'!E11&gt;30,$BH$33-$H$33,LOOKUP('Données projet'!$E$11,$A$3:$A$203,BH3:BH203)-LOOKUP('Données projet'!$E$11,$A$3:$A$203,$H$3:$H$203))</f>
        <v>322.65043486962185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</v>
      </c>
      <c r="N4" s="13">
        <f>IF('Données projet'!$A$36&gt;35,N3+M4-V3,IF(A4&lt;'Données projet'!$A$36,$K$205^A4,IF(A4='Données projet'!$A$36,'Données projet'!$B$36,N3+M4-V3)))</f>
        <v>1.9472943612303364</v>
      </c>
      <c r="O4" s="13">
        <f>N4*VLOOKUP('Données projet'!$B$9,Paramètres!$A$1:$I$89,3,0)*VLOOKUP('Données projet'!$B$9,Paramètres!$A$1:$I$89,5,0)</f>
        <v>1.7619119380412083</v>
      </c>
      <c r="P4" s="13">
        <f>EXP(-1.0587+0.8836*LN(O4)+0.284)</f>
        <v>0.76015770586189668</v>
      </c>
      <c r="Q4" s="20">
        <f t="shared" ref="Q4:Q34" si="2">(O4+P4)*0.475*44/12</f>
        <v>4.3926046297979076</v>
      </c>
      <c r="R4" s="59">
        <f t="shared" si="0"/>
        <v>262.28149351868677</v>
      </c>
      <c r="S4" s="59">
        <f ca="1">AVERAGE(OFFSET($R$3,0,0,'Données projet'!$E$9+1,1))-AVERAGE(OFFSET($H$3,0,0,'Données projet'!$E$9+1,1))</f>
        <v>302.94227333805696</v>
      </c>
      <c r="T4" s="59">
        <f>$T$3</f>
        <v>425.36703028676067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1.0577669244503183</v>
      </c>
      <c r="AK4" s="13">
        <f>EXP(-1.0587+0.8836*LN(AJ4)+0.284)</f>
        <v>0.48428727044743541</v>
      </c>
      <c r="AL4" s="20">
        <f t="shared" ref="AL4:AL67" si="4">(AJ4+AK4)*0.475*44/12</f>
        <v>2.6857443894469211</v>
      </c>
      <c r="AM4" s="59">
        <f t="shared" ref="AM4:AM67" si="5">AL4+(AD4+AE4)*44/12</f>
        <v>260.5746332783358</v>
      </c>
      <c r="AN4" s="59">
        <f ca="1">AVERAGE(OFFSET($AM$3,0,0,'Données projet'!$E$10+1,1))-AVERAGE(OFFSET($H$3,0,0,'Données projet'!$E$10+1,1))</f>
        <v>700.22008319944644</v>
      </c>
      <c r="AO4" s="59">
        <f>$AO$3</f>
        <v>253.69632671986739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260.97869724390813</v>
      </c>
      <c r="BI4" s="59">
        <f ca="1">AVERAGE(OFFSET($BH$3,0,0,'Données projet'!$E$11+1,1))-AVERAGE(OFFSET($H$3,0,0,'Données projet'!$E$11+1,1))</f>
        <v>354.24684313982857</v>
      </c>
      <c r="BJ4" s="59">
        <f>$BJ$3</f>
        <v>322.65043486962185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</v>
      </c>
      <c r="N5" s="13">
        <f>IF('Données projet'!$A$36&gt;35,N4+M5-V4,IF(A5&lt;'Données projet'!$A$36,$K$205^A5,IF(A5='Données projet'!$A$36,'Données projet'!$B$36,N4+M5-V4)))</f>
        <v>3.7919553292794639</v>
      </c>
      <c r="O5" s="13">
        <f>N5*VLOOKUP('Données projet'!$B$9,Paramètres!$A$1:$I$89,3,0)*VLOOKUP('Données projet'!$B$9,Paramètres!$A$1:$I$89,5,0)</f>
        <v>3.4309611819320587</v>
      </c>
      <c r="P5" s="13">
        <f t="shared" ref="P5:P68" si="33">EXP(-1.0587+0.8836*LN(O5)+0.284)</f>
        <v>1.3697631223860498</v>
      </c>
      <c r="Q5" s="20">
        <f t="shared" si="2"/>
        <v>8.3612614966873711</v>
      </c>
      <c r="R5" s="59">
        <f t="shared" si="0"/>
        <v>267.47237260779849</v>
      </c>
      <c r="S5" s="59">
        <f ca="1">AVERAGE(OFFSET($R$3,0,0,'Données projet'!$E$9+1,1))-AVERAGE(OFFSET($H$3,0,0,'Données projet'!$E$9+1,1))</f>
        <v>302.94227333805696</v>
      </c>
      <c r="T5" s="59">
        <f t="shared" ref="T5:T68" si="34">$T$3</f>
        <v>425.36703028676067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1.2365946799967786</v>
      </c>
      <c r="AK5" s="13">
        <f t="shared" ref="AK5:AK68" si="35">EXP(-1.0587+0.8836*LN(AJ5)+0.284)</f>
        <v>0.55596080147783444</v>
      </c>
      <c r="AL5" s="20">
        <f t="shared" si="4"/>
        <v>3.122034130234951</v>
      </c>
      <c r="AM5" s="59">
        <f t="shared" si="5"/>
        <v>262.23314524134611</v>
      </c>
      <c r="AN5" s="59">
        <f ca="1">AVERAGE(OFFSET($AM$3,0,0,'Données projet'!$E$10+1,1))-AVERAGE(OFFSET($H$3,0,0,'Données projet'!$E$10+1,1))</f>
        <v>700.22008319944644</v>
      </c>
      <c r="AO5" s="59">
        <f t="shared" ref="AO5:AO68" si="36">$AO$3</f>
        <v>253.69632671986739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263.38633008592836</v>
      </c>
      <c r="BI5" s="59">
        <f ca="1">AVERAGE(OFFSET($BH$3,0,0,'Données projet'!$E$11+1,1))-AVERAGE(OFFSET($H$3,0,0,'Données projet'!$E$11+1,1))</f>
        <v>354.24684313982857</v>
      </c>
      <c r="BJ5" s="59">
        <f t="shared" ref="BJ5:BJ68" si="38">$BJ$3</f>
        <v>322.65043486962185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</v>
      </c>
      <c r="N6" s="13">
        <f>IF('Données projet'!$A$36&gt;35,N5+M6-V5,IF(A6&lt;'Données projet'!$A$36,$K$205^A6,IF(A6='Données projet'!$A$36,'Données projet'!$B$36,N5+M6-V5)))</f>
        <v>7.3840532307432234</v>
      </c>
      <c r="O6" s="13">
        <f>N6*VLOOKUP('Données projet'!$B$9,Paramètres!$A$1:$I$89,3,0)*VLOOKUP('Données projet'!$B$9,Paramètres!$A$1:$I$89,5,0)</f>
        <v>6.6810913631764679</v>
      </c>
      <c r="P6" s="13">
        <f t="shared" si="33"/>
        <v>2.4682391521919964</v>
      </c>
      <c r="Q6" s="20">
        <f t="shared" si="2"/>
        <v>15.935083980933408</v>
      </c>
      <c r="R6" s="59">
        <f t="shared" si="0"/>
        <v>276.26841731426674</v>
      </c>
      <c r="S6" s="59">
        <f ca="1">AVERAGE(OFFSET($R$3,0,0,'Données projet'!$E$9+1,1))-AVERAGE(OFFSET($H$3,0,0,'Données projet'!$E$9+1,1))</f>
        <v>302.94227333805696</v>
      </c>
      <c r="T6" s="59">
        <f t="shared" si="34"/>
        <v>425.36703028676067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1.4456553398008598</v>
      </c>
      <c r="AK6" s="13">
        <f t="shared" si="35"/>
        <v>0.63824186932335447</v>
      </c>
      <c r="AL6" s="20">
        <f t="shared" si="4"/>
        <v>3.6294543058913398</v>
      </c>
      <c r="AM6" s="59">
        <f t="shared" si="5"/>
        <v>263.96278763922464</v>
      </c>
      <c r="AN6" s="59">
        <f ca="1">AVERAGE(OFFSET($AM$3,0,0,'Données projet'!$E$10+1,1))-AVERAGE(OFFSET($H$3,0,0,'Données projet'!$E$10+1,1))</f>
        <v>700.22008319944644</v>
      </c>
      <c r="AO6" s="59">
        <f t="shared" si="36"/>
        <v>253.69632671986739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266.25066409936011</v>
      </c>
      <c r="BI6" s="59">
        <f ca="1">AVERAGE(OFFSET($BH$3,0,0,'Données projet'!$E$11+1,1))-AVERAGE(OFFSET($H$3,0,0,'Données projet'!$E$11+1,1))</f>
        <v>354.24684313982857</v>
      </c>
      <c r="BJ6" s="59">
        <f t="shared" si="38"/>
        <v>322.65043486962185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</v>
      </c>
      <c r="N7" s="13">
        <f>IF('Données projet'!$A$36&gt;35,N6+M7-V6,IF(A7&lt;'Données projet'!$A$36,$K$205^A7,IF(A7='Données projet'!$A$36,'Données projet'!$B$36,N6+M7-V6)))</f>
        <v>14.378925219250927</v>
      </c>
      <c r="O7" s="13">
        <f>N7*VLOOKUP('Données projet'!$B$9,Paramètres!$A$1:$I$89,3,0)*VLOOKUP('Données projet'!$B$9,Paramètres!$A$1:$I$89,5,0)</f>
        <v>13.010051538378239</v>
      </c>
      <c r="P7" s="13">
        <f t="shared" si="33"/>
        <v>4.4476336184326453</v>
      </c>
      <c r="Q7" s="20">
        <f t="shared" si="2"/>
        <v>30.405468314778947</v>
      </c>
      <c r="R7" s="59">
        <f t="shared" si="0"/>
        <v>291.96102387033449</v>
      </c>
      <c r="S7" s="59">
        <f ca="1">AVERAGE(OFFSET($R$3,0,0,'Données projet'!$E$9+1,1))-AVERAGE(OFFSET($H$3,0,0,'Données projet'!$E$9+1,1))</f>
        <v>302.94227333805696</v>
      </c>
      <c r="T7" s="59">
        <f t="shared" si="34"/>
        <v>425.36703028676067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1.6900601266537749</v>
      </c>
      <c r="AK7" s="13">
        <f t="shared" si="35"/>
        <v>0.73270036785787795</v>
      </c>
      <c r="AL7" s="20">
        <f t="shared" si="4"/>
        <v>4.219641194607795</v>
      </c>
      <c r="AM7" s="59">
        <f t="shared" si="5"/>
        <v>265.77519675016333</v>
      </c>
      <c r="AN7" s="59">
        <f ca="1">AVERAGE(OFFSET($AM$3,0,0,'Données projet'!$E$10+1,1))-AVERAGE(OFFSET($H$3,0,0,'Données projet'!$E$10+1,1))</f>
        <v>700.22008319944644</v>
      </c>
      <c r="AO7" s="59">
        <f t="shared" si="36"/>
        <v>253.69632671986739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269.74834473896067</v>
      </c>
      <c r="BI7" s="59">
        <f ca="1">AVERAGE(OFFSET($BH$3,0,0,'Données projet'!$E$11+1,1))-AVERAGE(OFFSET($H$3,0,0,'Données projet'!$E$11+1,1))</f>
        <v>354.24684313982857</v>
      </c>
      <c r="BJ7" s="59">
        <f t="shared" si="38"/>
        <v>322.65043486962185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28</v>
      </c>
      <c r="L8" s="12">
        <f>VLOOKUP(A8,'Données projet'!$A$35:$I$55,9,0)</f>
        <v>5.6</v>
      </c>
      <c r="M8" s="12">
        <f t="array" ref="M8">INDEX(L:L,MIN(IF(ISNUMBER(L8:L204),ROW(L8:L204),"")))</f>
        <v>5.6</v>
      </c>
      <c r="N8" s="13">
        <f>IF('Données projet'!$A$36&gt;35,N7+M8-V7,IF(A8&lt;'Données projet'!$A$36,$K$205^A8,IF(A8='Données projet'!$A$36,'Données projet'!$B$36,N7+M8-V7)))</f>
        <v>28</v>
      </c>
      <c r="O8" s="13">
        <f>N8*VLOOKUP('Données projet'!$B$9,Paramètres!$A$1:$I$89,3,0)*VLOOKUP('Données projet'!$B$9,Paramètres!$A$1:$I$89,5,0)</f>
        <v>25.334399999999999</v>
      </c>
      <c r="P8" s="13">
        <f t="shared" si="33"/>
        <v>8.0143955200794572</v>
      </c>
      <c r="Q8" s="20">
        <f t="shared" si="2"/>
        <v>58.082485530805052</v>
      </c>
      <c r="R8" s="59">
        <f t="shared" si="0"/>
        <v>320.86026330858283</v>
      </c>
      <c r="S8" s="59">
        <f ca="1">AVERAGE(OFFSET($R$3,0,0,'Données projet'!$E$9+1,1))-AVERAGE(OFFSET($H$3,0,0,'Données projet'!$E$9+1,1))</f>
        <v>302.94227333805696</v>
      </c>
      <c r="T8" s="59">
        <f t="shared" si="34"/>
        <v>425.36703028676067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4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1.9757843747863384</v>
      </c>
      <c r="AK8" s="13">
        <f t="shared" si="35"/>
        <v>0.84113853205560163</v>
      </c>
      <c r="AL8" s="20">
        <f t="shared" si="4"/>
        <v>4.9061407294163786</v>
      </c>
      <c r="AM8" s="59">
        <f t="shared" si="5"/>
        <v>267.68391850719416</v>
      </c>
      <c r="AN8" s="59">
        <f ca="1">AVERAGE(OFFSET($AM$3,0,0,'Données projet'!$E$10+1,1))-AVERAGE(OFFSET($H$3,0,0,'Données projet'!$E$10+1,1))</f>
        <v>700.22008319944644</v>
      </c>
      <c r="AO8" s="59">
        <f t="shared" si="36"/>
        <v>253.69632671986739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274.12459092473665</v>
      </c>
      <c r="BI8" s="59">
        <f ca="1">AVERAGE(OFFSET($BH$3,0,0,'Données projet'!$E$11+1,1))-AVERAGE(OFFSET($H$3,0,0,'Données projet'!$E$11+1,1))</f>
        <v>354.24684313982857</v>
      </c>
      <c r="BJ8" s="59">
        <f t="shared" si="38"/>
        <v>322.65043486962185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</v>
      </c>
      <c r="N9" s="13">
        <f>IF('Données projet'!$A$36&gt;35,N8+M9-V8,IF(A9&lt;'Données projet'!$A$36,$K$205^A9,IF(A9='Données projet'!$A$36,'Données projet'!$B$36,N8+M9-V8)))</f>
        <v>35</v>
      </c>
      <c r="O9" s="13">
        <f>N9*VLOOKUP('Données projet'!$B$9,Paramètres!$A$1:$I$89,3,0)*VLOOKUP('Données projet'!$B$9,Paramètres!$A$1:$I$89,5,0)</f>
        <v>31.667999999999996</v>
      </c>
      <c r="P9" s="13">
        <f t="shared" si="33"/>
        <v>9.7611381424130652</v>
      </c>
      <c r="Q9" s="20">
        <f t="shared" si="2"/>
        <v>72.155748931369416</v>
      </c>
      <c r="R9" s="59">
        <f t="shared" si="0"/>
        <v>336.15574893136943</v>
      </c>
      <c r="S9" s="59">
        <f ca="1">AVERAGE(OFFSET($R$3,0,0,'Données projet'!$E$9+1,1))-AVERAGE(OFFSET($H$3,0,0,'Données projet'!$E$9+1,1))</f>
        <v>302.94227333805696</v>
      </c>
      <c r="T9" s="59">
        <f t="shared" si="34"/>
        <v>425.36703028676067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2.3098136179208004</v>
      </c>
      <c r="AK9" s="13">
        <f t="shared" si="35"/>
        <v>0.96562532400132384</v>
      </c>
      <c r="AL9" s="20">
        <f t="shared" si="4"/>
        <v>5.7047228238476988</v>
      </c>
      <c r="AM9" s="59">
        <f t="shared" si="5"/>
        <v>269.7047228238477</v>
      </c>
      <c r="AN9" s="59">
        <f ca="1">AVERAGE(OFFSET($AM$3,0,0,'Données projet'!$E$10+1,1))-AVERAGE(OFFSET($H$3,0,0,'Données projet'!$E$10+1,1))</f>
        <v>700.22008319944644</v>
      </c>
      <c r="AO9" s="59">
        <f t="shared" si="36"/>
        <v>253.69632671986739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279.71990465372511</v>
      </c>
      <c r="BI9" s="59">
        <f ca="1">AVERAGE(OFFSET($BH$3,0,0,'Données projet'!$E$11+1,1))-AVERAGE(OFFSET($H$3,0,0,'Données projet'!$E$11+1,1))</f>
        <v>354.24684313982857</v>
      </c>
      <c r="BJ9" s="59">
        <f t="shared" si="38"/>
        <v>322.65043486962185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</v>
      </c>
      <c r="N10" s="13">
        <f>IF('Données projet'!$A$36&gt;35,N9+M10-V9,IF(A10&lt;'Données projet'!$A$36,$K$205^A10,IF(A10='Données projet'!$A$36,'Données projet'!$B$36,N9+M10-V9)))</f>
        <v>46</v>
      </c>
      <c r="O10" s="13">
        <f>N10*VLOOKUP('Données projet'!$B$9,Paramètres!$A$1:$I$89,3,0)*VLOOKUP('Données projet'!$B$9,Paramètres!$A$1:$I$89,5,0)</f>
        <v>41.620800000000003</v>
      </c>
      <c r="P10" s="13">
        <f t="shared" si="33"/>
        <v>12.427241987862391</v>
      </c>
      <c r="Q10" s="20">
        <f t="shared" si="2"/>
        <v>94.133673128860323</v>
      </c>
      <c r="R10" s="59">
        <f t="shared" si="0"/>
        <v>359.35589535108255</v>
      </c>
      <c r="S10" s="59">
        <f ca="1">AVERAGE(OFFSET($R$3,0,0,'Données projet'!$E$9+1,1))-AVERAGE(OFFSET($H$3,0,0,'Données projet'!$E$9+1,1))</f>
        <v>302.94227333805696</v>
      </c>
      <c r="T10" s="59">
        <f t="shared" si="34"/>
        <v>425.36703028676067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2.7003143752006489</v>
      </c>
      <c r="AK10" s="13">
        <f t="shared" si="35"/>
        <v>1.108535907960313</v>
      </c>
      <c r="AL10" s="20">
        <f t="shared" si="4"/>
        <v>6.6337475765053417</v>
      </c>
      <c r="AM10" s="59">
        <f t="shared" si="5"/>
        <v>271.85596979872759</v>
      </c>
      <c r="AN10" s="59">
        <f ca="1">AVERAGE(OFFSET($AM$3,0,0,'Données projet'!$E$10+1,1))-AVERAGE(OFFSET($H$3,0,0,'Données projet'!$E$10+1,1))</f>
        <v>700.22008319944644</v>
      </c>
      <c r="AO10" s="59">
        <f t="shared" si="36"/>
        <v>253.69632671986739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287.00721609157949</v>
      </c>
      <c r="BI10" s="59">
        <f ca="1">AVERAGE(OFFSET($BH$3,0,0,'Données projet'!$E$11+1,1))-AVERAGE(OFFSET($H$3,0,0,'Données projet'!$E$11+1,1))</f>
        <v>354.24684313982857</v>
      </c>
      <c r="BJ10" s="59">
        <f t="shared" si="38"/>
        <v>322.65043486962185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</v>
      </c>
      <c r="N11" s="13">
        <f>IF('Données projet'!$A$36&gt;35,N10+M11-V10,IF(A11&lt;'Données projet'!$A$36,$K$205^A11,IF(A11='Données projet'!$A$36,'Données projet'!$B$36,N10+M11-V10)))</f>
        <v>57</v>
      </c>
      <c r="O11" s="13">
        <f>N11*VLOOKUP('Données projet'!$B$9,Paramètres!$A$1:$I$89,3,0)*VLOOKUP('Données projet'!$B$9,Paramètres!$A$1:$I$89,5,0)</f>
        <v>51.573599999999992</v>
      </c>
      <c r="P11" s="13">
        <f t="shared" si="33"/>
        <v>15.019412930275323</v>
      </c>
      <c r="Q11" s="20">
        <f t="shared" si="2"/>
        <v>115.98283085356282</v>
      </c>
      <c r="R11" s="59">
        <f t="shared" si="0"/>
        <v>382.42727529800726</v>
      </c>
      <c r="S11" s="59">
        <f ca="1">AVERAGE(OFFSET($R$3,0,0,'Données projet'!$E$9+1,1))-AVERAGE(OFFSET($H$3,0,0,'Données projet'!$E$9+1,1))</f>
        <v>302.94227333805696</v>
      </c>
      <c r="T11" s="59">
        <f t="shared" si="34"/>
        <v>425.36703028676067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3.1568338104608458</v>
      </c>
      <c r="AK11" s="13">
        <f t="shared" si="35"/>
        <v>1.2725969676782332</v>
      </c>
      <c r="AL11" s="20">
        <f t="shared" si="4"/>
        <v>7.7145919385922284</v>
      </c>
      <c r="AM11" s="59">
        <f t="shared" si="5"/>
        <v>274.15903638303666</v>
      </c>
      <c r="AN11" s="59">
        <f ca="1">AVERAGE(OFFSET($AM$3,0,0,'Données projet'!$E$10+1,1))-AVERAGE(OFFSET($H$3,0,0,'Données projet'!$E$10+1,1))</f>
        <v>700.22008319944644</v>
      </c>
      <c r="AO11" s="59">
        <f t="shared" si="36"/>
        <v>253.69632671986739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296.6435526939465</v>
      </c>
      <c r="BI11" s="59">
        <f ca="1">AVERAGE(OFFSET($BH$3,0,0,'Données projet'!$E$11+1,1))-AVERAGE(OFFSET($H$3,0,0,'Données projet'!$E$11+1,1))</f>
        <v>354.24684313982857</v>
      </c>
      <c r="BJ11" s="59">
        <f t="shared" si="38"/>
        <v>322.65043486962185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</v>
      </c>
      <c r="N12" s="13">
        <f>IF('Données projet'!$A$36&gt;35,N11+M12-V11,IF(A12&lt;'Données projet'!$A$36,$K$205^A12,IF(A12='Données projet'!$A$36,'Données projet'!$B$36,N11+M12-V11)))</f>
        <v>68</v>
      </c>
      <c r="O12" s="13">
        <f>N12*VLOOKUP('Données projet'!$B$9,Paramètres!$A$1:$I$89,3,0)*VLOOKUP('Données projet'!$B$9,Paramètres!$A$1:$I$89,5,0)</f>
        <v>61.526399999999995</v>
      </c>
      <c r="P12" s="13">
        <f t="shared" si="33"/>
        <v>17.553624762159014</v>
      </c>
      <c r="Q12" s="20">
        <f t="shared" si="2"/>
        <v>137.73104312742694</v>
      </c>
      <c r="R12" s="59">
        <f t="shared" si="0"/>
        <v>405.39770979409366</v>
      </c>
      <c r="S12" s="59">
        <f ca="1">AVERAGE(OFFSET($R$3,0,0,'Données projet'!$E$9+1,1))-AVERAGE(OFFSET($H$3,0,0,'Données projet'!$E$9+1,1))</f>
        <v>302.94227333805696</v>
      </c>
      <c r="T12" s="59">
        <f t="shared" si="34"/>
        <v>425.36703028676067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3.6905331462112598</v>
      </c>
      <c r="AK12" s="13">
        <f t="shared" si="35"/>
        <v>1.4609387305492803</v>
      </c>
      <c r="AL12" s="20">
        <f t="shared" si="4"/>
        <v>8.9721468520246077</v>
      </c>
      <c r="AM12" s="59">
        <f t="shared" si="5"/>
        <v>276.63881351869128</v>
      </c>
      <c r="AN12" s="59">
        <f ca="1">AVERAGE(OFFSET($AM$3,0,0,'Données projet'!$E$10+1,1))-AVERAGE(OFFSET($H$3,0,0,'Données projet'!$E$10+1,1))</f>
        <v>700.22008319944644</v>
      </c>
      <c r="AO12" s="59">
        <f t="shared" si="36"/>
        <v>253.69632671986739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309.54192681991117</v>
      </c>
      <c r="BI12" s="59">
        <f ca="1">AVERAGE(OFFSET($BH$3,0,0,'Données projet'!$E$11+1,1))-AVERAGE(OFFSET($H$3,0,0,'Données projet'!$E$11+1,1))</f>
        <v>354.24684313982857</v>
      </c>
      <c r="BJ12" s="59">
        <f t="shared" si="38"/>
        <v>322.65043486962185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79</v>
      </c>
      <c r="L13" s="12">
        <f>VLOOKUP(A13,'Données projet'!$A$35:$I$55,9,0)</f>
        <v>11</v>
      </c>
      <c r="M13" s="12">
        <f t="array" ref="M13">INDEX(L:L,MIN(IF(ISNUMBER(L13:L209),ROW(L13:L209),"")))</f>
        <v>11</v>
      </c>
      <c r="N13" s="13">
        <f>IF('Données projet'!$A$36&gt;35,N12+M13-V12,IF(A13&lt;'Données projet'!$A$36,$K$205^A13,IF(A13='Données projet'!$A$36,'Données projet'!$B$36,N12+M13-V12)))</f>
        <v>79</v>
      </c>
      <c r="O13" s="13">
        <f>N13*VLOOKUP('Données projet'!$B$9,Paramètres!$A$1:$I$89,3,0)*VLOOKUP('Données projet'!$B$9,Paramètres!$A$1:$I$89,5,0)</f>
        <v>71.479200000000006</v>
      </c>
      <c r="P13" s="13">
        <f t="shared" si="33"/>
        <v>20.040346808618612</v>
      </c>
      <c r="Q13" s="20">
        <f t="shared" si="2"/>
        <v>159.39654402501074</v>
      </c>
      <c r="R13" s="59">
        <f t="shared" si="0"/>
        <v>428.28543291389963</v>
      </c>
      <c r="S13" s="59">
        <f ca="1">AVERAGE(OFFSET($R$3,0,0,'Données projet'!$E$9+1,1))-AVERAGE(OFFSET($H$3,0,0,'Données projet'!$E$9+1,1))</f>
        <v>302.94227333805696</v>
      </c>
      <c r="T13" s="59">
        <f t="shared" si="34"/>
        <v>425.36703028676067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21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4.3144605389587101</v>
      </c>
      <c r="AK13" s="13">
        <f t="shared" si="35"/>
        <v>1.6771546912553981</v>
      </c>
      <c r="AL13" s="20">
        <f t="shared" si="4"/>
        <v>10.435396525956238</v>
      </c>
      <c r="AM13" s="59">
        <f t="shared" si="5"/>
        <v>279.32428541484512</v>
      </c>
      <c r="AN13" s="59">
        <f ca="1">AVERAGE(OFFSET($AM$3,0,0,'Données projet'!$E$10+1,1))-AVERAGE(OFFSET($H$3,0,0,'Données projet'!$E$10+1,1))</f>
        <v>700.22008319944644</v>
      </c>
      <c r="AO13" s="59">
        <f t="shared" si="36"/>
        <v>253.69632671986739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326.97137441969392</v>
      </c>
      <c r="BI13" s="59">
        <f ca="1">AVERAGE(OFFSET($BH$3,0,0,'Données projet'!$E$11+1,1))-AVERAGE(OFFSET($H$3,0,0,'Données projet'!$E$11+1,1))</f>
        <v>354.24684313982857</v>
      </c>
      <c r="BJ13" s="59">
        <f t="shared" si="38"/>
        <v>322.65043486962185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68.8</v>
      </c>
      <c r="O14" s="13">
        <f>N14*VLOOKUP('Données projet'!$B$9,Paramètres!$A$1:$I$89,3,0)*VLOOKUP('Données projet'!$B$9,Paramètres!$A$1:$I$89,5,0)</f>
        <v>62.250239999999998</v>
      </c>
      <c r="P14" s="13">
        <f t="shared" si="33"/>
        <v>17.73597545624326</v>
      </c>
      <c r="Q14" s="20">
        <f t="shared" si="2"/>
        <v>139.309325252957</v>
      </c>
      <c r="R14" s="59">
        <f t="shared" si="0"/>
        <v>409.42043636406811</v>
      </c>
      <c r="S14" s="59">
        <f ca="1">AVERAGE(OFFSET($R$3,0,0,'Données projet'!$E$9+1,1))-AVERAGE(OFFSET($H$3,0,0,'Données projet'!$E$9+1,1))</f>
        <v>302.94227333805696</v>
      </c>
      <c r="T14" s="59">
        <f t="shared" si="34"/>
        <v>425.36703028676067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5.0438700872641657</v>
      </c>
      <c r="AK14" s="13">
        <f t="shared" si="35"/>
        <v>1.925370174382619</v>
      </c>
      <c r="AL14" s="20">
        <f t="shared" si="4"/>
        <v>12.138093455701485</v>
      </c>
      <c r="AM14" s="59">
        <f t="shared" si="5"/>
        <v>282.24920456681264</v>
      </c>
      <c r="AN14" s="59">
        <f ca="1">AVERAGE(OFFSET($AM$3,0,0,'Données projet'!$E$10+1,1))-AVERAGE(OFFSET($H$3,0,0,'Données projet'!$E$10+1,1))</f>
        <v>700.22008319944644</v>
      </c>
      <c r="AO14" s="59">
        <f t="shared" si="36"/>
        <v>253.69632671986739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345.26595280420685</v>
      </c>
      <c r="BI14" s="59">
        <f ca="1">AVERAGE(OFFSET($BH$3,0,0,'Données projet'!$E$11+1,1))-AVERAGE(OFFSET($H$3,0,0,'Données projet'!$E$11+1,1))</f>
        <v>354.24684313982857</v>
      </c>
      <c r="BJ14" s="59">
        <f t="shared" si="38"/>
        <v>322.65043486962185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79.599999999999994</v>
      </c>
      <c r="O15" s="13">
        <f>N15*VLOOKUP('Données projet'!$B$9,Paramètres!$A$1:$I$89,3,0)*VLOOKUP('Données projet'!$B$9,Paramètres!$A$1:$I$89,5,0)</f>
        <v>72.022079999999988</v>
      </c>
      <c r="P15" s="13">
        <f t="shared" si="33"/>
        <v>20.174776013004589</v>
      </c>
      <c r="Q15" s="20">
        <f t="shared" si="2"/>
        <v>160.57619088931631</v>
      </c>
      <c r="R15" s="59">
        <f t="shared" si="0"/>
        <v>431.90952422264962</v>
      </c>
      <c r="S15" s="59">
        <f ca="1">AVERAGE(OFFSET($R$3,0,0,'Données projet'!$E$9+1,1))-AVERAGE(OFFSET($H$3,0,0,'Données projet'!$E$9+1,1))</f>
        <v>302.94227333805696</v>
      </c>
      <c r="T15" s="59">
        <f t="shared" si="34"/>
        <v>425.36703028676067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5.8965947718085499</v>
      </c>
      <c r="AK15" s="13">
        <f t="shared" si="35"/>
        <v>2.2103210441651773</v>
      </c>
      <c r="AL15" s="20">
        <f t="shared" si="4"/>
        <v>14.119545046154242</v>
      </c>
      <c r="AM15" s="59">
        <f t="shared" si="5"/>
        <v>285.45287837948757</v>
      </c>
      <c r="AN15" s="59">
        <f ca="1">AVERAGE(OFFSET($AM$3,0,0,'Données projet'!$E$10+1,1))-AVERAGE(OFFSET($H$3,0,0,'Données projet'!$E$10+1,1))</f>
        <v>700.22008319944644</v>
      </c>
      <c r="AO15" s="59">
        <f t="shared" si="36"/>
        <v>253.69632671986739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363.46111830707059</v>
      </c>
      <c r="BI15" s="59">
        <f ca="1">AVERAGE(OFFSET($BH$3,0,0,'Données projet'!$E$11+1,1))-AVERAGE(OFFSET($H$3,0,0,'Données projet'!$E$11+1,1))</f>
        <v>354.24684313982857</v>
      </c>
      <c r="BJ15" s="59">
        <f t="shared" si="38"/>
        <v>322.65043486962185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90.399999999999991</v>
      </c>
      <c r="O16" s="13">
        <f>N16*VLOOKUP('Données projet'!$B$9,Paramètres!$A$1:$I$89,3,0)*VLOOKUP('Données projet'!$B$9,Paramètres!$A$1:$I$89,5,0)</f>
        <v>81.793919999999986</v>
      </c>
      <c r="P16" s="13">
        <f t="shared" si="33"/>
        <v>22.575239179244807</v>
      </c>
      <c r="Q16" s="20">
        <f t="shared" si="2"/>
        <v>181.77628557051798</v>
      </c>
      <c r="R16" s="59">
        <f t="shared" si="0"/>
        <v>454.33184112607353</v>
      </c>
      <c r="S16" s="59">
        <f ca="1">AVERAGE(OFFSET($R$3,0,0,'Données projet'!$E$9+1,1))-AVERAGE(OFFSET($H$3,0,0,'Données projet'!$E$9+1,1))</f>
        <v>302.94227333805696</v>
      </c>
      <c r="T16" s="59">
        <f t="shared" si="34"/>
        <v>425.36703028676067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6.8934824452981394</v>
      </c>
      <c r="AK16" s="13">
        <f t="shared" si="35"/>
        <v>2.5374440631116602</v>
      </c>
      <c r="AL16" s="20">
        <f t="shared" si="4"/>
        <v>16.425530335480399</v>
      </c>
      <c r="AM16" s="59">
        <f t="shared" si="5"/>
        <v>288.98108589103595</v>
      </c>
      <c r="AN16" s="59">
        <f ca="1">AVERAGE(OFFSET($AM$3,0,0,'Données projet'!$E$10+1,1))-AVERAGE(OFFSET($H$3,0,0,'Données projet'!$E$10+1,1))</f>
        <v>700.22008319944644</v>
      </c>
      <c r="AO16" s="59">
        <f t="shared" si="36"/>
        <v>253.69632671986739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381.57788042859784</v>
      </c>
      <c r="BI16" s="59">
        <f ca="1">AVERAGE(OFFSET($BH$3,0,0,'Données projet'!$E$11+1,1))-AVERAGE(OFFSET($H$3,0,0,'Données projet'!$E$11+1,1))</f>
        <v>354.24684313982857</v>
      </c>
      <c r="BJ16" s="59">
        <f t="shared" si="38"/>
        <v>322.65043486962185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101.19999999999999</v>
      </c>
      <c r="O17" s="13">
        <f>N17*VLOOKUP('Données projet'!$B$9,Paramètres!$A$1:$I$89,3,0)*VLOOKUP('Données projet'!$B$9,Paramètres!$A$1:$I$89,5,0)</f>
        <v>91.565759999999983</v>
      </c>
      <c r="P17" s="13">
        <f t="shared" si="33"/>
        <v>24.942468702082348</v>
      </c>
      <c r="Q17" s="20">
        <f t="shared" si="2"/>
        <v>202.9184983227934</v>
      </c>
      <c r="R17" s="59">
        <f t="shared" si="0"/>
        <v>476.69627610057114</v>
      </c>
      <c r="S17" s="59">
        <f ca="1">AVERAGE(OFFSET($R$3,0,0,'Données projet'!$E$9+1,1))-AVERAGE(OFFSET($H$3,0,0,'Données projet'!$E$9+1,1))</f>
        <v>302.94227333805696</v>
      </c>
      <c r="T17" s="59">
        <f t="shared" si="34"/>
        <v>425.36703028676067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8.0589055315155527</v>
      </c>
      <c r="AK17" s="13">
        <f t="shared" si="35"/>
        <v>2.9129806235240516</v>
      </c>
      <c r="AL17" s="20">
        <f t="shared" si="4"/>
        <v>19.109368386693976</v>
      </c>
      <c r="AM17" s="59">
        <f t="shared" si="5"/>
        <v>292.88714616447174</v>
      </c>
      <c r="AN17" s="59">
        <f ca="1">AVERAGE(OFFSET($AM$3,0,0,'Données projet'!$E$10+1,1))-AVERAGE(OFFSET($H$3,0,0,'Données projet'!$E$10+1,1))</f>
        <v>700.22008319944644</v>
      </c>
      <c r="AO17" s="59">
        <f t="shared" si="36"/>
        <v>253.69632671986739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399.63014304205308</v>
      </c>
      <c r="BI17" s="59">
        <f ca="1">AVERAGE(OFFSET($BH$3,0,0,'Données projet'!$E$11+1,1))-AVERAGE(OFFSET($H$3,0,0,'Données projet'!$E$11+1,1))</f>
        <v>354.24684313982857</v>
      </c>
      <c r="BJ17" s="59">
        <f t="shared" si="38"/>
        <v>322.65043486962185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112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111.99999999999999</v>
      </c>
      <c r="O18" s="13">
        <f>N18*VLOOKUP('Données projet'!$B$9,Paramètres!$A$1:$I$89,3,0)*VLOOKUP('Données projet'!$B$9,Paramètres!$A$1:$I$89,5,0)</f>
        <v>101.33759999999999</v>
      </c>
      <c r="P18" s="13">
        <f t="shared" si="33"/>
        <v>27.280415454305565</v>
      </c>
      <c r="Q18" s="20">
        <f t="shared" si="2"/>
        <v>224.00971024958213</v>
      </c>
      <c r="R18" s="59">
        <f t="shared" si="0"/>
        <v>499.0097102495821</v>
      </c>
      <c r="S18" s="59">
        <f ca="1">AVERAGE(OFFSET($R$3,0,0,'Données projet'!$E$9+1,1))-AVERAGE(OFFSET($H$3,0,0,'Données projet'!$E$9+1,1))</f>
        <v>302.94227333805696</v>
      </c>
      <c r="T18" s="59">
        <f t="shared" si="34"/>
        <v>425.36703028676067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17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9.4213568949014839</v>
      </c>
      <c r="AK18" s="13">
        <f t="shared" si="35"/>
        <v>3.3440958310706095</v>
      </c>
      <c r="AL18" s="20">
        <f t="shared" si="4"/>
        <v>22.233163497734726</v>
      </c>
      <c r="AM18" s="59">
        <f t="shared" si="5"/>
        <v>297.23316349773472</v>
      </c>
      <c r="AN18" s="59">
        <f ca="1">AVERAGE(OFFSET($AM$3,0,0,'Données projet'!$E$10+1,1))-AVERAGE(OFFSET($H$3,0,0,'Données projet'!$E$10+1,1))</f>
        <v>700.22008319944644</v>
      </c>
      <c r="AO18" s="59">
        <f t="shared" si="36"/>
        <v>253.69632671986739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417.62776454340622</v>
      </c>
      <c r="BI18" s="59">
        <f ca="1">AVERAGE(OFFSET($BH$3,0,0,'Données projet'!$E$11+1,1))-AVERAGE(OFFSET($H$3,0,0,'Données projet'!$E$11+1,1))</f>
        <v>354.24684313982857</v>
      </c>
      <c r="BJ18" s="59">
        <f t="shared" si="38"/>
        <v>322.65043486962185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</v>
      </c>
      <c r="N19" s="13">
        <f>IF('Données projet'!$A$36&gt;35,N18+M19-V18,IF(A19&lt;'Données projet'!$A$36,$K$205^A19,IF(A19='Données projet'!$A$36,'Données projet'!$B$36,N18+M19-V18)))</f>
        <v>104.99999999999999</v>
      </c>
      <c r="O19" s="13">
        <f>N19*VLOOKUP('Données projet'!$B$9,Paramètres!$A$1:$I$89,3,0)*VLOOKUP('Données projet'!$B$9,Paramètres!$A$1:$I$89,5,0)</f>
        <v>95.003999999999976</v>
      </c>
      <c r="P19" s="13">
        <f t="shared" si="33"/>
        <v>25.768242550600764</v>
      </c>
      <c r="Q19" s="20">
        <f t="shared" si="2"/>
        <v>210.34498910896295</v>
      </c>
      <c r="R19" s="59">
        <f t="shared" si="0"/>
        <v>486.56721133118515</v>
      </c>
      <c r="S19" s="59">
        <f ca="1">AVERAGE(OFFSET($R$3,0,0,'Données projet'!$E$9+1,1))-AVERAGE(OFFSET($H$3,0,0,'Données projet'!$E$9+1,1))</f>
        <v>302.94227333805696</v>
      </c>
      <c r="T19" s="59">
        <f t="shared" si="34"/>
        <v>425.36703028676067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11.014146448793925</v>
      </c>
      <c r="AK19" s="13">
        <f t="shared" si="35"/>
        <v>3.8390152124853296</v>
      </c>
      <c r="AL19" s="20">
        <f t="shared" si="4"/>
        <v>25.86925656006137</v>
      </c>
      <c r="AM19" s="59">
        <f t="shared" si="5"/>
        <v>302.09147878228362</v>
      </c>
      <c r="AN19" s="59">
        <f ca="1">AVERAGE(OFFSET($AM$3,0,0,'Données projet'!$E$10+1,1))-AVERAGE(OFFSET($H$3,0,0,'Données projet'!$E$10+1,1))</f>
        <v>700.22008319944644</v>
      </c>
      <c r="AO19" s="59">
        <f t="shared" si="36"/>
        <v>253.69632671986739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440.13286079229363</v>
      </c>
      <c r="BI19" s="59">
        <f ca="1">AVERAGE(OFFSET($BH$3,0,0,'Données projet'!$E$11+1,1))-AVERAGE(OFFSET($H$3,0,0,'Données projet'!$E$11+1,1))</f>
        <v>354.24684313982857</v>
      </c>
      <c r="BJ19" s="59">
        <f t="shared" si="38"/>
        <v>322.65043486962185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</v>
      </c>
      <c r="N20" s="13">
        <f>IF('Données projet'!$A$36&gt;35,N19+M20-V19,IF(A20&lt;'Données projet'!$A$36,$K$205^A20,IF(A20='Données projet'!$A$36,'Données projet'!$B$36,N19+M20-V19)))</f>
        <v>114.99999999999999</v>
      </c>
      <c r="O20" s="13">
        <f>N20*VLOOKUP('Données projet'!$B$9,Paramètres!$A$1:$I$89,3,0)*VLOOKUP('Données projet'!$B$9,Paramètres!$A$1:$I$89,5,0)</f>
        <v>104.05199999999999</v>
      </c>
      <c r="P20" s="13">
        <f t="shared" si="33"/>
        <v>27.925087771564417</v>
      </c>
      <c r="Q20" s="20">
        <f t="shared" si="2"/>
        <v>229.86009453547467</v>
      </c>
      <c r="R20" s="59">
        <f t="shared" si="0"/>
        <v>507.30453897991913</v>
      </c>
      <c r="S20" s="59">
        <f ca="1">AVERAGE(OFFSET($R$3,0,0,'Données projet'!$E$9+1,1))-AVERAGE(OFFSET($H$3,0,0,'Données projet'!$E$9+1,1))</f>
        <v>302.94227333805696</v>
      </c>
      <c r="T20" s="59">
        <f t="shared" si="34"/>
        <v>425.36703028676067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12.876215533362229</v>
      </c>
      <c r="AK20" s="13">
        <f t="shared" si="35"/>
        <v>4.4071816557288699</v>
      </c>
      <c r="AL20" s="20">
        <f t="shared" si="4"/>
        <v>30.101916771000322</v>
      </c>
      <c r="AM20" s="59">
        <f t="shared" si="5"/>
        <v>307.54636121544479</v>
      </c>
      <c r="AN20" s="59">
        <f ca="1">AVERAGE(OFFSET($AM$3,0,0,'Données projet'!$E$10+1,1))-AVERAGE(OFFSET($H$3,0,0,'Données projet'!$E$10+1,1))</f>
        <v>700.22008319944644</v>
      </c>
      <c r="AO20" s="59">
        <f t="shared" si="36"/>
        <v>253.69632671986739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462.5725824292058</v>
      </c>
      <c r="BI20" s="59">
        <f ca="1">AVERAGE(OFFSET($BH$3,0,0,'Données projet'!$E$11+1,1))-AVERAGE(OFFSET($H$3,0,0,'Données projet'!$E$11+1,1))</f>
        <v>354.24684313982857</v>
      </c>
      <c r="BJ20" s="59">
        <f t="shared" si="38"/>
        <v>322.65043486962185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</v>
      </c>
      <c r="N21" s="13">
        <f>IF('Données projet'!$A$36&gt;35,N20+M21-V20,IF(A21&lt;'Données projet'!$A$36,$K$205^A21,IF(A21='Données projet'!$A$36,'Données projet'!$B$36,N20+M21-V20)))</f>
        <v>124.99999999999999</v>
      </c>
      <c r="O21" s="13">
        <f>N21*VLOOKUP('Données projet'!$B$9,Paramètres!$A$1:$I$89,3,0)*VLOOKUP('Données projet'!$B$9,Paramètres!$A$1:$I$89,5,0)</f>
        <v>113.09999999999998</v>
      </c>
      <c r="P21" s="13">
        <f t="shared" si="33"/>
        <v>30.060183168217279</v>
      </c>
      <c r="Q21" s="20">
        <f t="shared" si="2"/>
        <v>249.33731901797839</v>
      </c>
      <c r="R21" s="59">
        <f t="shared" si="0"/>
        <v>528.00398568464504</v>
      </c>
      <c r="S21" s="59">
        <f ca="1">AVERAGE(OFFSET($R$3,0,0,'Données projet'!$E$9+1,1))-AVERAGE(OFFSET($H$3,0,0,'Données projet'!$E$9+1,1))</f>
        <v>302.94227333805696</v>
      </c>
      <c r="T21" s="59">
        <f t="shared" si="34"/>
        <v>425.36703028676067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15.053088973567618</v>
      </c>
      <c r="AK21" s="13">
        <f t="shared" si="35"/>
        <v>5.0594355769741002</v>
      </c>
      <c r="AL21" s="20">
        <f t="shared" si="4"/>
        <v>35.029313592193489</v>
      </c>
      <c r="AM21" s="59">
        <f t="shared" si="5"/>
        <v>313.69598025886017</v>
      </c>
      <c r="AN21" s="59">
        <f ca="1">AVERAGE(OFFSET($AM$3,0,0,'Données projet'!$E$10+1,1))-AVERAGE(OFFSET($H$3,0,0,'Données projet'!$E$10+1,1))</f>
        <v>700.22008319944644</v>
      </c>
      <c r="AO21" s="59">
        <f t="shared" si="36"/>
        <v>253.69632671986739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484.95548137012452</v>
      </c>
      <c r="BI21" s="59">
        <f ca="1">AVERAGE(OFFSET($BH$3,0,0,'Données projet'!$E$11+1,1))-AVERAGE(OFFSET($H$3,0,0,'Données projet'!$E$11+1,1))</f>
        <v>354.24684313982857</v>
      </c>
      <c r="BJ21" s="59">
        <f t="shared" si="38"/>
        <v>322.65043486962185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</v>
      </c>
      <c r="N22" s="13">
        <f>IF('Données projet'!$A$36&gt;35,N21+M22-V21,IF(A22&lt;'Données projet'!$A$36,$K$205^A22,IF(A22='Données projet'!$A$36,'Données projet'!$B$36,N21+M22-V21)))</f>
        <v>135</v>
      </c>
      <c r="O22" s="13">
        <f>N22*VLOOKUP('Données projet'!$B$9,Paramètres!$A$1:$I$89,3,0)*VLOOKUP('Données projet'!$B$9,Paramètres!$A$1:$I$89,5,0)</f>
        <v>122.148</v>
      </c>
      <c r="P22" s="13">
        <f t="shared" si="33"/>
        <v>32.175466547071615</v>
      </c>
      <c r="Q22" s="20">
        <f t="shared" si="2"/>
        <v>268.78003756948306</v>
      </c>
      <c r="R22" s="59">
        <f t="shared" si="0"/>
        <v>548.66892645837197</v>
      </c>
      <c r="S22" s="59">
        <f ca="1">AVERAGE(OFFSET($R$3,0,0,'Données projet'!$E$9+1,1))-AVERAGE(OFFSET($H$3,0,0,'Données projet'!$E$9+1,1))</f>
        <v>302.94227333805696</v>
      </c>
      <c r="T22" s="59">
        <f t="shared" si="34"/>
        <v>425.36703028676067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17.597988093553951</v>
      </c>
      <c r="AK22" s="13">
        <f t="shared" si="35"/>
        <v>5.80822175193906</v>
      </c>
      <c r="AL22" s="20">
        <f t="shared" si="4"/>
        <v>40.765815480900322</v>
      </c>
      <c r="AM22" s="59">
        <f t="shared" si="5"/>
        <v>320.65470436978916</v>
      </c>
      <c r="AN22" s="59">
        <f ca="1">AVERAGE(OFFSET($AM$3,0,0,'Données projet'!$E$10+1,1))-AVERAGE(OFFSET($H$3,0,0,'Données projet'!$E$10+1,1))</f>
        <v>700.22008319944644</v>
      </c>
      <c r="AO22" s="59">
        <f t="shared" si="36"/>
        <v>253.69632671986739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507.28820790654885</v>
      </c>
      <c r="BI22" s="59">
        <f ca="1">AVERAGE(OFFSET($BH$3,0,0,'Données projet'!$E$11+1,1))-AVERAGE(OFFSET($H$3,0,0,'Données projet'!$E$11+1,1))</f>
        <v>354.24684313982857</v>
      </c>
      <c r="BJ22" s="59">
        <f t="shared" si="38"/>
        <v>322.65043486962185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145</v>
      </c>
      <c r="L23" s="12">
        <f>VLOOKUP(A23,'Données projet'!$A$35:$I$55,9,0)</f>
        <v>10</v>
      </c>
      <c r="M23" s="12">
        <f t="array" ref="M23">INDEX(L:L,MIN(IF(ISNUMBER(L23:L219),ROW(L23:L219),"")))</f>
        <v>10</v>
      </c>
      <c r="N23" s="13">
        <f>IF('Données projet'!$A$36&gt;35,N22+M23-V22,IF(A23&lt;'Données projet'!$A$36,$K$205^A23,IF(A23='Données projet'!$A$36,'Données projet'!$B$36,N22+M23-V22)))</f>
        <v>145</v>
      </c>
      <c r="O23" s="13">
        <f>N23*VLOOKUP('Données projet'!$B$9,Paramètres!$A$1:$I$89,3,0)*VLOOKUP('Données projet'!$B$9,Paramètres!$A$1:$I$89,5,0)</f>
        <v>131.196</v>
      </c>
      <c r="P23" s="13">
        <f t="shared" si="33"/>
        <v>34.272572346624997</v>
      </c>
      <c r="Q23" s="20">
        <f t="shared" si="2"/>
        <v>288.19109683703851</v>
      </c>
      <c r="R23" s="59">
        <f t="shared" si="0"/>
        <v>569.30220794814966</v>
      </c>
      <c r="S23" s="59">
        <f ca="1">AVERAGE(OFFSET($R$3,0,0,'Données projet'!$E$9+1,1))-AVERAGE(OFFSET($H$3,0,0,'Données projet'!$E$9+1,1))</f>
        <v>302.94227333805696</v>
      </c>
      <c r="T23" s="59">
        <f t="shared" si="34"/>
        <v>425.36703028676067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20.573131899018442</v>
      </c>
      <c r="AK23" s="13">
        <f t="shared" si="35"/>
        <v>6.6678267578365462</v>
      </c>
      <c r="AL23" s="20">
        <f t="shared" si="4"/>
        <v>47.444669660689108</v>
      </c>
      <c r="AM23" s="59">
        <f t="shared" si="5"/>
        <v>328.55578077180024</v>
      </c>
      <c r="AN23" s="59">
        <f ca="1">AVERAGE(OFFSET($AM$3,0,0,'Données projet'!$E$10+1,1))-AVERAGE(OFFSET($H$3,0,0,'Données projet'!$E$10+1,1))</f>
        <v>700.22008319944644</v>
      </c>
      <c r="AO23" s="59">
        <f t="shared" si="36"/>
        <v>253.69632671986739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529.57607495026195</v>
      </c>
      <c r="BI23" s="59">
        <f ca="1">AVERAGE(OFFSET($BH$3,0,0,'Données projet'!$E$11+1,1))-AVERAGE(OFFSET($H$3,0,0,'Données projet'!$E$11+1,1))</f>
        <v>354.24684313982857</v>
      </c>
      <c r="BJ23" s="59">
        <f t="shared" si="38"/>
        <v>322.65043486962185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8.4</v>
      </c>
      <c r="N24" s="13">
        <f>IF('Données projet'!$A$36&gt;35,N23+M24-V23,IF(A24&lt;'Données projet'!$A$36,$K$205^A24,IF(A24='Données projet'!$A$36,'Données projet'!$B$36,N23+M24-V23)))</f>
        <v>139.4</v>
      </c>
      <c r="O24" s="13">
        <f>N24*VLOOKUP('Données projet'!$B$9,Paramètres!$A$1:$I$89,3,0)*VLOOKUP('Données projet'!$B$9,Paramètres!$A$1:$I$89,5,0)</f>
        <v>126.12912000000001</v>
      </c>
      <c r="P24" s="13">
        <f t="shared" si="33"/>
        <v>33.100345121748241</v>
      </c>
      <c r="Q24" s="20">
        <f t="shared" si="2"/>
        <v>277.32465175371152</v>
      </c>
      <c r="R24" s="59">
        <f t="shared" si="0"/>
        <v>559.65798508704484</v>
      </c>
      <c r="S24" s="59">
        <f ca="1">AVERAGE(OFFSET($R$3,0,0,'Données projet'!$E$9+1,1))-AVERAGE(OFFSET($H$3,0,0,'Données projet'!$E$9+1,1))</f>
        <v>302.94227333805696</v>
      </c>
      <c r="T24" s="59">
        <f t="shared" si="34"/>
        <v>425.36703028676067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24.051258239539646</v>
      </c>
      <c r="AK24" s="13">
        <f t="shared" si="35"/>
        <v>7.6546515562492337</v>
      </c>
      <c r="AL24" s="20">
        <f t="shared" si="4"/>
        <v>55.221126227665629</v>
      </c>
      <c r="AM24" s="59">
        <f t="shared" si="5"/>
        <v>337.55445956099896</v>
      </c>
      <c r="AN24" s="59">
        <f ca="1">AVERAGE(OFFSET($AM$3,0,0,'Données projet'!$E$10+1,1))-AVERAGE(OFFSET($H$3,0,0,'Données projet'!$E$10+1,1))</f>
        <v>700.22008319944644</v>
      </c>
      <c r="AO24" s="59">
        <f t="shared" si="36"/>
        <v>253.69632671986739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448.14090666613043</v>
      </c>
      <c r="BI24" s="59">
        <f ca="1">AVERAGE(OFFSET($BH$3,0,0,'Données projet'!$E$11+1,1))-AVERAGE(OFFSET($H$3,0,0,'Données projet'!$E$11+1,1))</f>
        <v>354.24684313982857</v>
      </c>
      <c r="BJ24" s="59">
        <f t="shared" si="38"/>
        <v>322.65043486962185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8.4</v>
      </c>
      <c r="N25" s="13">
        <f>IF('Données projet'!$A$36&gt;35,N24+M25-V24,IF(A25&lt;'Données projet'!$A$36,$K$205^A25,IF(A25='Données projet'!$A$36,'Données projet'!$B$36,N24+M25-V24)))</f>
        <v>147.80000000000001</v>
      </c>
      <c r="O25" s="13">
        <f>N25*VLOOKUP('Données projet'!$B$9,Paramètres!$A$1:$I$89,3,0)*VLOOKUP('Données projet'!$B$9,Paramètres!$A$1:$I$89,5,0)</f>
        <v>133.72944000000001</v>
      </c>
      <c r="P25" s="13">
        <f t="shared" si="33"/>
        <v>34.856699711744326</v>
      </c>
      <c r="Q25" s="20">
        <f t="shared" si="2"/>
        <v>293.62085999795471</v>
      </c>
      <c r="R25" s="59">
        <f t="shared" si="0"/>
        <v>577.1764155535102</v>
      </c>
      <c r="S25" s="59">
        <f ca="1">AVERAGE(OFFSET($R$3,0,0,'Données projet'!$E$9+1,1))-AVERAGE(OFFSET($H$3,0,0,'Données projet'!$E$9+1,1))</f>
        <v>302.94227333805696</v>
      </c>
      <c r="T25" s="59">
        <f t="shared" si="34"/>
        <v>425.36703028676067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28.117402141023685</v>
      </c>
      <c r="AK25" s="13">
        <f t="shared" si="35"/>
        <v>8.7875244177160141</v>
      </c>
      <c r="AL25" s="20">
        <f t="shared" si="4"/>
        <v>64.27608042313831</v>
      </c>
      <c r="AM25" s="59">
        <f t="shared" si="5"/>
        <v>347.83163597869384</v>
      </c>
      <c r="AN25" s="59">
        <f ca="1">AVERAGE(OFFSET($AM$3,0,0,'Données projet'!$E$10+1,1))-AVERAGE(OFFSET($H$3,0,0,'Données projet'!$E$10+1,1))</f>
        <v>700.22008319944644</v>
      </c>
      <c r="AO25" s="59">
        <f t="shared" si="36"/>
        <v>253.69632671986739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468.68369354031688</v>
      </c>
      <c r="BI25" s="59">
        <f ca="1">AVERAGE(OFFSET($BH$3,0,0,'Données projet'!$E$11+1,1))-AVERAGE(OFFSET($H$3,0,0,'Données projet'!$E$11+1,1))</f>
        <v>354.24684313982857</v>
      </c>
      <c r="BJ25" s="59">
        <f t="shared" si="38"/>
        <v>322.65043486962185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8.4</v>
      </c>
      <c r="N26" s="13">
        <f>IF('Données projet'!$A$36&gt;35,N25+M26-V25,IF(A26&lt;'Données projet'!$A$36,$K$205^A26,IF(A26='Données projet'!$A$36,'Données projet'!$B$36,N25+M26-V25)))</f>
        <v>156.20000000000002</v>
      </c>
      <c r="O26" s="13">
        <f>N26*VLOOKUP('Données projet'!$B$9,Paramètres!$A$1:$I$89,3,0)*VLOOKUP('Données projet'!$B$9,Paramètres!$A$1:$I$89,5,0)</f>
        <v>141.32976000000002</v>
      </c>
      <c r="P26" s="13">
        <f t="shared" si="33"/>
        <v>36.601467030988793</v>
      </c>
      <c r="Q26" s="20">
        <f t="shared" si="2"/>
        <v>309.89688707897216</v>
      </c>
      <c r="R26" s="59">
        <f t="shared" si="0"/>
        <v>594.67466485674993</v>
      </c>
      <c r="S26" s="59">
        <f ca="1">AVERAGE(OFFSET($R$3,0,0,'Données projet'!$E$9+1,1))-AVERAGE(OFFSET($H$3,0,0,'Données projet'!$E$9+1,1))</f>
        <v>302.94227333805696</v>
      </c>
      <c r="T26" s="59">
        <f t="shared" si="34"/>
        <v>425.36703028676067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32.870974785857001</v>
      </c>
      <c r="AK26" s="13">
        <f t="shared" si="35"/>
        <v>10.088060158520545</v>
      </c>
      <c r="AL26" s="20">
        <f t="shared" si="4"/>
        <v>74.820319194790898</v>
      </c>
      <c r="AM26" s="59">
        <f t="shared" si="5"/>
        <v>359.59809697256867</v>
      </c>
      <c r="AN26" s="59">
        <f ca="1">AVERAGE(OFFSET($AM$3,0,0,'Données projet'!$E$10+1,1))-AVERAGE(OFFSET($H$3,0,0,'Données projet'!$E$10+1,1))</f>
        <v>700.22008319944644</v>
      </c>
      <c r="AO26" s="59">
        <f t="shared" si="36"/>
        <v>253.69632671986739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489.17937363841389</v>
      </c>
      <c r="BI26" s="59">
        <f ca="1">AVERAGE(OFFSET($BH$3,0,0,'Données projet'!$E$11+1,1))-AVERAGE(OFFSET($H$3,0,0,'Données projet'!$E$11+1,1))</f>
        <v>354.24684313982857</v>
      </c>
      <c r="BJ26" s="59">
        <f t="shared" si="38"/>
        <v>322.65043486962185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8.4</v>
      </c>
      <c r="N27" s="13">
        <f>IF('Données projet'!$A$36&gt;35,N26+M27-V26,IF(A27&lt;'Données projet'!$A$36,$K$205^A27,IF(A27='Données projet'!$A$36,'Données projet'!$B$36,N26+M27-V26)))</f>
        <v>164.60000000000002</v>
      </c>
      <c r="O27" s="13">
        <f>N27*VLOOKUP('Données projet'!$B$9,Paramètres!$A$1:$I$89,3,0)*VLOOKUP('Données projet'!$B$9,Paramètres!$A$1:$I$89,5,0)</f>
        <v>148.93008</v>
      </c>
      <c r="P27" s="13">
        <f t="shared" si="33"/>
        <v>38.335341256889777</v>
      </c>
      <c r="Q27" s="20">
        <f t="shared" si="2"/>
        <v>326.1539420224164</v>
      </c>
      <c r="R27" s="59">
        <f t="shared" si="0"/>
        <v>612.15394202241646</v>
      </c>
      <c r="S27" s="59">
        <f ca="1">AVERAGE(OFFSET($R$3,0,0,'Données projet'!$E$9+1,1))-AVERAGE(OFFSET($H$3,0,0,'Données projet'!$E$9+1,1))</f>
        <v>302.94227333805696</v>
      </c>
      <c r="T27" s="59">
        <f t="shared" si="34"/>
        <v>425.36703028676067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38.428193968744388</v>
      </c>
      <c r="AK27" s="13">
        <f t="shared" si="35"/>
        <v>11.581072543793917</v>
      </c>
      <c r="AL27" s="20">
        <f t="shared" si="4"/>
        <v>87.099472509337545</v>
      </c>
      <c r="AM27" s="59">
        <f t="shared" si="5"/>
        <v>373.09947250933755</v>
      </c>
      <c r="AN27" s="59">
        <f ca="1">AVERAGE(OFFSET($AM$3,0,0,'Données projet'!$E$10+1,1))-AVERAGE(OFFSET($H$3,0,0,'Données projet'!$E$10+1,1))</f>
        <v>700.22008319944644</v>
      </c>
      <c r="AO27" s="59">
        <f t="shared" si="36"/>
        <v>253.69632671986739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509.63301478908227</v>
      </c>
      <c r="BI27" s="59">
        <f ca="1">AVERAGE(OFFSET($BH$3,0,0,'Données projet'!$E$11+1,1))-AVERAGE(OFFSET($H$3,0,0,'Données projet'!$E$11+1,1))</f>
        <v>354.24684313982857</v>
      </c>
      <c r="BJ27" s="59">
        <f t="shared" si="38"/>
        <v>322.65043486962185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173</v>
      </c>
      <c r="L28" s="12">
        <f>VLOOKUP(A28,'Données projet'!$A$35:$I$55,9,0)</f>
        <v>8.4</v>
      </c>
      <c r="M28" s="12">
        <f t="array" ref="M28">INDEX(L:L,MIN(IF(ISNUMBER(L28:L224),ROW(L28:L224),"")))</f>
        <v>8.4</v>
      </c>
      <c r="N28" s="13">
        <f>IF('Données projet'!$A$36&gt;35,N27+M28-V27,IF(A28&lt;'Données projet'!$A$36,$K$205^A28,IF(A28='Données projet'!$A$36,'Données projet'!$B$36,N27+M28-V27)))</f>
        <v>173.00000000000003</v>
      </c>
      <c r="O28" s="13">
        <f>N28*VLOOKUP('Données projet'!$B$9,Paramètres!$A$1:$I$89,3,0)*VLOOKUP('Données projet'!$B$9,Paramètres!$A$1:$I$89,5,0)</f>
        <v>156.53040000000001</v>
      </c>
      <c r="P28" s="13">
        <f t="shared" si="33"/>
        <v>40.058941713182037</v>
      </c>
      <c r="Q28" s="20">
        <f t="shared" si="2"/>
        <v>342.39310348379212</v>
      </c>
      <c r="R28" s="59">
        <f t="shared" si="0"/>
        <v>629.61532570601435</v>
      </c>
      <c r="S28" s="59">
        <f ca="1">AVERAGE(OFFSET($R$3,0,0,'Données projet'!$E$9+1,1))-AVERAGE(OFFSET($H$3,0,0,'Données projet'!$E$9+1,1))</f>
        <v>302.94227333805696</v>
      </c>
      <c r="T28" s="59">
        <f t="shared" si="34"/>
        <v>425.36703028676067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44.92492544926948</v>
      </c>
      <c r="AK28" s="13">
        <f t="shared" si="35"/>
        <v>13.295047725437698</v>
      </c>
      <c r="AL28" s="20">
        <f t="shared" si="4"/>
        <v>101.399786612615</v>
      </c>
      <c r="AM28" s="59">
        <f t="shared" si="5"/>
        <v>388.62200883483723</v>
      </c>
      <c r="AN28" s="59">
        <f ca="1">AVERAGE(OFFSET($AM$3,0,0,'Données projet'!$E$10+1,1))-AVERAGE(OFFSET($H$3,0,0,'Données projet'!$E$10+1,1))</f>
        <v>700.22008319944644</v>
      </c>
      <c r="AO28" s="59">
        <f t="shared" si="36"/>
        <v>253.69632671986739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530.04874095545085</v>
      </c>
      <c r="BI28" s="59">
        <f ca="1">AVERAGE(OFFSET($BH$3,0,0,'Données projet'!$E$11+1,1))-AVERAGE(OFFSET($H$3,0,0,'Données projet'!$E$11+1,1))</f>
        <v>354.24684313982857</v>
      </c>
      <c r="BJ28" s="59">
        <f t="shared" si="38"/>
        <v>322.65043486962185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169.00000000000003</v>
      </c>
      <c r="O29" s="13">
        <f>N29*VLOOKUP('Données projet'!$B$9,Paramètres!$A$1:$I$89,3,0)*VLOOKUP('Données projet'!$B$9,Paramètres!$A$1:$I$89,5,0)</f>
        <v>152.91120000000001</v>
      </c>
      <c r="P29" s="13">
        <f t="shared" si="33"/>
        <v>39.239424324197543</v>
      </c>
      <c r="Q29" s="20">
        <f t="shared" si="2"/>
        <v>334.66233736464409</v>
      </c>
      <c r="R29" s="59">
        <f t="shared" si="0"/>
        <v>623.10678180908849</v>
      </c>
      <c r="S29" s="59">
        <f ca="1">AVERAGE(OFFSET($R$3,0,0,'Données projet'!$E$9+1,1))-AVERAGE(OFFSET($H$3,0,0,'Données projet'!$E$9+1,1))</f>
        <v>302.94227333805696</v>
      </c>
      <c r="T29" s="59">
        <f t="shared" si="34"/>
        <v>425.36703028676067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52.520004668030069</v>
      </c>
      <c r="AK29" s="13">
        <f t="shared" si="35"/>
        <v>15.262687747896692</v>
      </c>
      <c r="AL29" s="20">
        <f t="shared" si="4"/>
        <v>118.05485595773911</v>
      </c>
      <c r="AM29" s="59">
        <f t="shared" si="5"/>
        <v>406.49930040218356</v>
      </c>
      <c r="AN29" s="59">
        <f ca="1">AVERAGE(OFFSET($AM$3,0,0,'Données projet'!$E$10+1,1))-AVERAGE(OFFSET($H$3,0,0,'Données projet'!$E$10+1,1))</f>
        <v>700.22008319944644</v>
      </c>
      <c r="AO29" s="59">
        <f t="shared" si="36"/>
        <v>253.69632671986739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500.7696977249085</v>
      </c>
      <c r="BI29" s="59">
        <f ca="1">AVERAGE(OFFSET($BH$3,0,0,'Données projet'!$E$11+1,1))-AVERAGE(OFFSET($H$3,0,0,'Données projet'!$E$11+1,1))</f>
        <v>354.24684313982857</v>
      </c>
      <c r="BJ29" s="59">
        <f t="shared" si="38"/>
        <v>322.65043486962185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176.00000000000003</v>
      </c>
      <c r="O30" s="13">
        <f>N30*VLOOKUP('Données projet'!$B$9,Paramètres!$A$1:$I$89,3,0)*VLOOKUP('Données projet'!$B$9,Paramètres!$A$1:$I$89,5,0)</f>
        <v>159.24480000000003</v>
      </c>
      <c r="P30" s="13">
        <f t="shared" si="33"/>
        <v>40.672131063901752</v>
      </c>
      <c r="Q30" s="20">
        <f t="shared" si="2"/>
        <v>348.18865493629556</v>
      </c>
      <c r="R30" s="59">
        <f t="shared" si="0"/>
        <v>637.85532160296225</v>
      </c>
      <c r="S30" s="59">
        <f ca="1">AVERAGE(OFFSET($R$3,0,0,'Données projet'!$E$9+1,1))-AVERAGE(OFFSET($H$3,0,0,'Données projet'!$E$9+1,1))</f>
        <v>302.94227333805696</v>
      </c>
      <c r="T30" s="59">
        <f t="shared" si="34"/>
        <v>425.36703028676067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61.399120037376782</v>
      </c>
      <c r="AK30" s="13">
        <f t="shared" si="35"/>
        <v>17.521534491680562</v>
      </c>
      <c r="AL30" s="20">
        <f t="shared" si="4"/>
        <v>137.45347330477486</v>
      </c>
      <c r="AM30" s="59">
        <f t="shared" si="5"/>
        <v>427.12013997144152</v>
      </c>
      <c r="AN30" s="59">
        <f ca="1">AVERAGE(OFFSET($AM$3,0,0,'Données projet'!$E$10+1,1))-AVERAGE(OFFSET($H$3,0,0,'Données projet'!$E$10+1,1))</f>
        <v>700.22008319944644</v>
      </c>
      <c r="AO30" s="59">
        <f t="shared" si="36"/>
        <v>253.69632671986739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520.45443778631602</v>
      </c>
      <c r="BI30" s="59">
        <f ca="1">AVERAGE(OFFSET($BH$3,0,0,'Données projet'!$E$11+1,1))-AVERAGE(OFFSET($H$3,0,0,'Données projet'!$E$11+1,1))</f>
        <v>354.24684313982857</v>
      </c>
      <c r="BJ30" s="59">
        <f t="shared" si="38"/>
        <v>322.65043486962185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183.00000000000003</v>
      </c>
      <c r="O31" s="13">
        <f>N31*VLOOKUP('Données projet'!$B$9,Paramètres!$A$1:$I$89,3,0)*VLOOKUP('Données projet'!$B$9,Paramètres!$A$1:$I$89,5,0)</f>
        <v>165.57840000000002</v>
      </c>
      <c r="P31" s="13">
        <f t="shared" si="33"/>
        <v>42.098218509199697</v>
      </c>
      <c r="Q31" s="20">
        <f t="shared" si="2"/>
        <v>361.70344390352284</v>
      </c>
      <c r="R31" s="59">
        <f t="shared" si="0"/>
        <v>652.59233279241175</v>
      </c>
      <c r="S31" s="59">
        <f ca="1">AVERAGE(OFFSET($R$3,0,0,'Données projet'!$E$9+1,1))-AVERAGE(OFFSET($H$3,0,0,'Données projet'!$E$9+1,1))</f>
        <v>302.94227333805696</v>
      </c>
      <c r="T31" s="59">
        <f t="shared" si="34"/>
        <v>425.36703028676067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71.77935274744911</v>
      </c>
      <c r="AK31" s="13">
        <f t="shared" si="35"/>
        <v>20.114685959257653</v>
      </c>
      <c r="AL31" s="20">
        <f t="shared" si="4"/>
        <v>160.04878408084764</v>
      </c>
      <c r="AM31" s="59">
        <f t="shared" si="5"/>
        <v>450.93767296973647</v>
      </c>
      <c r="AN31" s="59">
        <f ca="1">AVERAGE(OFFSET($AM$3,0,0,'Données projet'!$E$10+1,1))-AVERAGE(OFFSET($H$3,0,0,'Données projet'!$E$10+1,1))</f>
        <v>700.22008319944644</v>
      </c>
      <c r="AO31" s="59">
        <f t="shared" si="36"/>
        <v>253.69632671986739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540.10542440357858</v>
      </c>
      <c r="BI31" s="59">
        <f ca="1">AVERAGE(OFFSET($BH$3,0,0,'Données projet'!$E$11+1,1))-AVERAGE(OFFSET($H$3,0,0,'Données projet'!$E$11+1,1))</f>
        <v>354.24684313982857</v>
      </c>
      <c r="BJ31" s="59">
        <f t="shared" si="38"/>
        <v>322.65043486962185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190.00000000000003</v>
      </c>
      <c r="O32" s="13">
        <f>N32*VLOOKUP('Données projet'!$B$9,Paramètres!$A$1:$I$89,3,0)*VLOOKUP('Données projet'!$B$9,Paramètres!$A$1:$I$89,5,0)</f>
        <v>171.91200000000001</v>
      </c>
      <c r="P32" s="13">
        <f t="shared" si="33"/>
        <v>43.517968841037288</v>
      </c>
      <c r="Q32" s="20">
        <f t="shared" si="2"/>
        <v>375.20719573147329</v>
      </c>
      <c r="R32" s="59">
        <f t="shared" si="0"/>
        <v>667.31830684258443</v>
      </c>
      <c r="S32" s="59">
        <f ca="1">AVERAGE(OFFSET($R$3,0,0,'Données projet'!$E$9+1,1))-AVERAGE(OFFSET($H$3,0,0,'Données projet'!$E$9+1,1))</f>
        <v>302.94227333805696</v>
      </c>
      <c r="T32" s="59">
        <f t="shared" si="34"/>
        <v>425.36703028676067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83.914484079027147</v>
      </c>
      <c r="AK32" s="13">
        <f t="shared" si="35"/>
        <v>23.09161856980429</v>
      </c>
      <c r="AL32" s="20">
        <f t="shared" si="4"/>
        <v>186.3689621133814</v>
      </c>
      <c r="AM32" s="59">
        <f t="shared" si="5"/>
        <v>478.48007322449257</v>
      </c>
      <c r="AN32" s="59">
        <f ca="1">AVERAGE(OFFSET($AM$3,0,0,'Données projet'!$E$10+1,1))-AVERAGE(OFFSET($H$3,0,0,'Données projet'!$E$10+1,1))</f>
        <v>700.22008319944644</v>
      </c>
      <c r="AO32" s="59">
        <f t="shared" si="36"/>
        <v>253.69632671986739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559.72550452677172</v>
      </c>
      <c r="BI32" s="59">
        <f ca="1">AVERAGE(OFFSET($BH$3,0,0,'Données projet'!$E$11+1,1))-AVERAGE(OFFSET($H$3,0,0,'Données projet'!$E$11+1,1))</f>
        <v>354.24684313982857</v>
      </c>
      <c r="BJ32" s="59">
        <f t="shared" si="38"/>
        <v>322.65043486962185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197.00000000000003</v>
      </c>
      <c r="O33" s="13">
        <f>N33*VLOOKUP('Données projet'!$B$9,Paramètres!$A$1:$I$89,3,0)*VLOOKUP('Données projet'!$B$9,Paramètres!$A$1:$I$89,5,0)</f>
        <v>178.24560000000002</v>
      </c>
      <c r="P33" s="13">
        <f t="shared" si="33"/>
        <v>44.931642269910427</v>
      </c>
      <c r="Q33" s="20">
        <f t="shared" si="2"/>
        <v>388.70036362009404</v>
      </c>
      <c r="R33" s="59">
        <f t="shared" si="0"/>
        <v>682.03369695342735</v>
      </c>
      <c r="S33" s="59">
        <f ca="1">AVERAGE(OFFSET($R$3,0,0,'Données projet'!$E$9+1,1))-AVERAGE(OFFSET($H$3,0,0,'Données projet'!$E$9+1,1))</f>
        <v>302.94227333805696</v>
      </c>
      <c r="T33" s="59">
        <f t="shared" si="34"/>
        <v>425.36703028676067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98.101199979119997</v>
      </c>
      <c r="AK33" s="13">
        <f t="shared" si="35"/>
        <v>26.509131151904384</v>
      </c>
      <c r="AL33" s="20">
        <f t="shared" si="4"/>
        <v>217.02966005320079</v>
      </c>
      <c r="AM33" s="59">
        <f t="shared" si="5"/>
        <v>510.36299338653407</v>
      </c>
      <c r="AN33" s="59">
        <f ca="1">AVERAGE(OFFSET($AM$3,0,0,'Données projet'!$E$10+1,1))-AVERAGE(OFFSET($H$3,0,0,'Données projet'!$E$10+1,1))</f>
        <v>700.22008319944644</v>
      </c>
      <c r="AO33" s="59">
        <f t="shared" si="36"/>
        <v>253.69632671986739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579.31710153628853</v>
      </c>
      <c r="BI33" s="59">
        <f ca="1">AVERAGE(OFFSET($BH$3,0,0,'Données projet'!$E$11+1,1))-AVERAGE(OFFSET($H$3,0,0,'Données projet'!$E$11+1,1))</f>
        <v>354.24684313982857</v>
      </c>
      <c r="BJ33" s="59">
        <f t="shared" si="38"/>
        <v>322.65043486962185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5.6</v>
      </c>
      <c r="N34" s="13">
        <f>IF('Données projet'!$A$36&gt;35,N33+M34-V33,IF(A34&lt;'Données projet'!$A$36,$K$205^A34,IF(A34='Données projet'!$A$36,'Données projet'!$B$36,N33+M34-V33)))</f>
        <v>193.60000000000002</v>
      </c>
      <c r="O34" s="13">
        <f>N34*VLOOKUP('Données projet'!$B$9,Paramètres!$A$1:$I$89,3,0)*VLOOKUP('Données projet'!$B$9,Paramètres!$A$1:$I$89,5,0)</f>
        <v>175.16928000000001</v>
      </c>
      <c r="P34" s="13">
        <f t="shared" si="33"/>
        <v>44.245744278741803</v>
      </c>
      <c r="Q34" s="20">
        <f t="shared" si="2"/>
        <v>382.14783395214198</v>
      </c>
      <c r="R34" s="59">
        <f t="shared" si="0"/>
        <v>675.48116728547529</v>
      </c>
      <c r="S34" s="59">
        <f ca="1">AVERAGE(OFFSET($R$3,0,0,'Données projet'!$E$9+1,1))-AVERAGE(OFFSET($H$3,0,0,'Données projet'!$E$9+1,1))</f>
        <v>302.94227333805696</v>
      </c>
      <c r="T34" s="59">
        <f t="shared" si="34"/>
        <v>425.36703028676067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112.71754798433999</v>
      </c>
      <c r="AK34" s="13">
        <f t="shared" si="35"/>
        <v>29.97034782116954</v>
      </c>
      <c r="AL34" s="20">
        <f t="shared" si="4"/>
        <v>248.51475186126243</v>
      </c>
      <c r="AM34" s="59">
        <f t="shared" si="5"/>
        <v>541.8480851945958</v>
      </c>
      <c r="AN34" s="59">
        <f ca="1">AVERAGE(OFFSET($AM$3,0,0,'Données projet'!$E$10+1,1))-AVERAGE(OFFSET($H$3,0,0,'Données projet'!$E$10+1,1))</f>
        <v>700.22008319944644</v>
      </c>
      <c r="AO34" s="59">
        <f t="shared" si="36"/>
        <v>253.69632671986739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545.93130747015243</v>
      </c>
      <c r="BI34" s="59">
        <f ca="1">AVERAGE(OFFSET($BH$3,0,0,'Données projet'!$E$11+1,1))-AVERAGE(OFFSET($H$3,0,0,'Données projet'!$E$11+1,1))</f>
        <v>354.24684313982857</v>
      </c>
      <c r="BJ34" s="59">
        <f t="shared" si="38"/>
        <v>322.65043486962185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5.6</v>
      </c>
      <c r="N35" s="13">
        <f>IF('Données projet'!$A$36&gt;35,N34+M35-V34,IF(A35&lt;'Données projet'!$A$36,$K$205^A35,IF(A35='Données projet'!$A$36,'Données projet'!$B$36,N34+M35-V34)))</f>
        <v>199.20000000000002</v>
      </c>
      <c r="O35" s="13">
        <f>N35*VLOOKUP('Données projet'!$B$9,Paramètres!$A$1:$I$89,3,0)*VLOOKUP('Données projet'!$B$9,Paramètres!$A$1:$I$89,5,0)</f>
        <v>180.23616000000001</v>
      </c>
      <c r="P35" s="13">
        <f t="shared" si="33"/>
        <v>45.374723405565916</v>
      </c>
      <c r="Q35" s="20">
        <f t="shared" ref="Q35:Q66" si="53">(O35+P35)*0.475*44/12</f>
        <v>392.93895526469396</v>
      </c>
      <c r="R35" s="59">
        <f t="shared" si="0"/>
        <v>686.27228859802722</v>
      </c>
      <c r="S35" s="59">
        <f ca="1">AVERAGE(OFFSET($R$3,0,0,'Données projet'!$E$9+1,1))-AVERAGE(OFFSET($H$3,0,0,'Données projet'!$E$9+1,1))</f>
        <v>302.94227333805696</v>
      </c>
      <c r="T35" s="59">
        <f t="shared" si="34"/>
        <v>425.36703028676067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127.33389598955998</v>
      </c>
      <c r="AK35" s="13">
        <f t="shared" si="35"/>
        <v>33.379559976962113</v>
      </c>
      <c r="AL35" s="20">
        <f t="shared" si="4"/>
        <v>279.90926914169262</v>
      </c>
      <c r="AM35" s="59">
        <f t="shared" si="5"/>
        <v>573.24260247502593</v>
      </c>
      <c r="AN35" s="59">
        <f ca="1">AVERAGE(OFFSET($AM$3,0,0,'Données projet'!$E$10+1,1))-AVERAGE(OFFSET($H$3,0,0,'Données projet'!$E$10+1,1))</f>
        <v>700.22008319944644</v>
      </c>
      <c r="AO35" s="59">
        <f t="shared" si="36"/>
        <v>253.69632671986739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563.19852344932201</v>
      </c>
      <c r="BI35" s="59">
        <f ca="1">AVERAGE(OFFSET($BH$3,0,0,'Données projet'!$E$11+1,1))-AVERAGE(OFFSET($H$3,0,0,'Données projet'!$E$11+1,1))</f>
        <v>354.24684313982857</v>
      </c>
      <c r="BJ35" s="59">
        <f t="shared" si="38"/>
        <v>322.65043486962185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5.6</v>
      </c>
      <c r="N36" s="13">
        <f>IF('Données projet'!$A$36&gt;35,N35+M36-V35,IF(A36&lt;'Données projet'!$A$36,$K$205^A36,IF(A36='Données projet'!$A$36,'Données projet'!$B$36,N35+M36-V35)))</f>
        <v>204.8</v>
      </c>
      <c r="O36" s="13">
        <f>N36*VLOOKUP('Données projet'!$B$9,Paramètres!$A$1:$I$89,3,0)*VLOOKUP('Données projet'!$B$9,Paramètres!$A$1:$I$89,5,0)</f>
        <v>185.30303999999998</v>
      </c>
      <c r="P36" s="13">
        <f t="shared" si="33"/>
        <v>46.500013710710547</v>
      </c>
      <c r="Q36" s="20">
        <f t="shared" si="53"/>
        <v>403.72365187948748</v>
      </c>
      <c r="R36" s="59">
        <f t="shared" si="0"/>
        <v>697.05698521282079</v>
      </c>
      <c r="S36" s="59">
        <f ca="1">AVERAGE(OFFSET($R$3,0,0,'Données projet'!$E$9+1,1))-AVERAGE(OFFSET($H$3,0,0,'Données projet'!$E$9+1,1))</f>
        <v>302.94227333805696</v>
      </c>
      <c r="T36" s="59">
        <f t="shared" si="34"/>
        <v>425.36703028676067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141.95024399477998</v>
      </c>
      <c r="AK36" s="13">
        <f t="shared" si="35"/>
        <v>36.743418652910712</v>
      </c>
      <c r="AL36" s="20">
        <f t="shared" si="4"/>
        <v>311.22479577806126</v>
      </c>
      <c r="AM36" s="59">
        <f t="shared" si="5"/>
        <v>604.55812911139458</v>
      </c>
      <c r="AN36" s="59">
        <f ca="1">AVERAGE(OFFSET($AM$3,0,0,'Données projet'!$E$10+1,1))-AVERAGE(OFFSET($H$3,0,0,'Données projet'!$E$10+1,1))</f>
        <v>700.22008319944644</v>
      </c>
      <c r="AO36" s="59">
        <f t="shared" si="36"/>
        <v>253.69632671986739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580.44087993191965</v>
      </c>
      <c r="BI36" s="59">
        <f ca="1">AVERAGE(OFFSET($BH$3,0,0,'Données projet'!$E$11+1,1))-AVERAGE(OFFSET($H$3,0,0,'Données projet'!$E$11+1,1))</f>
        <v>354.24684313982857</v>
      </c>
      <c r="BJ36" s="59">
        <f t="shared" si="38"/>
        <v>322.65043486962185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5.6</v>
      </c>
      <c r="N37" s="13">
        <f>IF('Données projet'!$A$36&gt;35,N36+M37-V36,IF(A37&lt;'Données projet'!$A$36,$K$205^A37,IF(A37='Données projet'!$A$36,'Données projet'!$B$36,N36+M37-V36)))</f>
        <v>210.4</v>
      </c>
      <c r="O37" s="13">
        <f>N37*VLOOKUP('Données projet'!$B$9,Paramètres!$A$1:$I$89,3,0)*VLOOKUP('Données projet'!$B$9,Paramètres!$A$1:$I$89,5,0)</f>
        <v>190.36992000000001</v>
      </c>
      <c r="P37" s="13">
        <f t="shared" si="33"/>
        <v>47.621727650589136</v>
      </c>
      <c r="Q37" s="20">
        <f t="shared" si="53"/>
        <v>414.50211965810939</v>
      </c>
      <c r="R37" s="59">
        <f t="shared" si="0"/>
        <v>707.83545299144271</v>
      </c>
      <c r="S37" s="59">
        <f ca="1">AVERAGE(OFFSET($R$3,0,0,'Données projet'!$E$9+1,1))-AVERAGE(OFFSET($H$3,0,0,'Données projet'!$E$9+1,1))</f>
        <v>302.94227333805696</v>
      </c>
      <c r="T37" s="59">
        <f t="shared" si="34"/>
        <v>425.36703028676067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635.8037249384488</v>
      </c>
      <c r="AN37" s="59">
        <f ca="1">AVERAGE(OFFSET($AM$3,0,0,'Données projet'!$E$10+1,1))-AVERAGE(OFFSET($H$3,0,0,'Données projet'!$E$10+1,1))</f>
        <v>700.22008319944644</v>
      </c>
      <c r="AO37" s="59">
        <f t="shared" si="36"/>
        <v>253.69632671986739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597.66007977952484</v>
      </c>
      <c r="BI37" s="59">
        <f ca="1">AVERAGE(OFFSET($BH$3,0,0,'Données projet'!$E$11+1,1))-AVERAGE(OFFSET($H$3,0,0,'Données projet'!$E$11+1,1))</f>
        <v>354.24684313982857</v>
      </c>
      <c r="BJ37" s="59">
        <f t="shared" si="38"/>
        <v>322.65043486962185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216</v>
      </c>
      <c r="L38" s="12">
        <f>VLOOKUP(A38,'Données projet'!$A$35:$I$55,9,0)</f>
        <v>5.6</v>
      </c>
      <c r="M38" s="12">
        <f t="array" ref="M38">INDEX(L:L,MIN(IF(ISNUMBER(L38:L234),ROW(L38:L234),"")))</f>
        <v>5.6</v>
      </c>
      <c r="N38" s="13">
        <f>IF('Données projet'!$A$36&gt;35,N37+M38-V37,IF(A38&lt;'Données projet'!$A$36,$K$205^A38,IF(A38='Données projet'!$A$36,'Données projet'!$B$36,N37+M38-V37)))</f>
        <v>216</v>
      </c>
      <c r="O38" s="13">
        <f>N38*VLOOKUP('Données projet'!$B$9,Paramètres!$A$1:$I$89,3,0)*VLOOKUP('Données projet'!$B$9,Paramètres!$A$1:$I$89,5,0)</f>
        <v>195.43679999999998</v>
      </c>
      <c r="P38" s="13">
        <f t="shared" si="33"/>
        <v>48.739971354487849</v>
      </c>
      <c r="Q38" s="20">
        <f t="shared" si="53"/>
        <v>425.27454344239959</v>
      </c>
      <c r="R38" s="59">
        <f t="shared" si="0"/>
        <v>718.60787677573285</v>
      </c>
      <c r="S38" s="59">
        <f ca="1">AVERAGE(OFFSET($R$3,0,0,'Données projet'!$E$9+1,1))-AVERAGE(OFFSET($H$3,0,0,'Données projet'!$E$9+1,1))</f>
        <v>302.94227333805696</v>
      </c>
      <c r="T38" s="59">
        <f t="shared" si="34"/>
        <v>425.36703028676067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7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2.1004821587429676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2.1004821587429676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136.97993399999999</v>
      </c>
      <c r="AK38" s="13">
        <f t="shared" si="35"/>
        <v>35.604275117076945</v>
      </c>
      <c r="AL38" s="20">
        <f t="shared" si="4"/>
        <v>300.58416421224229</v>
      </c>
      <c r="AM38" s="59">
        <f t="shared" si="5"/>
        <v>593.91749754557554</v>
      </c>
      <c r="AN38" s="59">
        <f ca="1">AVERAGE(OFFSET($AM$3,0,0,'Données projet'!$E$10+1,1))-AVERAGE(OFFSET($H$3,0,0,'Données projet'!$E$10+1,1))</f>
        <v>700.22008319944644</v>
      </c>
      <c r="AO38" s="59">
        <f t="shared" si="36"/>
        <v>253.69632671986739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614.85761739959116</v>
      </c>
      <c r="BI38" s="59">
        <f ca="1">AVERAGE(OFFSET($BH$3,0,0,'Données projet'!$E$11+1,1))-AVERAGE(OFFSET($H$3,0,0,'Données projet'!$E$11+1,1))</f>
        <v>354.24684313982857</v>
      </c>
      <c r="BJ38" s="59">
        <f t="shared" si="38"/>
        <v>322.65043486962185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11.212228902531429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11.212228902531429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</v>
      </c>
      <c r="N39" s="13">
        <f>IF('Données projet'!$A$36&gt;35,N38+M39-V38,IF(A39&lt;'Données projet'!$A$36,$K$205^A39,IF(A39='Données projet'!$A$36,'Données projet'!$B$36,N38+M39-V38)))</f>
        <v>214</v>
      </c>
      <c r="O39" s="13">
        <f>N39*VLOOKUP('Données projet'!$B$9,Paramètres!$A$1:$I$89,3,0)*VLOOKUP('Données projet'!$B$9,Paramètres!$A$1:$I$89,5,0)</f>
        <v>193.62719999999999</v>
      </c>
      <c r="P39" s="13">
        <f t="shared" si="33"/>
        <v>48.340990547231193</v>
      </c>
      <c r="Q39" s="20">
        <f t="shared" si="53"/>
        <v>421.42793186976093</v>
      </c>
      <c r="R39" s="59">
        <f t="shared" si="0"/>
        <v>714.76126520309424</v>
      </c>
      <c r="S39" s="59">
        <f ca="1">AVERAGE(OFFSET($R$3,0,0,'Données projet'!$E$9+1,1))-AVERAGE(OFFSET($H$3,0,0,'Données projet'!$E$9+1,1))</f>
        <v>302.94227333805696</v>
      </c>
      <c r="T39" s="59">
        <f t="shared" si="34"/>
        <v>425.36703028676067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2.0592929847776302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2.0592929847776302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149.468436</v>
      </c>
      <c r="AK39" s="13">
        <f t="shared" si="35"/>
        <v>38.457760846909196</v>
      </c>
      <c r="AL39" s="20">
        <f t="shared" si="4"/>
        <v>327.30479284170019</v>
      </c>
      <c r="AM39" s="59">
        <f t="shared" si="5"/>
        <v>620.63812617503345</v>
      </c>
      <c r="AN39" s="59">
        <f ca="1">AVERAGE(OFFSET($AM$3,0,0,'Données projet'!$E$10+1,1))-AVERAGE(OFFSET($H$3,0,0,'Données projet'!$E$10+1,1))</f>
        <v>700.22008319944644</v>
      </c>
      <c r="AO39" s="59">
        <f t="shared" si="36"/>
        <v>253.69632671986739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580.81545083778133</v>
      </c>
      <c r="BI39" s="59">
        <f ca="1">AVERAGE(OFFSET($BH$3,0,0,'Données projet'!$E$11+1,1))-AVERAGE(OFFSET($H$3,0,0,'Données projet'!$E$11+1,1))</f>
        <v>354.24684313982857</v>
      </c>
      <c r="BJ39" s="59">
        <f t="shared" si="38"/>
        <v>322.65043486962185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10.992363932537144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10.992363932537144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</v>
      </c>
      <c r="N40" s="13">
        <f>IF('Données projet'!$A$36&gt;35,N39+M40-V39,IF(A40&lt;'Données projet'!$A$36,$K$205^A40,IF(A40='Données projet'!$A$36,'Données projet'!$B$36,N39+M40-V39)))</f>
        <v>219</v>
      </c>
      <c r="O40" s="13">
        <f>N40*VLOOKUP('Données projet'!$B$9,Paramètres!$A$1:$I$89,3,0)*VLOOKUP('Données projet'!$B$9,Paramètres!$A$1:$I$89,5,0)</f>
        <v>198.15119999999999</v>
      </c>
      <c r="P40" s="13">
        <f t="shared" si="33"/>
        <v>49.337638092068957</v>
      </c>
      <c r="Q40" s="20">
        <f t="shared" si="53"/>
        <v>431.04305967702004</v>
      </c>
      <c r="R40" s="59">
        <f t="shared" si="0"/>
        <v>724.37639301035335</v>
      </c>
      <c r="S40" s="59">
        <f ca="1">AVERAGE(OFFSET($R$3,0,0,'Données projet'!$E$9+1,1))-AVERAGE(OFFSET($H$3,0,0,'Données projet'!$E$9+1,1))</f>
        <v>302.94227333805696</v>
      </c>
      <c r="T40" s="59">
        <f t="shared" si="34"/>
        <v>425.36703028676067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2.0189115053908373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2.0189115053908373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161.95693799999998</v>
      </c>
      <c r="AK40" s="13">
        <f t="shared" si="35"/>
        <v>41.283595456567447</v>
      </c>
      <c r="AL40" s="20">
        <f t="shared" si="4"/>
        <v>353.97726243685491</v>
      </c>
      <c r="AM40" s="59">
        <f t="shared" si="5"/>
        <v>647.31059577018823</v>
      </c>
      <c r="AN40" s="59">
        <f ca="1">AVERAGE(OFFSET($AM$3,0,0,'Données projet'!$E$10+1,1))-AVERAGE(OFFSET($H$3,0,0,'Données projet'!$E$10+1,1))</f>
        <v>700.22008319944644</v>
      </c>
      <c r="AO40" s="59">
        <f t="shared" si="36"/>
        <v>253.69632671986739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597.28598476797561</v>
      </c>
      <c r="BI40" s="59">
        <f ca="1">AVERAGE(OFFSET($BH$3,0,0,'Données projet'!$E$11+1,1))-AVERAGE(OFFSET($H$3,0,0,'Données projet'!$E$11+1,1))</f>
        <v>354.24684313982857</v>
      </c>
      <c r="BJ40" s="59">
        <f t="shared" si="38"/>
        <v>322.65043486962185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10.776810380500057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10.776810380500057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</v>
      </c>
      <c r="N41" s="13">
        <f>IF('Données projet'!$A$36&gt;35,N40+M41-V40,IF(A41&lt;'Données projet'!$A$36,$K$205^A41,IF(A41='Données projet'!$A$36,'Données projet'!$B$36,N40+M41-V40)))</f>
        <v>224</v>
      </c>
      <c r="O41" s="13">
        <f>N41*VLOOKUP('Données projet'!$B$9,Paramètres!$A$1:$I$89,3,0)*VLOOKUP('Données projet'!$B$9,Paramètres!$A$1:$I$89,5,0)</f>
        <v>202.67519999999999</v>
      </c>
      <c r="P41" s="13">
        <f t="shared" si="33"/>
        <v>50.33164028531364</v>
      </c>
      <c r="Q41" s="20">
        <f t="shared" si="53"/>
        <v>440.65358016358783</v>
      </c>
      <c r="R41" s="59">
        <f t="shared" si="0"/>
        <v>733.98691349692115</v>
      </c>
      <c r="S41" s="59">
        <f ca="1">AVERAGE(OFFSET($R$3,0,0,'Données projet'!$E$9+1,1))-AVERAGE(OFFSET($H$3,0,0,'Données projet'!$E$9+1,1))</f>
        <v>302.94227333805696</v>
      </c>
      <c r="T41" s="59">
        <f t="shared" si="34"/>
        <v>425.36703028676067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1.9793218821845493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1.9793218821845493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174.44543999999999</v>
      </c>
      <c r="AK41" s="13">
        <f t="shared" si="35"/>
        <v>44.08415354960767</v>
      </c>
      <c r="AL41" s="20">
        <f t="shared" si="4"/>
        <v>380.6057087655667</v>
      </c>
      <c r="AM41" s="59">
        <f t="shared" si="5"/>
        <v>673.93904209890002</v>
      </c>
      <c r="AN41" s="59">
        <f ca="1">AVERAGE(OFFSET($AM$3,0,0,'Données projet'!$E$10+1,1))-AVERAGE(OFFSET($H$3,0,0,'Données projet'!$E$10+1,1))</f>
        <v>700.22008319944644</v>
      </c>
      <c r="AO41" s="59">
        <f t="shared" si="36"/>
        <v>253.69632671986739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613.7366723766412</v>
      </c>
      <c r="BI41" s="59">
        <f ca="1">AVERAGE(OFFSET($BH$3,0,0,'Données projet'!$E$11+1,1))-AVERAGE(OFFSET($H$3,0,0,'Données projet'!$E$11+1,1))</f>
        <v>354.24684313982857</v>
      </c>
      <c r="BJ41" s="59">
        <f t="shared" si="38"/>
        <v>322.65043486962185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10.565483702143734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10.565483702143734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</v>
      </c>
      <c r="N42" s="13">
        <f>IF('Données projet'!$A$36&gt;35,N41+M42-V41,IF(A42&lt;'Données projet'!$A$36,$K$205^A42,IF(A42='Données projet'!$A$36,'Données projet'!$B$36,N41+M42-V41)))</f>
        <v>229</v>
      </c>
      <c r="O42" s="13">
        <f>N42*VLOOKUP('Données projet'!$B$9,Paramètres!$A$1:$I$89,3,0)*VLOOKUP('Données projet'!$B$9,Paramètres!$A$1:$I$89,5,0)</f>
        <v>207.19919999999999</v>
      </c>
      <c r="P42" s="13">
        <f t="shared" si="33"/>
        <v>51.32306297366555</v>
      </c>
      <c r="Q42" s="20">
        <f t="shared" si="53"/>
        <v>450.25960801246742</v>
      </c>
      <c r="R42" s="59">
        <f t="shared" si="0"/>
        <v>743.59294134580068</v>
      </c>
      <c r="S42" s="59">
        <f ca="1">AVERAGE(OFFSET($R$3,0,0,'Données projet'!$E$9+1,1))-AVERAGE(OFFSET($H$3,0,0,'Données projet'!$E$9+1,1))</f>
        <v>302.94227333805696</v>
      </c>
      <c r="T42" s="59">
        <f t="shared" si="34"/>
        <v>425.36703028676067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1.9405085873420507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1.9405085873420507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186.93394200000003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700.52697521549112</v>
      </c>
      <c r="AN42" s="59">
        <f ca="1">AVERAGE(OFFSET($AM$3,0,0,'Données projet'!$E$10+1,1))-AVERAGE(OFFSET($H$3,0,0,'Données projet'!$E$10+1,1))</f>
        <v>700.22008319944644</v>
      </c>
      <c r="AO42" s="59">
        <f t="shared" si="36"/>
        <v>253.69632671986739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630.16867594026849</v>
      </c>
      <c r="BI42" s="59">
        <f ca="1">AVERAGE(OFFSET($BH$3,0,0,'Données projet'!$E$11+1,1))-AVERAGE(OFFSET($H$3,0,0,'Données projet'!$E$11+1,1))</f>
        <v>354.24684313982857</v>
      </c>
      <c r="BJ42" s="59">
        <f t="shared" si="38"/>
        <v>322.65043486962185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10.358301011053431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10.358301011053431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234</v>
      </c>
      <c r="L43" s="12">
        <f>VLOOKUP(A43,'Données projet'!$A$35:$I$55,9,0)</f>
        <v>5</v>
      </c>
      <c r="M43" s="12">
        <f t="array" ref="M43">INDEX(L:L,MIN(IF(ISNUMBER(L43:L239),ROW(L43:L239),"")))</f>
        <v>5</v>
      </c>
      <c r="N43" s="13">
        <f>IF('Données projet'!$A$36&gt;35,N42+M43-V42,IF(A43&lt;'Données projet'!$A$36,$K$205^A43,IF(A43='Données projet'!$A$36,'Données projet'!$B$36,N42+M43-V42)))</f>
        <v>234</v>
      </c>
      <c r="O43" s="13">
        <f>N43*VLOOKUP('Données projet'!$B$9,Paramètres!$A$1:$I$89,3,0)*VLOOKUP('Données projet'!$B$9,Paramètres!$A$1:$I$89,5,0)</f>
        <v>211.72319999999999</v>
      </c>
      <c r="P43" s="13">
        <f t="shared" si="33"/>
        <v>52.311968964212078</v>
      </c>
      <c r="Q43" s="20">
        <f t="shared" si="53"/>
        <v>459.86125261266926</v>
      </c>
      <c r="R43" s="59">
        <f t="shared" si="0"/>
        <v>753.19458594600258</v>
      </c>
      <c r="S43" s="59">
        <f ca="1">AVERAGE(OFFSET($R$3,0,0,'Données projet'!$E$9+1,1))-AVERAGE(OFFSET($H$3,0,0,'Données projet'!$E$9+1,1))</f>
        <v>302.94227333805696</v>
      </c>
      <c r="T43" s="59">
        <f t="shared" si="34"/>
        <v>425.36703028676067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6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3.7028696764601845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3.7028696764601845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199.42244400000001</v>
      </c>
      <c r="AK43" s="13">
        <f t="shared" si="35"/>
        <v>49.617217041644913</v>
      </c>
      <c r="AL43" s="20">
        <f t="shared" si="4"/>
        <v>433.74407631419825</v>
      </c>
      <c r="AM43" s="59">
        <f t="shared" si="5"/>
        <v>727.07740964753157</v>
      </c>
      <c r="AN43" s="59">
        <f ca="1">AVERAGE(OFFSET($AM$3,0,0,'Données projet'!$E$10+1,1))-AVERAGE(OFFSET($H$3,0,0,'Données projet'!$E$10+1,1))</f>
        <v>700.22008319944644</v>
      </c>
      <c r="AO43" s="59">
        <f t="shared" si="36"/>
        <v>253.69632671986739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646.58303508140239</v>
      </c>
      <c r="BI43" s="59">
        <f ca="1">AVERAGE(OFFSET($BH$3,0,0,'Données projet'!$E$11+1,1))-AVERAGE(OFFSET($H$3,0,0,'Données projet'!$E$11+1,1))</f>
        <v>354.24684313982857</v>
      </c>
      <c r="BJ43" s="59">
        <f t="shared" si="38"/>
        <v>322.65043486962185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21.367409948697876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21.367409948697876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</v>
      </c>
      <c r="N44" s="13">
        <f>IF('Données projet'!$A$36&gt;35,N43+M44-V43,IF(A44&lt;'Données projet'!$A$36,$K$205^A44,IF(A44='Données projet'!$A$36,'Données projet'!$B$36,N43+M44-V43)))</f>
        <v>233</v>
      </c>
      <c r="O44" s="13">
        <f>N44*VLOOKUP('Données projet'!$B$9,Paramètres!$A$1:$I$89,3,0)*VLOOKUP('Données projet'!$B$9,Paramètres!$A$1:$I$89,5,0)</f>
        <v>210.8184</v>
      </c>
      <c r="P44" s="13">
        <f t="shared" si="33"/>
        <v>52.114386184062198</v>
      </c>
      <c r="Q44" s="20">
        <f t="shared" si="53"/>
        <v>457.94126927057499</v>
      </c>
      <c r="R44" s="59">
        <f t="shared" si="0"/>
        <v>751.27460260390831</v>
      </c>
      <c r="S44" s="59">
        <f ca="1">AVERAGE(OFFSET($R$3,0,0,'Données projet'!$E$9+1,1))-AVERAGE(OFFSET($H$3,0,0,'Données projet'!$E$9+1,1))</f>
        <v>302.94227333805696</v>
      </c>
      <c r="T44" s="59">
        <f t="shared" si="34"/>
        <v>425.36703028676067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3.630258660632292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3.630258660632292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211.910946</v>
      </c>
      <c r="AK44" s="13">
        <f t="shared" si="35"/>
        <v>52.352955065676788</v>
      </c>
      <c r="AL44" s="20">
        <f t="shared" si="4"/>
        <v>460.25962768938712</v>
      </c>
      <c r="AM44" s="59">
        <f t="shared" si="5"/>
        <v>753.59296102272037</v>
      </c>
      <c r="AN44" s="59">
        <f ca="1">AVERAGE(OFFSET($AM$3,0,0,'Données projet'!$E$10+1,1))-AVERAGE(OFFSET($H$3,0,0,'Données projet'!$E$10+1,1))</f>
        <v>700.22008319944644</v>
      </c>
      <c r="AO44" s="59">
        <f t="shared" si="36"/>
        <v>253.69632671986739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611.12079579001363</v>
      </c>
      <c r="BI44" s="59">
        <f ca="1">AVERAGE(OFFSET($BH$3,0,0,'Données projet'!$E$11+1,1))-AVERAGE(OFFSET($H$3,0,0,'Données projet'!$E$11+1,1))</f>
        <v>354.24684313982857</v>
      </c>
      <c r="BJ44" s="59">
        <f t="shared" si="38"/>
        <v>322.65043486962185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20.948408072437093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20.948408072437093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</v>
      </c>
      <c r="N45" s="13">
        <f>IF('Données projet'!$A$36&gt;35,N44+M45-V44,IF(A45&lt;'Données projet'!$A$36,$K$205^A45,IF(A45='Données projet'!$A$36,'Données projet'!$B$36,N44+M45-V44)))</f>
        <v>238</v>
      </c>
      <c r="O45" s="13">
        <f>N45*VLOOKUP('Données projet'!$B$9,Paramètres!$A$1:$I$89,3,0)*VLOOKUP('Données projet'!$B$9,Paramètres!$A$1:$I$89,5,0)</f>
        <v>215.3424</v>
      </c>
      <c r="P45" s="13">
        <f t="shared" si="33"/>
        <v>53.101322124397257</v>
      </c>
      <c r="Q45" s="20">
        <f t="shared" si="53"/>
        <v>467.53948269999188</v>
      </c>
      <c r="R45" s="59">
        <f t="shared" si="0"/>
        <v>760.87281603332519</v>
      </c>
      <c r="S45" s="59">
        <f ca="1">AVERAGE(OFFSET($R$3,0,0,'Données projet'!$E$9+1,1))-AVERAGE(OFFSET($H$3,0,0,'Données projet'!$E$9+1,1))</f>
        <v>302.94227333805696</v>
      </c>
      <c r="T45" s="59">
        <f t="shared" si="34"/>
        <v>425.36703028676067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3.5590715025364377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3.5590715025364377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780.07591926045438</v>
      </c>
      <c r="AN45" s="59">
        <f ca="1">AVERAGE(OFFSET($AM$3,0,0,'Données projet'!$E$10+1,1))-AVERAGE(OFFSET($H$3,0,0,'Données projet'!$E$10+1,1))</f>
        <v>700.22008319944644</v>
      </c>
      <c r="AO45" s="59">
        <f t="shared" si="36"/>
        <v>253.69632671986739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626.06236791217793</v>
      </c>
      <c r="BI45" s="59">
        <f ca="1">AVERAGE(OFFSET($BH$3,0,0,'Données projet'!$E$11+1,1))-AVERAGE(OFFSET($H$3,0,0,'Données projet'!$E$11+1,1))</f>
        <v>354.24684313982857</v>
      </c>
      <c r="BJ45" s="59">
        <f t="shared" si="38"/>
        <v>322.65043486962185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20.537622567403876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20.537622567403876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</v>
      </c>
      <c r="N46" s="13">
        <f>IF('Données projet'!$A$36&gt;35,N45+M46-V45,IF(A46&lt;'Données projet'!$A$36,$K$205^A46,IF(A46='Données projet'!$A$36,'Données projet'!$B$36,N45+M46-V45)))</f>
        <v>243</v>
      </c>
      <c r="O46" s="13">
        <f>N46*VLOOKUP('Données projet'!$B$9,Paramètres!$A$1:$I$89,3,0)*VLOOKUP('Données projet'!$B$9,Paramètres!$A$1:$I$89,5,0)</f>
        <v>219.8664</v>
      </c>
      <c r="P46" s="13">
        <f t="shared" si="33"/>
        <v>54.085847394182416</v>
      </c>
      <c r="Q46" s="20">
        <f t="shared" si="53"/>
        <v>477.13349754486762</v>
      </c>
      <c r="R46" s="59">
        <f t="shared" si="0"/>
        <v>770.46683087820088</v>
      </c>
      <c r="S46" s="59">
        <f ca="1">AVERAGE(OFFSET($R$3,0,0,'Données projet'!$E$9+1,1))-AVERAGE(OFFSET($H$3,0,0,'Données projet'!$E$9+1,1))</f>
        <v>302.94227333805696</v>
      </c>
      <c r="T46" s="59">
        <f t="shared" si="34"/>
        <v>425.36703028676067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3.4892802811909642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3.4892802811909642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186.94525200000001</v>
      </c>
      <c r="AK46" s="13">
        <f t="shared" si="35"/>
        <v>46.863955679429196</v>
      </c>
      <c r="AL46" s="20">
        <f t="shared" si="4"/>
        <v>407.21770337500584</v>
      </c>
      <c r="AM46" s="59">
        <f t="shared" si="5"/>
        <v>700.5510367083391</v>
      </c>
      <c r="AN46" s="59">
        <f ca="1">AVERAGE(OFFSET($AM$3,0,0,'Données projet'!$E$10+1,1))-AVERAGE(OFFSET($H$3,0,0,'Données projet'!$E$10+1,1))</f>
        <v>700.22008319944644</v>
      </c>
      <c r="AO46" s="59">
        <f t="shared" si="36"/>
        <v>253.69632671986739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640.98915299231408</v>
      </c>
      <c r="BI46" s="59">
        <f ca="1">AVERAGE(OFFSET($BH$3,0,0,'Données projet'!$E$11+1,1))-AVERAGE(OFFSET($H$3,0,0,'Données projet'!$E$11+1,1))</f>
        <v>354.24684313982857</v>
      </c>
      <c r="BJ46" s="59">
        <f t="shared" si="38"/>
        <v>322.65043486962185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20.134892315569942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20.134892315569942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</v>
      </c>
      <c r="N47" s="13">
        <f>IF('Données projet'!$A$36&gt;35,N46+M47-V46,IF(A47&lt;'Données projet'!$A$36,$K$205^A47,IF(A47='Données projet'!$A$36,'Données projet'!$B$36,N46+M47-V46)))</f>
        <v>248</v>
      </c>
      <c r="O47" s="13">
        <f>N47*VLOOKUP('Données projet'!$B$9,Paramètres!$A$1:$I$89,3,0)*VLOOKUP('Données projet'!$B$9,Paramètres!$A$1:$I$89,5,0)</f>
        <v>224.3904</v>
      </c>
      <c r="P47" s="13">
        <f t="shared" si="33"/>
        <v>55.068017311015858</v>
      </c>
      <c r="Q47" s="20">
        <f t="shared" si="53"/>
        <v>486.72341015001922</v>
      </c>
      <c r="R47" s="59">
        <f t="shared" si="0"/>
        <v>780.05674348335253</v>
      </c>
      <c r="S47" s="59">
        <f ca="1">AVERAGE(OFFSET($R$3,0,0,'Données projet'!$E$9+1,1))-AVERAGE(OFFSET($H$3,0,0,'Données projet'!$E$9+1,1))</f>
        <v>302.94227333805696</v>
      </c>
      <c r="T47" s="59">
        <f t="shared" si="34"/>
        <v>425.36703028676067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3.4208576231276338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3.4208576231276338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199.62602400000003</v>
      </c>
      <c r="AK47" s="13">
        <f t="shared" si="35"/>
        <v>49.661970169140027</v>
      </c>
      <c r="AL47" s="20">
        <f t="shared" si="4"/>
        <v>434.17658984458558</v>
      </c>
      <c r="AM47" s="59">
        <f t="shared" si="5"/>
        <v>727.50992317791884</v>
      </c>
      <c r="AN47" s="59">
        <f ca="1">AVERAGE(OFFSET($AM$3,0,0,'Données projet'!$E$10+1,1))-AVERAGE(OFFSET($H$3,0,0,'Données projet'!$E$10+1,1))</f>
        <v>700.22008319944644</v>
      </c>
      <c r="AO47" s="59">
        <f t="shared" si="36"/>
        <v>253.69632671986739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655.90187529098137</v>
      </c>
      <c r="BI47" s="59">
        <f ca="1">AVERAGE(OFFSET($BH$3,0,0,'Données projet'!$E$11+1,1))-AVERAGE(OFFSET($H$3,0,0,'Données projet'!$E$11+1,1))</f>
        <v>354.24684313982857</v>
      </c>
      <c r="BJ47" s="59">
        <f t="shared" si="38"/>
        <v>322.65043486962185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19.740059358333273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19.740059358333273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253</v>
      </c>
      <c r="L48" s="12">
        <f>VLOOKUP(A48,'Données projet'!$A$35:$I$55,9,0)</f>
        <v>5</v>
      </c>
      <c r="M48" s="12">
        <f t="array" ref="M48">INDEX(L:L,MIN(IF(ISNUMBER(L48:L244),ROW(L48:L244),"")))</f>
        <v>5</v>
      </c>
      <c r="N48" s="13">
        <f>IF('Données projet'!$A$36&gt;35,N47+M48-V47,IF(A48&lt;'Données projet'!$A$36,$K$205^A48,IF(A48='Données projet'!$A$36,'Données projet'!$B$36,N47+M48-V47)))</f>
        <v>253</v>
      </c>
      <c r="O48" s="13">
        <f>N48*VLOOKUP('Données projet'!$B$9,Paramètres!$A$1:$I$89,3,0)*VLOOKUP('Données projet'!$B$9,Paramètres!$A$1:$I$89,5,0)</f>
        <v>228.91439999999997</v>
      </c>
      <c r="P48" s="13">
        <f t="shared" si="33"/>
        <v>56.047884834417424</v>
      </c>
      <c r="Q48" s="20">
        <f t="shared" si="53"/>
        <v>496.30931275327697</v>
      </c>
      <c r="R48" s="59">
        <f t="shared" si="0"/>
        <v>789.64264608661028</v>
      </c>
      <c r="S48" s="59">
        <f ca="1">AVERAGE(OFFSET($R$3,0,0,'Données projet'!$E$9+1,1))-AVERAGE(OFFSET($H$3,0,0,'Données projet'!$E$9+1,1))</f>
        <v>302.94227333805696</v>
      </c>
      <c r="T48" s="59">
        <f t="shared" si="34"/>
        <v>425.36703028676067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6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5.1541899705777681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5.1541899705777681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212.30679600000005</v>
      </c>
      <c r="AK48" s="13">
        <f t="shared" si="35"/>
        <v>52.439357699522503</v>
      </c>
      <c r="AL48" s="20">
        <f t="shared" si="4"/>
        <v>461.09955102666845</v>
      </c>
      <c r="AM48" s="59">
        <f t="shared" si="5"/>
        <v>754.43288436000171</v>
      </c>
      <c r="AN48" s="59">
        <f ca="1">AVERAGE(OFFSET($AM$3,0,0,'Données projet'!$E$10+1,1))-AVERAGE(OFFSET($H$3,0,0,'Données projet'!$E$10+1,1))</f>
        <v>700.22008319944644</v>
      </c>
      <c r="AO48" s="59">
        <f t="shared" si="36"/>
        <v>253.69632671986739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670.80119462819357</v>
      </c>
      <c r="BI48" s="59">
        <f ca="1">AVERAGE(OFFSET($BH$3,0,0,'Données projet'!$E$11+1,1))-AVERAGE(OFFSET($H$3,0,0,'Données projet'!$E$11+1,1))</f>
        <v>354.24684313982857</v>
      </c>
      <c r="BJ48" s="59">
        <f t="shared" si="38"/>
        <v>322.65043486962185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30.149929999964328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30.149929999964328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247</v>
      </c>
      <c r="O49" s="13">
        <f>N49*VLOOKUP('Données projet'!$B$9,Paramètres!$A$1:$I$89,3,0)*VLOOKUP('Données projet'!$B$9,Paramètres!$A$1:$I$89,5,0)</f>
        <v>223.48560000000001</v>
      </c>
      <c r="P49" s="13">
        <f t="shared" si="33"/>
        <v>54.87176918107798</v>
      </c>
      <c r="Q49" s="20">
        <f t="shared" si="53"/>
        <v>484.80575132371069</v>
      </c>
      <c r="R49" s="59">
        <f t="shared" si="0"/>
        <v>778.13908465704401</v>
      </c>
      <c r="S49" s="59">
        <f ca="1">AVERAGE(OFFSET($R$3,0,0,'Données projet'!$E$9+1,1))-AVERAGE(OFFSET($H$3,0,0,'Données projet'!$E$9+1,1))</f>
        <v>302.94227333805696</v>
      </c>
      <c r="T49" s="59">
        <f t="shared" si="34"/>
        <v>425.36703028676067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5.0531194490002012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5.0531194490002012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224.98756800000007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781.32231040354463</v>
      </c>
      <c r="AN49" s="59">
        <f ca="1">AVERAGE(OFFSET($AM$3,0,0,'Données projet'!$E$10+1,1))-AVERAGE(OFFSET($H$3,0,0,'Données projet'!$E$10+1,1))</f>
        <v>700.22008319944644</v>
      </c>
      <c r="AO49" s="59">
        <f t="shared" si="36"/>
        <v>253.69632671986739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636.13952404821407</v>
      </c>
      <c r="BI49" s="59">
        <f ca="1">AVERAGE(OFFSET($BH$3,0,0,'Données projet'!$E$11+1,1))-AVERAGE(OFFSET($H$3,0,0,'Données projet'!$E$11+1,1))</f>
        <v>354.24684313982857</v>
      </c>
      <c r="BJ49" s="59">
        <f t="shared" si="38"/>
        <v>322.65043486962185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29.558708262306503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29.558708262306503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247</v>
      </c>
      <c r="O50" s="13">
        <f>N50*VLOOKUP('Données projet'!$B$9,Paramètres!$A$1:$I$89,3,0)*VLOOKUP('Données projet'!$B$9,Paramètres!$A$1:$I$89,5,0)</f>
        <v>223.48560000000001</v>
      </c>
      <c r="P50" s="13">
        <f t="shared" si="33"/>
        <v>54.87176918107798</v>
      </c>
      <c r="Q50" s="20">
        <f t="shared" si="53"/>
        <v>484.80575132371069</v>
      </c>
      <c r="R50" s="59">
        <f t="shared" si="0"/>
        <v>778.13908465704401</v>
      </c>
      <c r="S50" s="59">
        <f ca="1">AVERAGE(OFFSET($R$3,0,0,'Données projet'!$E$9+1,1))-AVERAGE(OFFSET($H$3,0,0,'Données projet'!$E$9+1,1))</f>
        <v>302.94227333805696</v>
      </c>
      <c r="T50" s="59">
        <f t="shared" si="34"/>
        <v>425.36703028676067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4.9540308587038391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4.9540308587038391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237.66834000000003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808.18030681243567</v>
      </c>
      <c r="AN50" s="59">
        <f ca="1">AVERAGE(OFFSET($AM$3,0,0,'Données projet'!$E$10+1,1))-AVERAGE(OFFSET($H$3,0,0,'Données projet'!$E$10+1,1))</f>
        <v>700.22008319944644</v>
      </c>
      <c r="AO50" s="59">
        <f t="shared" si="36"/>
        <v>253.69632671986739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649.93843033440862</v>
      </c>
      <c r="BI50" s="59">
        <f ca="1">AVERAGE(OFFSET($BH$3,0,0,'Données projet'!$E$11+1,1))-AVERAGE(OFFSET($H$3,0,0,'Données projet'!$E$11+1,1))</f>
        <v>354.24684313982857</v>
      </c>
      <c r="BJ50" s="59">
        <f t="shared" si="38"/>
        <v>322.65043486962185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28.979080022314495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28.979080022314495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247</v>
      </c>
      <c r="O51" s="13">
        <f>N51*VLOOKUP('Données projet'!$B$9,Paramètres!$A$1:$I$89,3,0)*VLOOKUP('Données projet'!$B$9,Paramètres!$A$1:$I$89,5,0)</f>
        <v>223.48560000000001</v>
      </c>
      <c r="P51" s="13">
        <f t="shared" si="33"/>
        <v>54.87176918107798</v>
      </c>
      <c r="Q51" s="20">
        <f t="shared" si="53"/>
        <v>484.80575132371069</v>
      </c>
      <c r="R51" s="59">
        <f t="shared" si="0"/>
        <v>778.13908465704401</v>
      </c>
      <c r="S51" s="59">
        <f ca="1">AVERAGE(OFFSET($R$3,0,0,'Données projet'!$E$9+1,1))-AVERAGE(OFFSET($H$3,0,0,'Données projet'!$E$9+1,1))</f>
        <v>302.94227333805696</v>
      </c>
      <c r="T51" s="59">
        <f t="shared" si="34"/>
        <v>425.36703028676067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4.8568853352251162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4.8568853352251162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250.34911200000005</v>
      </c>
      <c r="AK51" s="13">
        <f t="shared" si="35"/>
        <v>60.660691860184102</v>
      </c>
      <c r="AL51" s="20">
        <f t="shared" si="4"/>
        <v>541.67540838982075</v>
      </c>
      <c r="AM51" s="59">
        <f t="shared" si="5"/>
        <v>835.00874172315412</v>
      </c>
      <c r="AN51" s="59">
        <f ca="1">AVERAGE(OFFSET($AM$3,0,0,'Données projet'!$E$10+1,1))-AVERAGE(OFFSET($H$3,0,0,'Données projet'!$E$10+1,1))</f>
        <v>700.22008319944644</v>
      </c>
      <c r="AO51" s="59">
        <f t="shared" si="36"/>
        <v>253.69632671986739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663.72564964357457</v>
      </c>
      <c r="BI51" s="59">
        <f ca="1">AVERAGE(OFFSET($BH$3,0,0,'Données projet'!$E$11+1,1))-AVERAGE(OFFSET($H$3,0,0,'Données projet'!$E$11+1,1))</f>
        <v>354.24684313982857</v>
      </c>
      <c r="BJ51" s="59">
        <f t="shared" si="38"/>
        <v>322.65043486962185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28.41081793857041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28.41081793857041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247</v>
      </c>
      <c r="O52" s="13">
        <f>N52*VLOOKUP('Données projet'!$B$9,Paramètres!$A$1:$I$89,3,0)*VLOOKUP('Données projet'!$B$9,Paramètres!$A$1:$I$89,5,0)</f>
        <v>223.48560000000001</v>
      </c>
      <c r="P52" s="13">
        <f t="shared" si="33"/>
        <v>54.87176918107798</v>
      </c>
      <c r="Q52" s="20">
        <f t="shared" si="53"/>
        <v>484.80575132371069</v>
      </c>
      <c r="R52" s="59">
        <f t="shared" si="0"/>
        <v>778.13908465704401</v>
      </c>
      <c r="S52" s="59">
        <f ca="1">AVERAGE(OFFSET($R$3,0,0,'Données projet'!$E$9+1,1))-AVERAGE(OFFSET($H$3,0,0,'Données projet'!$E$9+1,1))</f>
        <v>302.94227333805696</v>
      </c>
      <c r="T52" s="59">
        <f t="shared" si="34"/>
        <v>425.36703028676067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4.7616447762088931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4.7616447762088931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861.80928333106954</v>
      </c>
      <c r="AN52" s="59">
        <f ca="1">AVERAGE(OFFSET($AM$3,0,0,'Données projet'!$E$10+1,1))-AVERAGE(OFFSET($H$3,0,0,'Données projet'!$E$10+1,1))</f>
        <v>700.22008319944644</v>
      </c>
      <c r="AO52" s="59">
        <f t="shared" si="36"/>
        <v>253.69632671986739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677.50167828882991</v>
      </c>
      <c r="BI52" s="59">
        <f ca="1">AVERAGE(OFFSET($BH$3,0,0,'Données projet'!$E$11+1,1))-AVERAGE(OFFSET($H$3,0,0,'Données projet'!$E$11+1,1))</f>
        <v>354.24684313982857</v>
      </c>
      <c r="BJ52" s="59">
        <f t="shared" si="38"/>
        <v>322.65043486962185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27.853699127682901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27.853699127682901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247</v>
      </c>
      <c r="O53" s="13">
        <f>N53*VLOOKUP('Données projet'!$B$9,Paramètres!$A$1:$I$89,3,0)*VLOOKUP('Données projet'!$B$9,Paramètres!$A$1:$I$89,5,0)</f>
        <v>223.48560000000001</v>
      </c>
      <c r="P53" s="13">
        <f t="shared" si="33"/>
        <v>54.87176918107798</v>
      </c>
      <c r="Q53" s="20">
        <f t="shared" si="53"/>
        <v>484.80575132371069</v>
      </c>
      <c r="R53" s="59">
        <f t="shared" si="0"/>
        <v>778.13908465704401</v>
      </c>
      <c r="S53" s="59">
        <f ca="1">AVERAGE(OFFSET($R$3,0,0,'Données projet'!$E$9+1,1))-AVERAGE(OFFSET($H$3,0,0,'Données projet'!$E$9+1,1))</f>
        <v>302.94227333805696</v>
      </c>
      <c r="T53" s="59">
        <f t="shared" si="34"/>
        <v>425.36703028676067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4.6682718264639727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4.6682718264639727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888.58342989476091</v>
      </c>
      <c r="AN53" s="59">
        <f ca="1">AVERAGE(OFFSET($AM$3,0,0,'Données projet'!$E$10+1,1))-AVERAGE(OFFSET($H$3,0,0,'Données projet'!$E$10+1,1))</f>
        <v>700.22008319944644</v>
      </c>
      <c r="AO53" s="59">
        <f t="shared" si="36"/>
        <v>253.69632671986739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691.26697408291841</v>
      </c>
      <c r="BI53" s="59">
        <f ca="1">AVERAGE(OFFSET($BH$3,0,0,'Données projet'!$E$11+1,1))-AVERAGE(OFFSET($H$3,0,0,'Données projet'!$E$11+1,1))</f>
        <v>354.24684313982857</v>
      </c>
      <c r="BJ53" s="59">
        <f t="shared" si="38"/>
        <v>322.65043486962185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37.273930768007027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37.273930768007027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247</v>
      </c>
      <c r="O54" s="13">
        <f>N54*VLOOKUP('Données projet'!$B$9,Paramètres!$A$1:$I$89,3,0)*VLOOKUP('Données projet'!$B$9,Paramètres!$A$1:$I$89,5,0)</f>
        <v>223.48560000000001</v>
      </c>
      <c r="P54" s="13">
        <f t="shared" si="33"/>
        <v>54.87176918107798</v>
      </c>
      <c r="Q54" s="20">
        <f t="shared" si="53"/>
        <v>484.80575132371069</v>
      </c>
      <c r="R54" s="59">
        <f t="shared" si="0"/>
        <v>778.13908465704401</v>
      </c>
      <c r="S54" s="59">
        <f ca="1">AVERAGE(OFFSET($R$3,0,0,'Données projet'!$E$9+1,1))-AVERAGE(OFFSET($H$3,0,0,'Données projet'!$E$9+1,1))</f>
        <v>302.94227333805696</v>
      </c>
      <c r="T54" s="59">
        <f t="shared" si="34"/>
        <v>425.36703028676067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4.576729863311674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4.576729863311674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227.70196800000002</v>
      </c>
      <c r="AK54" s="13">
        <f t="shared" si="35"/>
        <v>55.785503263186797</v>
      </c>
      <c r="AL54" s="20">
        <f t="shared" si="4"/>
        <v>493.74067911671705</v>
      </c>
      <c r="AM54" s="59">
        <f t="shared" si="5"/>
        <v>787.0740124500503</v>
      </c>
      <c r="AN54" s="59">
        <f ca="1">AVERAGE(OFFSET($AM$3,0,0,'Données projet'!$E$10+1,1))-AVERAGE(OFFSET($H$3,0,0,'Données projet'!$E$10+1,1))</f>
        <v>700.22008319944644</v>
      </c>
      <c r="AO54" s="59">
        <f t="shared" si="36"/>
        <v>253.69632671986739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658.88279131922002</v>
      </c>
      <c r="BI54" s="59">
        <f ca="1">AVERAGE(OFFSET($BH$3,0,0,'Données projet'!$E$11+1,1))-AVERAGE(OFFSET($H$3,0,0,'Données projet'!$E$11+1,1))</f>
        <v>354.24684313982857</v>
      </c>
      <c r="BJ54" s="59">
        <f t="shared" si="38"/>
        <v>322.65043486962185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36.543011720499294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36.543011720499294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247</v>
      </c>
      <c r="O55" s="13">
        <f>N55*VLOOKUP('Données projet'!$B$9,Paramètres!$A$1:$I$89,3,0)*VLOOKUP('Données projet'!$B$9,Paramètres!$A$1:$I$89,5,0)</f>
        <v>223.48560000000001</v>
      </c>
      <c r="P55" s="13">
        <f t="shared" si="33"/>
        <v>54.87176918107798</v>
      </c>
      <c r="Q55" s="20">
        <f t="shared" si="53"/>
        <v>484.80575132371069</v>
      </c>
      <c r="R55" s="59">
        <f t="shared" si="0"/>
        <v>778.13908465704401</v>
      </c>
      <c r="S55" s="59">
        <f ca="1">AVERAGE(OFFSET($R$3,0,0,'Données projet'!$E$9+1,1))-AVERAGE(OFFSET($H$3,0,0,'Données projet'!$E$9+1,1))</f>
        <v>302.94227333805696</v>
      </c>
      <c r="T55" s="59">
        <f t="shared" si="34"/>
        <v>425.36703028676067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4.4869829822217078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4.4869829822217078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239.97105600000003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813.05425858453486</v>
      </c>
      <c r="AN55" s="59">
        <f ca="1">AVERAGE(OFFSET($AM$3,0,0,'Données projet'!$E$10+1,1))-AVERAGE(OFFSET($H$3,0,0,'Données projet'!$E$10+1,1))</f>
        <v>700.22008319944644</v>
      </c>
      <c r="AO55" s="59">
        <f t="shared" si="36"/>
        <v>253.69632671986739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671.17351121496756</v>
      </c>
      <c r="BI55" s="59">
        <f ca="1">AVERAGE(OFFSET($BH$3,0,0,'Données projet'!$E$11+1,1))-AVERAGE(OFFSET($H$3,0,0,'Données projet'!$E$11+1,1))</f>
        <v>354.24684313982857</v>
      </c>
      <c r="BJ55" s="59">
        <f t="shared" si="38"/>
        <v>322.65043486962185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35.826425549696594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35.826425549696594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247</v>
      </c>
      <c r="O56" s="13">
        <f>N56*VLOOKUP('Données projet'!$B$9,Paramètres!$A$1:$I$89,3,0)*VLOOKUP('Données projet'!$B$9,Paramètres!$A$1:$I$89,5,0)</f>
        <v>223.48560000000001</v>
      </c>
      <c r="P56" s="13">
        <f t="shared" si="33"/>
        <v>54.87176918107798</v>
      </c>
      <c r="Q56" s="20">
        <f t="shared" si="53"/>
        <v>484.80575132371069</v>
      </c>
      <c r="R56" s="59">
        <f t="shared" si="0"/>
        <v>778.13908465704401</v>
      </c>
      <c r="S56" s="59">
        <f ca="1">AVERAGE(OFFSET($R$3,0,0,'Données projet'!$E$9+1,1))-AVERAGE(OFFSET($H$3,0,0,'Données projet'!$E$9+1,1))</f>
        <v>302.94227333805696</v>
      </c>
      <c r="T56" s="59">
        <f t="shared" si="34"/>
        <v>425.36703028676067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4.3989959827297236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4.3989959827297236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252.24014399999999</v>
      </c>
      <c r="AK56" s="13">
        <f t="shared" si="35"/>
        <v>61.065384641947205</v>
      </c>
      <c r="AL56" s="20">
        <f t="shared" si="4"/>
        <v>545.67379571805805</v>
      </c>
      <c r="AM56" s="59">
        <f t="shared" si="5"/>
        <v>839.0071290513913</v>
      </c>
      <c r="AN56" s="59">
        <f ca="1">AVERAGE(OFFSET($AM$3,0,0,'Données projet'!$E$10+1,1))-AVERAGE(OFFSET($H$3,0,0,'Données projet'!$E$10+1,1))</f>
        <v>700.22008319944644</v>
      </c>
      <c r="AO56" s="59">
        <f t="shared" si="36"/>
        <v>253.69632671986739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683.4555301774202</v>
      </c>
      <c r="BI56" s="59">
        <f ca="1">AVERAGE(OFFSET($BH$3,0,0,'Données projet'!$E$11+1,1))-AVERAGE(OFFSET($H$3,0,0,'Données projet'!$E$11+1,1))</f>
        <v>354.24684313982857</v>
      </c>
      <c r="BJ56" s="59">
        <f t="shared" si="38"/>
        <v>322.65043486962185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35.123891196628925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35.123891196628925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247</v>
      </c>
      <c r="O57" s="13">
        <f>N57*VLOOKUP('Données projet'!$B$9,Paramètres!$A$1:$I$89,3,0)*VLOOKUP('Données projet'!$B$9,Paramètres!$A$1:$I$89,5,0)</f>
        <v>223.48560000000001</v>
      </c>
      <c r="P57" s="13">
        <f t="shared" si="33"/>
        <v>54.87176918107798</v>
      </c>
      <c r="Q57" s="20">
        <f t="shared" si="53"/>
        <v>484.80575132371069</v>
      </c>
      <c r="R57" s="59">
        <f t="shared" si="0"/>
        <v>778.13908465704401</v>
      </c>
      <c r="S57" s="59">
        <f ca="1">AVERAGE(OFFSET($R$3,0,0,'Données projet'!$E$9+1,1))-AVERAGE(OFFSET($H$3,0,0,'Données projet'!$E$9+1,1))</f>
        <v>302.94227333805696</v>
      </c>
      <c r="T57" s="59">
        <f t="shared" si="34"/>
        <v>425.36703028676067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4.3127343546310071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4.3127343546310071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264.509232</v>
      </c>
      <c r="AK57" s="13">
        <f t="shared" si="35"/>
        <v>63.682600004728563</v>
      </c>
      <c r="AL57" s="20">
        <f t="shared" si="4"/>
        <v>571.60077407490223</v>
      </c>
      <c r="AM57" s="59">
        <f t="shared" si="5"/>
        <v>864.9341074082356</v>
      </c>
      <c r="AN57" s="59">
        <f ca="1">AVERAGE(OFFSET($AM$3,0,0,'Données projet'!$E$10+1,1))-AVERAGE(OFFSET($H$3,0,0,'Données projet'!$E$10+1,1))</f>
        <v>700.22008319944644</v>
      </c>
      <c r="AO57" s="59">
        <f t="shared" si="36"/>
        <v>253.69632671986739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695.7291607698761</v>
      </c>
      <c r="BI57" s="59">
        <f ca="1">AVERAGE(OFFSET($BH$3,0,0,'Données projet'!$E$11+1,1))-AVERAGE(OFFSET($H$3,0,0,'Données projet'!$E$11+1,1))</f>
        <v>354.24684313982857</v>
      </c>
      <c r="BJ57" s="59">
        <f t="shared" si="38"/>
        <v>322.65043486962185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34.435133113721271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34.435133113721271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247</v>
      </c>
      <c r="O58" s="13">
        <f>N58*VLOOKUP('Données projet'!$B$9,Paramètres!$A$1:$I$89,3,0)*VLOOKUP('Données projet'!$B$9,Paramètres!$A$1:$I$89,5,0)</f>
        <v>223.48560000000001</v>
      </c>
      <c r="P58" s="13">
        <f t="shared" si="33"/>
        <v>54.87176918107798</v>
      </c>
      <c r="Q58" s="20">
        <f t="shared" si="53"/>
        <v>484.80575132371069</v>
      </c>
      <c r="R58" s="59">
        <f t="shared" si="0"/>
        <v>778.13908465704401</v>
      </c>
      <c r="S58" s="59">
        <f ca="1">AVERAGE(OFFSET($R$3,0,0,'Données projet'!$E$9+1,1))-AVERAGE(OFFSET($H$3,0,0,'Données projet'!$E$9+1,1))</f>
        <v>302.94227333805696</v>
      </c>
      <c r="T58" s="59">
        <f t="shared" si="34"/>
        <v>425.36703028676067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4.2281642644449082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4.2281642644449082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276.77832000000001</v>
      </c>
      <c r="AK58" s="13">
        <f t="shared" si="35"/>
        <v>66.28571740098451</v>
      </c>
      <c r="AL58" s="20">
        <f t="shared" si="4"/>
        <v>597.5031984733813</v>
      </c>
      <c r="AM58" s="59">
        <f t="shared" si="5"/>
        <v>890.83653180671467</v>
      </c>
      <c r="AN58" s="59">
        <f ca="1">AVERAGE(OFFSET($AM$3,0,0,'Données projet'!$E$10+1,1))-AVERAGE(OFFSET($H$3,0,0,'Données projet'!$E$10+1,1))</f>
        <v>700.22008319944644</v>
      </c>
      <c r="AO58" s="59">
        <f t="shared" si="36"/>
        <v>253.69632671986739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707.99469493035031</v>
      </c>
      <c r="BI58" s="59">
        <f ca="1">AVERAGE(OFFSET($BH$3,0,0,'Données projet'!$E$11+1,1))-AVERAGE(OFFSET($H$3,0,0,'Données projet'!$E$11+1,1))</f>
        <v>354.24684313982857</v>
      </c>
      <c r="BJ58" s="59">
        <f t="shared" si="38"/>
        <v>322.65043486962185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43.311039110726739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43.311039110726739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247</v>
      </c>
      <c r="O59" s="13">
        <f>N59*VLOOKUP('Données projet'!$B$9,Paramètres!$A$1:$I$89,3,0)*VLOOKUP('Données projet'!$B$9,Paramètres!$A$1:$I$89,5,0)</f>
        <v>223.48560000000001</v>
      </c>
      <c r="P59" s="13">
        <f t="shared" si="33"/>
        <v>54.87176918107798</v>
      </c>
      <c r="Q59" s="20">
        <f t="shared" si="53"/>
        <v>484.80575132371069</v>
      </c>
      <c r="R59" s="59">
        <f t="shared" si="0"/>
        <v>778.13908465704401</v>
      </c>
      <c r="S59" s="59">
        <f ca="1">AVERAGE(OFFSET($R$3,0,0,'Données projet'!$E$9+1,1))-AVERAGE(OFFSET($H$3,0,0,'Données projet'!$E$9+1,1))</f>
        <v>302.94227333805696</v>
      </c>
      <c r="T59" s="59">
        <f t="shared" si="34"/>
        <v>425.36703028676067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4.1452525421446973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4.1452525421446973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289.04740800000002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916.71561505516138</v>
      </c>
      <c r="AN59" s="59">
        <f ca="1">AVERAGE(OFFSET($AM$3,0,0,'Données projet'!$E$10+1,1))-AVERAGE(OFFSET($H$3,0,0,'Données projet'!$E$10+1,1))</f>
        <v>700.22008319944644</v>
      </c>
      <c r="AO59" s="59">
        <f t="shared" si="36"/>
        <v>253.69632671986739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676.38510874404551</v>
      </c>
      <c r="BI59" s="59">
        <f ca="1">AVERAGE(OFFSET($BH$3,0,0,'Données projet'!$E$11+1,1))-AVERAGE(OFFSET($H$3,0,0,'Données projet'!$E$11+1,1))</f>
        <v>354.24684313982857</v>
      </c>
      <c r="BJ59" s="59">
        <f t="shared" si="38"/>
        <v>322.65043486962185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42.461736050890771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42.461736050890771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247</v>
      </c>
      <c r="O60" s="13">
        <f>N60*VLOOKUP('Données projet'!$B$9,Paramètres!$A$1:$I$89,3,0)*VLOOKUP('Données projet'!$B$9,Paramètres!$A$1:$I$89,5,0)</f>
        <v>223.48560000000001</v>
      </c>
      <c r="P60" s="13">
        <f t="shared" si="33"/>
        <v>54.87176918107798</v>
      </c>
      <c r="Q60" s="20">
        <f t="shared" si="53"/>
        <v>484.80575132371069</v>
      </c>
      <c r="R60" s="59">
        <f t="shared" si="0"/>
        <v>778.13908465704401</v>
      </c>
      <c r="S60" s="59">
        <f ca="1">AVERAGE(OFFSET($R$3,0,0,'Données projet'!$E$9+1,1))-AVERAGE(OFFSET($H$3,0,0,'Données projet'!$E$9+1,1))</f>
        <v>302.94227333805696</v>
      </c>
      <c r="T60" s="59">
        <f t="shared" si="34"/>
        <v>425.36703028676067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4.0639666681476365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4.0639666681476365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301.31649600000003</v>
      </c>
      <c r="AK60" s="13">
        <f t="shared" si="35"/>
        <v>71.45238123186985</v>
      </c>
      <c r="AL60" s="20">
        <f t="shared" si="4"/>
        <v>649.23912784550669</v>
      </c>
      <c r="AM60" s="59">
        <f t="shared" si="5"/>
        <v>942.57246117884006</v>
      </c>
      <c r="AN60" s="59">
        <f ca="1">AVERAGE(OFFSET($AM$3,0,0,'Données projet'!$E$10+1,1))-AVERAGE(OFFSET($H$3,0,0,'Données projet'!$E$10+1,1))</f>
        <v>700.22008319944644</v>
      </c>
      <c r="AO60" s="59">
        <f t="shared" si="36"/>
        <v>253.69632671986739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687.54765759468785</v>
      </c>
      <c r="BI60" s="59">
        <f ca="1">AVERAGE(OFFSET($BH$3,0,0,'Données projet'!$E$11+1,1))-AVERAGE(OFFSET($H$3,0,0,'Données projet'!$E$11+1,1))</f>
        <v>354.24684313982857</v>
      </c>
      <c r="BJ60" s="59">
        <f t="shared" si="38"/>
        <v>322.65043486962185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41.629087306034471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41.629087306034471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247</v>
      </c>
      <c r="O61" s="13">
        <f>N61*VLOOKUP('Données projet'!$B$9,Paramètres!$A$1:$I$89,3,0)*VLOOKUP('Données projet'!$B$9,Paramètres!$A$1:$I$89,5,0)</f>
        <v>223.48560000000001</v>
      </c>
      <c r="P61" s="13">
        <f t="shared" si="33"/>
        <v>54.87176918107798</v>
      </c>
      <c r="Q61" s="20">
        <f t="shared" si="53"/>
        <v>484.80575132371069</v>
      </c>
      <c r="R61" s="59">
        <f t="shared" si="0"/>
        <v>778.13908465704401</v>
      </c>
      <c r="S61" s="59">
        <f ca="1">AVERAGE(OFFSET($R$3,0,0,'Données projet'!$E$9+1,1))-AVERAGE(OFFSET($H$3,0,0,'Données projet'!$E$9+1,1))</f>
        <v>302.94227333805696</v>
      </c>
      <c r="T61" s="59">
        <f t="shared" si="34"/>
        <v>425.36703028676067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3.98427476056017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3.98427476056017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968.40807920701764</v>
      </c>
      <c r="AN61" s="59">
        <f ca="1">AVERAGE(OFFSET($AM$3,0,0,'Données projet'!$E$10+1,1))-AVERAGE(OFFSET($H$3,0,0,'Données projet'!$E$10+1,1))</f>
        <v>700.22008319944644</v>
      </c>
      <c r="AO61" s="59">
        <f t="shared" si="36"/>
        <v>253.69632671986739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698.70335638024574</v>
      </c>
      <c r="BI61" s="59">
        <f ca="1">AVERAGE(OFFSET($BH$3,0,0,'Données projet'!$E$11+1,1))-AVERAGE(OFFSET($H$3,0,0,'Données projet'!$E$11+1,1))</f>
        <v>354.24684313982857</v>
      </c>
      <c r="BJ61" s="59">
        <f t="shared" si="38"/>
        <v>322.65043486962185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40.812766295199218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40.812766295199218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247</v>
      </c>
      <c r="O62" s="13">
        <f>N62*VLOOKUP('Données projet'!$B$9,Paramètres!$A$1:$I$89,3,0)*VLOOKUP('Données projet'!$B$9,Paramètres!$A$1:$I$89,5,0)</f>
        <v>223.48560000000001</v>
      </c>
      <c r="P62" s="13">
        <f t="shared" si="33"/>
        <v>54.87176918107798</v>
      </c>
      <c r="Q62" s="20">
        <f t="shared" si="53"/>
        <v>484.80575132371069</v>
      </c>
      <c r="R62" s="59">
        <f t="shared" si="0"/>
        <v>778.13908465704401</v>
      </c>
      <c r="S62" s="59">
        <f ca="1">AVERAGE(OFFSET($R$3,0,0,'Données projet'!$E$9+1,1))-AVERAGE(OFFSET($H$3,0,0,'Données projet'!$E$9+1,1))</f>
        <v>302.94227333805696</v>
      </c>
      <c r="T62" s="59">
        <f t="shared" si="34"/>
        <v>425.36703028676067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3.9061455626732298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3.9061455626732298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874.76017555139401</v>
      </c>
      <c r="AN62" s="59">
        <f ca="1">AVERAGE(OFFSET($AM$3,0,0,'Données projet'!$E$10+1,1))-AVERAGE(OFFSET($H$3,0,0,'Données projet'!$E$10+1,1))</f>
        <v>700.22008319944644</v>
      </c>
      <c r="AO62" s="59">
        <f t="shared" si="36"/>
        <v>253.69632671986739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709.85242022565467</v>
      </c>
      <c r="BI62" s="59">
        <f ca="1">AVERAGE(OFFSET($BH$3,0,0,'Données projet'!$E$11+1,1))-AVERAGE(OFFSET($H$3,0,0,'Données projet'!$E$11+1,1))</f>
        <v>354.24684313982857</v>
      </c>
      <c r="BJ62" s="59">
        <f t="shared" si="38"/>
        <v>322.65043486962185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40.012452841479792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40.012452841479792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247</v>
      </c>
      <c r="O63" s="13">
        <f>N63*VLOOKUP('Données projet'!$B$9,Paramètres!$A$1:$I$89,3,0)*VLOOKUP('Données projet'!$B$9,Paramètres!$A$1:$I$89,5,0)</f>
        <v>223.48560000000001</v>
      </c>
      <c r="P63" s="13">
        <f t="shared" si="33"/>
        <v>54.87176918107798</v>
      </c>
      <c r="Q63" s="20">
        <f t="shared" si="53"/>
        <v>484.80575132371069</v>
      </c>
      <c r="R63" s="59">
        <f t="shared" si="0"/>
        <v>778.13908465704401</v>
      </c>
      <c r="S63" s="59">
        <f ca="1">AVERAGE(OFFSET($R$3,0,0,'Données projet'!$E$9+1,1))-AVERAGE(OFFSET($H$3,0,0,'Données projet'!$E$9+1,1))</f>
        <v>302.94227333805696</v>
      </c>
      <c r="T63" s="59">
        <f t="shared" si="34"/>
        <v>425.36703028676067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3.8295484307027472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3.8295484307027472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899.70402432981814</v>
      </c>
      <c r="AN63" s="59">
        <f ca="1">AVERAGE(OFFSET($AM$3,0,0,'Données projet'!$E$10+1,1))-AVERAGE(OFFSET($H$3,0,0,'Données projet'!$E$10+1,1))</f>
        <v>700.22008319944644</v>
      </c>
      <c r="AO63" s="59">
        <f t="shared" si="36"/>
        <v>253.69632671986739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720.99505179729817</v>
      </c>
      <c r="BI63" s="59">
        <f ca="1">AVERAGE(OFFSET($BH$3,0,0,'Données projet'!$E$11+1,1))-AVERAGE(OFFSET($H$3,0,0,'Données projet'!$E$11+1,1))</f>
        <v>354.24684313982857</v>
      </c>
      <c r="BJ63" s="59">
        <f t="shared" si="38"/>
        <v>322.65043486962185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47.948455526191459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47.948455526191459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247</v>
      </c>
      <c r="O64" s="13">
        <f>N64*VLOOKUP('Données projet'!$B$9,Paramètres!$A$1:$I$89,3,0)*VLOOKUP('Données projet'!$B$9,Paramètres!$A$1:$I$89,5,0)</f>
        <v>223.48560000000001</v>
      </c>
      <c r="P64" s="13">
        <f t="shared" si="33"/>
        <v>54.87176918107798</v>
      </c>
      <c r="Q64" s="20">
        <f t="shared" si="53"/>
        <v>484.80575132371069</v>
      </c>
      <c r="R64" s="59">
        <f t="shared" si="0"/>
        <v>778.13908465704401</v>
      </c>
      <c r="S64" s="59">
        <f ca="1">AVERAGE(OFFSET($R$3,0,0,'Données projet'!$E$9+1,1))-AVERAGE(OFFSET($H$3,0,0,'Données projet'!$E$9+1,1))</f>
        <v>302.94227333805696</v>
      </c>
      <c r="T64" s="59">
        <f t="shared" si="34"/>
        <v>425.36703028676067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3.7544533217705687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3.7544533217705687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924.62657545190768</v>
      </c>
      <c r="AN64" s="59">
        <f ca="1">AVERAGE(OFFSET($AM$3,0,0,'Données projet'!$E$10+1,1))-AVERAGE(OFFSET($H$3,0,0,'Données projet'!$E$10+1,1))</f>
        <v>700.22008319944644</v>
      </c>
      <c r="AO64" s="59">
        <f t="shared" si="36"/>
        <v>253.69632671986739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692.3826218522446</v>
      </c>
      <c r="BI64" s="59">
        <f ca="1">AVERAGE(OFFSET($BH$3,0,0,'Données projet'!$E$11+1,1))-AVERAGE(OFFSET($H$3,0,0,'Données projet'!$E$11+1,1))</f>
        <v>354.24684313982857</v>
      </c>
      <c r="BJ64" s="59">
        <f t="shared" si="38"/>
        <v>322.65043486962185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47.008215558992944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47.008215558992944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247</v>
      </c>
      <c r="O65" s="13">
        <f>N65*VLOOKUP('Données projet'!$B$9,Paramètres!$A$1:$I$89,3,0)*VLOOKUP('Données projet'!$B$9,Paramètres!$A$1:$I$89,5,0)</f>
        <v>223.48560000000001</v>
      </c>
      <c r="P65" s="13">
        <f t="shared" si="33"/>
        <v>54.87176918107798</v>
      </c>
      <c r="Q65" s="20">
        <f t="shared" si="53"/>
        <v>484.80575132371069</v>
      </c>
      <c r="R65" s="59">
        <f t="shared" si="0"/>
        <v>778.13908465704401</v>
      </c>
      <c r="S65" s="59">
        <f ca="1">AVERAGE(OFFSET($R$3,0,0,'Données projet'!$E$9+1,1))-AVERAGE(OFFSET($H$3,0,0,'Données projet'!$E$9+1,1))</f>
        <v>302.94227333805696</v>
      </c>
      <c r="T65" s="59">
        <f t="shared" si="34"/>
        <v>425.36703028676067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3.6808307821210562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3.6808307821210562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949.52878694950641</v>
      </c>
      <c r="AN65" s="59">
        <f ca="1">AVERAGE(OFFSET($AM$3,0,0,'Données projet'!$E$10+1,1))-AVERAGE(OFFSET($H$3,0,0,'Données projet'!$E$10+1,1))</f>
        <v>700.22008319944644</v>
      </c>
      <c r="AO65" s="59">
        <f t="shared" si="36"/>
        <v>253.69632671986739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702.79210586913359</v>
      </c>
      <c r="BI65" s="59">
        <f ca="1">AVERAGE(OFFSET($BH$3,0,0,'Données projet'!$E$11+1,1))-AVERAGE(OFFSET($H$3,0,0,'Données projet'!$E$11+1,1))</f>
        <v>354.24684313982857</v>
      </c>
      <c r="BJ65" s="59">
        <f t="shared" si="38"/>
        <v>322.65043486962185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46.086413124061444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46.086413124061444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247</v>
      </c>
      <c r="O66" s="13">
        <f>N66*VLOOKUP('Données projet'!$B$9,Paramètres!$A$1:$I$89,3,0)*VLOOKUP('Données projet'!$B$9,Paramètres!$A$1:$I$89,5,0)</f>
        <v>223.48560000000001</v>
      </c>
      <c r="P66" s="13">
        <f t="shared" si="33"/>
        <v>54.87176918107798</v>
      </c>
      <c r="Q66" s="20">
        <f t="shared" si="53"/>
        <v>484.80575132371069</v>
      </c>
      <c r="R66" s="59">
        <f t="shared" si="0"/>
        <v>778.13908465704401</v>
      </c>
      <c r="S66" s="59">
        <f ca="1">AVERAGE(OFFSET($R$3,0,0,'Données projet'!$E$9+1,1))-AVERAGE(OFFSET($H$3,0,0,'Données projet'!$E$9+1,1))</f>
        <v>302.94227333805696</v>
      </c>
      <c r="T66" s="59">
        <f t="shared" si="34"/>
        <v>425.36703028676067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3.6086519355687554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3.6086519355687554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974.41153830328926</v>
      </c>
      <c r="AN66" s="59">
        <f ca="1">AVERAGE(OFFSET($AM$3,0,0,'Données projet'!$E$10+1,1))-AVERAGE(OFFSET($H$3,0,0,'Données projet'!$E$10+1,1))</f>
        <v>700.22008319944644</v>
      </c>
      <c r="AO66" s="59">
        <f t="shared" si="36"/>
        <v>253.69632671986739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713.1958761720914</v>
      </c>
      <c r="BI66" s="59">
        <f ca="1">AVERAGE(OFFSET($BH$3,0,0,'Données projet'!$E$11+1,1))-AVERAGE(OFFSET($H$3,0,0,'Données projet'!$E$11+1,1))</f>
        <v>354.24684313982857</v>
      </c>
      <c r="BJ66" s="59">
        <f t="shared" si="38"/>
        <v>322.65043486962185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45.182686672634979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45.182686672634979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247</v>
      </c>
      <c r="O67" s="13">
        <f>N67*VLOOKUP('Données projet'!$B$9,Paramètres!$A$1:$I$89,3,0)*VLOOKUP('Données projet'!$B$9,Paramètres!$A$1:$I$89,5,0)</f>
        <v>223.48560000000001</v>
      </c>
      <c r="P67" s="13">
        <f t="shared" si="33"/>
        <v>54.87176918107798</v>
      </c>
      <c r="Q67" s="20">
        <f t="shared" ref="Q67:Q98" si="54">(O67+P67)*0.475*44/12</f>
        <v>484.80575132371069</v>
      </c>
      <c r="R67" s="59">
        <f t="shared" ref="R67:R130" si="55">Q67+(I67+J67)*44/12</f>
        <v>778.13908465704401</v>
      </c>
      <c r="S67" s="59">
        <f ca="1">AVERAGE(OFFSET($R$3,0,0,'Données projet'!$E$9+1,1))-AVERAGE(OFFSET($H$3,0,0,'Données projet'!$E$9+1,1))</f>
        <v>302.94227333805696</v>
      </c>
      <c r="T67" s="59">
        <f t="shared" si="34"/>
        <v>425.36703028676067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3.5378884721725963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3.5378884721725963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999.27563957480993</v>
      </c>
      <c r="AN67" s="59">
        <f ca="1">AVERAGE(OFFSET($AM$3,0,0,'Données projet'!$E$10+1,1))-AVERAGE(OFFSET($H$3,0,0,'Données projet'!$E$10+1,1))</f>
        <v>700.22008319944644</v>
      </c>
      <c r="AO67" s="59">
        <f t="shared" si="36"/>
        <v>253.69632671986739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723.59409433851135</v>
      </c>
      <c r="BI67" s="59">
        <f ca="1">AVERAGE(OFFSET($BH$3,0,0,'Données projet'!$E$11+1,1))-AVERAGE(OFFSET($H$3,0,0,'Données projet'!$E$11+1,1))</f>
        <v>354.24684313982857</v>
      </c>
      <c r="BJ67" s="59">
        <f t="shared" si="38"/>
        <v>322.65043486962185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44.29668174570228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44.29668174570228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247</v>
      </c>
      <c r="O68" s="13">
        <f>N68*VLOOKUP('Données projet'!$B$9,Paramètres!$A$1:$I$89,3,0)*VLOOKUP('Données projet'!$B$9,Paramètres!$A$1:$I$89,5,0)</f>
        <v>223.48560000000001</v>
      </c>
      <c r="P68" s="13">
        <f t="shared" si="33"/>
        <v>54.87176918107798</v>
      </c>
      <c r="Q68" s="20">
        <f t="shared" si="54"/>
        <v>484.80575132371069</v>
      </c>
      <c r="R68" s="59">
        <f t="shared" si="55"/>
        <v>778.13908465704401</v>
      </c>
      <c r="S68" s="59">
        <f ca="1">AVERAGE(OFFSET($R$3,0,0,'Données projet'!$E$9+1,1))-AVERAGE(OFFSET($H$3,0,0,'Données projet'!$E$9+1,1))</f>
        <v>302.94227333805696</v>
      </c>
      <c r="T68" s="59">
        <f t="shared" si="34"/>
        <v>425.36703028676067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3.4685126371321848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3.4685126371321848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1024.1218391863831</v>
      </c>
      <c r="AN68" s="59">
        <f ca="1">AVERAGE(OFFSET($AM$3,0,0,'Données projet'!$E$10+1,1))-AVERAGE(OFFSET($H$3,0,0,'Données projet'!$E$10+1,1))</f>
        <v>700.22008319944644</v>
      </c>
      <c r="AO68" s="59">
        <f t="shared" si="36"/>
        <v>253.69632671986739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733.98691349692126</v>
      </c>
      <c r="BI68" s="59">
        <f ca="1">AVERAGE(OFFSET($BH$3,0,0,'Données projet'!$E$11+1,1))-AVERAGE(OFFSET($H$3,0,0,'Données projet'!$E$11+1,1))</f>
        <v>354.24684313982857</v>
      </c>
      <c r="BJ68" s="59">
        <f t="shared" si="38"/>
        <v>322.65043486962185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51.733405577592961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51.733405577592961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247</v>
      </c>
      <c r="O69" s="13">
        <f>N69*VLOOKUP('Données projet'!$B$9,Paramètres!$A$1:$I$89,3,0)*VLOOKUP('Données projet'!$B$9,Paramètres!$A$1:$I$89,5,0)</f>
        <v>223.48560000000001</v>
      </c>
      <c r="P69" s="13">
        <f t="shared" ref="P69:P132" si="87">EXP(-1.0587+0.8836*LN(O69)+0.284)</f>
        <v>54.87176918107798</v>
      </c>
      <c r="Q69" s="20">
        <f t="shared" si="54"/>
        <v>484.80575132371069</v>
      </c>
      <c r="R69" s="59">
        <f t="shared" si="55"/>
        <v>778.13908465704401</v>
      </c>
      <c r="S69" s="59">
        <f ca="1">AVERAGE(OFFSET($R$3,0,0,'Données projet'!$E$9+1,1))-AVERAGE(OFFSET($H$3,0,0,'Données projet'!$E$9+1,1))</f>
        <v>302.94227333805696</v>
      </c>
      <c r="T69" s="59">
        <f t="shared" ref="T69:T132" si="88">$T$3</f>
        <v>425.36703028676067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3.4004972199018346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3.4004972199018346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1048.950830589057</v>
      </c>
      <c r="AN69" s="59">
        <f ca="1">AVERAGE(OFFSET($AM$3,0,0,'Données projet'!$E$10+1,1))-AVERAGE(OFFSET($H$3,0,0,'Données projet'!$E$10+1,1))</f>
        <v>700.22008319944644</v>
      </c>
      <c r="AO69" s="59">
        <f t="shared" ref="AO69:AO132" si="90">$AO$3</f>
        <v>253.69632671986739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706.13679007132396</v>
      </c>
      <c r="BI69" s="59">
        <f ca="1">AVERAGE(OFFSET($BH$3,0,0,'Données projet'!$E$11+1,1))-AVERAGE(OFFSET($H$3,0,0,'Données projet'!$E$11+1,1))</f>
        <v>354.24684313982857</v>
      </c>
      <c r="BJ69" s="59">
        <f t="shared" ref="BJ69:BJ132" si="92">$BJ$3</f>
        <v>322.65043486962185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50.718945048478041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50.718945048478041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247</v>
      </c>
      <c r="O70" s="13">
        <f>N70*VLOOKUP('Données projet'!$B$9,Paramètres!$A$1:$I$89,3,0)*VLOOKUP('Données projet'!$B$9,Paramètres!$A$1:$I$89,5,0)</f>
        <v>223.48560000000001</v>
      </c>
      <c r="P70" s="13">
        <f t="shared" si="87"/>
        <v>54.87176918107798</v>
      </c>
      <c r="Q70" s="20">
        <f t="shared" si="54"/>
        <v>484.80575132371069</v>
      </c>
      <c r="R70" s="59">
        <f t="shared" si="55"/>
        <v>778.13908465704401</v>
      </c>
      <c r="S70" s="59">
        <f ca="1">AVERAGE(OFFSET($R$3,0,0,'Données projet'!$E$9+1,1))-AVERAGE(OFFSET($H$3,0,0,'Données projet'!$E$9+1,1))</f>
        <v>302.94227333805696</v>
      </c>
      <c r="T70" s="59">
        <f t="shared" si="88"/>
        <v>425.36703028676067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3.3338155435180634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3.3338155435180634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936.30568778434758</v>
      </c>
      <c r="AN70" s="59">
        <f ca="1">AVERAGE(OFFSET($AM$3,0,0,'Données projet'!$E$10+1,1))-AVERAGE(OFFSET($H$3,0,0,'Données projet'!$E$10+1,1))</f>
        <v>700.22008319944644</v>
      </c>
      <c r="AO70" s="59">
        <f t="shared" si="90"/>
        <v>253.69632671986739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715.42452783663748</v>
      </c>
      <c r="BI70" s="59">
        <f ca="1">AVERAGE(OFFSET($BH$3,0,0,'Données projet'!$E$11+1,1))-AVERAGE(OFFSET($H$3,0,0,'Données projet'!$E$11+1,1))</f>
        <v>354.24684313982857</v>
      </c>
      <c r="BJ70" s="59">
        <f t="shared" si="92"/>
        <v>322.65043486962185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49.724377471579238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49.724377471579238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247</v>
      </c>
      <c r="O71" s="13">
        <f>N71*VLOOKUP('Données projet'!$B$9,Paramètres!$A$1:$I$89,3,0)*VLOOKUP('Données projet'!$B$9,Paramètres!$A$1:$I$89,5,0)</f>
        <v>223.48560000000001</v>
      </c>
      <c r="P71" s="13">
        <f t="shared" si="87"/>
        <v>54.87176918107798</v>
      </c>
      <c r="Q71" s="20">
        <f t="shared" si="54"/>
        <v>484.80575132371069</v>
      </c>
      <c r="R71" s="59">
        <f t="shared" si="55"/>
        <v>778.13908465704401</v>
      </c>
      <c r="S71" s="59">
        <f ca="1">AVERAGE(OFFSET($R$3,0,0,'Données projet'!$E$9+1,1))-AVERAGE(OFFSET($H$3,0,0,'Données projet'!$E$9+1,1))</f>
        <v>302.94227333805696</v>
      </c>
      <c r="T71" s="59">
        <f t="shared" si="88"/>
        <v>425.36703028676067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3.2684414541363713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3.2684414541363713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959.46512544231746</v>
      </c>
      <c r="AN71" s="59">
        <f ca="1">AVERAGE(OFFSET($AM$3,0,0,'Données projet'!$E$10+1,1))-AVERAGE(OFFSET($H$3,0,0,'Données projet'!$E$10+1,1))</f>
        <v>700.22008319944644</v>
      </c>
      <c r="AO71" s="59">
        <f t="shared" si="90"/>
        <v>253.69632671986739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724.70786629201075</v>
      </c>
      <c r="BI71" s="59">
        <f ca="1">AVERAGE(OFFSET($BH$3,0,0,'Données projet'!$E$11+1,1))-AVERAGE(OFFSET($H$3,0,0,'Données projet'!$E$11+1,1))</f>
        <v>354.24684313982857</v>
      </c>
      <c r="BJ71" s="59">
        <f t="shared" si="92"/>
        <v>322.65043486962185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48.749312758237096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48.749312758237096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247</v>
      </c>
      <c r="O72" s="13">
        <f>N72*VLOOKUP('Données projet'!$B$9,Paramètres!$A$1:$I$89,3,0)*VLOOKUP('Données projet'!$B$9,Paramètres!$A$1:$I$89,5,0)</f>
        <v>223.48560000000001</v>
      </c>
      <c r="P72" s="13">
        <f t="shared" si="87"/>
        <v>54.87176918107798</v>
      </c>
      <c r="Q72" s="20">
        <f t="shared" si="54"/>
        <v>484.80575132371069</v>
      </c>
      <c r="R72" s="59">
        <f t="shared" si="55"/>
        <v>778.13908465704401</v>
      </c>
      <c r="S72" s="59">
        <f ca="1">AVERAGE(OFFSET($R$3,0,0,'Données projet'!$E$9+1,1))-AVERAGE(OFFSET($H$3,0,0,'Données projet'!$E$9+1,1))</f>
        <v>302.94227333805696</v>
      </c>
      <c r="T72" s="59">
        <f t="shared" si="88"/>
        <v>425.36703028676067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3.2043493107731971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3.2043493107731971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982.60800725632066</v>
      </c>
      <c r="AN72" s="59">
        <f ca="1">AVERAGE(OFFSET($AM$3,0,0,'Données projet'!$E$10+1,1))-AVERAGE(OFFSET($H$3,0,0,'Données projet'!$E$10+1,1))</f>
        <v>700.22008319944644</v>
      </c>
      <c r="AO72" s="59">
        <f t="shared" si="90"/>
        <v>253.69632671986739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733.98691349692126</v>
      </c>
      <c r="BI72" s="59">
        <f ca="1">AVERAGE(OFFSET($BH$3,0,0,'Données projet'!$E$11+1,1))-AVERAGE(OFFSET($H$3,0,0,'Données projet'!$E$11+1,1))</f>
        <v>354.24684313982857</v>
      </c>
      <c r="BJ72" s="59">
        <f t="shared" si="92"/>
        <v>322.65043486962185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47.793368469192849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47.793368469192849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247</v>
      </c>
      <c r="O73" s="13">
        <f>N73*VLOOKUP('Données projet'!$B$9,Paramètres!$A$1:$I$89,3,0)*VLOOKUP('Données projet'!$B$9,Paramètres!$A$1:$I$89,5,0)</f>
        <v>223.48560000000001</v>
      </c>
      <c r="P73" s="13">
        <f t="shared" si="87"/>
        <v>54.87176918107798</v>
      </c>
      <c r="Q73" s="20">
        <f t="shared" si="54"/>
        <v>484.80575132371069</v>
      </c>
      <c r="R73" s="59">
        <f t="shared" si="55"/>
        <v>778.13908465704401</v>
      </c>
      <c r="S73" s="59">
        <f ca="1">AVERAGE(OFFSET($R$3,0,0,'Données projet'!$E$9+1,1))-AVERAGE(OFFSET($H$3,0,0,'Données projet'!$E$9+1,1))</f>
        <v>302.94227333805696</v>
      </c>
      <c r="T73" s="59">
        <f t="shared" si="88"/>
        <v>425.36703028676067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3.1415139752490275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3.1415139752490275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1005.734966648937</v>
      </c>
      <c r="AN73" s="59">
        <f ca="1">AVERAGE(OFFSET($AM$3,0,0,'Données projet'!$E$10+1,1))-AVERAGE(OFFSET($H$3,0,0,'Données projet'!$E$10+1,1))</f>
        <v>700.22008319944644</v>
      </c>
      <c r="AO73" s="59">
        <f t="shared" si="90"/>
        <v>253.69632671986739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743.26177258706275</v>
      </c>
      <c r="BI73" s="59">
        <f ca="1">AVERAGE(OFFSET($BH$3,0,0,'Données projet'!$E$11+1,1))-AVERAGE(OFFSET($H$3,0,0,'Données projet'!$E$11+1,1))</f>
        <v>354.24684313982857</v>
      </c>
      <c r="BJ73" s="59">
        <f t="shared" si="92"/>
        <v>322.65043486962185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54.330988932942603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54.330988932942603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247</v>
      </c>
      <c r="O74" s="13">
        <f>N74*VLOOKUP('Données projet'!$B$9,Paramètres!$A$1:$I$89,3,0)*VLOOKUP('Données projet'!$B$9,Paramètres!$A$1:$I$89,5,0)</f>
        <v>223.48560000000001</v>
      </c>
      <c r="P74" s="13">
        <f t="shared" si="87"/>
        <v>54.87176918107798</v>
      </c>
      <c r="Q74" s="20">
        <f t="shared" si="54"/>
        <v>484.80575132371069</v>
      </c>
      <c r="R74" s="59">
        <f t="shared" si="55"/>
        <v>778.13908465704401</v>
      </c>
      <c r="S74" s="59">
        <f ca="1">AVERAGE(OFFSET($R$3,0,0,'Données projet'!$E$9+1,1))-AVERAGE(OFFSET($H$3,0,0,'Données projet'!$E$9+1,1))</f>
        <v>302.94227333805696</v>
      </c>
      <c r="T74" s="59">
        <f t="shared" si="88"/>
        <v>425.36703028676067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3.0799108023287163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3.0799108023287163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1028.8465926149952</v>
      </c>
      <c r="AN74" s="59">
        <f ca="1">AVERAGE(OFFSET($AM$3,0,0,'Données projet'!$E$10+1,1))-AVERAGE(OFFSET($H$3,0,0,'Données projet'!$E$10+1,1))</f>
        <v>700.22008319944644</v>
      </c>
      <c r="AO74" s="59">
        <f t="shared" si="90"/>
        <v>253.69632671986739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718.0243013126659</v>
      </c>
      <c r="BI74" s="59">
        <f ca="1">AVERAGE(OFFSET($BH$3,0,0,'Données projet'!$E$11+1,1))-AVERAGE(OFFSET($H$3,0,0,'Données projet'!$E$11+1,1))</f>
        <v>354.24684313982857</v>
      </c>
      <c r="BJ74" s="59">
        <f t="shared" si="92"/>
        <v>322.65043486962185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53.265591378598678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53.265591378598678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247</v>
      </c>
      <c r="O75" s="13">
        <f>N75*VLOOKUP('Données projet'!$B$9,Paramètres!$A$1:$I$89,3,0)*VLOOKUP('Données projet'!$B$9,Paramètres!$A$1:$I$89,5,0)</f>
        <v>223.48560000000001</v>
      </c>
      <c r="P75" s="13">
        <f t="shared" si="87"/>
        <v>54.87176918107798</v>
      </c>
      <c r="Q75" s="20">
        <f t="shared" si="54"/>
        <v>484.80575132371069</v>
      </c>
      <c r="R75" s="59">
        <f t="shared" si="55"/>
        <v>778.13908465704401</v>
      </c>
      <c r="S75" s="59">
        <f ca="1">AVERAGE(OFFSET($R$3,0,0,'Données projet'!$E$9+1,1))-AVERAGE(OFFSET($H$3,0,0,'Données projet'!$E$9+1,1))</f>
        <v>302.94227333805696</v>
      </c>
      <c r="T75" s="59">
        <f t="shared" si="88"/>
        <v>425.36703028676067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3.0195156300551473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3.0195156300551473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1051.9434341635995</v>
      </c>
      <c r="AN75" s="59">
        <f ca="1">AVERAGE(OFFSET($AM$3,0,0,'Données projet'!$E$10+1,1))-AVERAGE(OFFSET($H$3,0,0,'Données projet'!$E$10+1,1))</f>
        <v>700.22008319944644</v>
      </c>
      <c r="AO75" s="59">
        <f t="shared" si="90"/>
        <v>253.69632671986739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726.19279947983864</v>
      </c>
      <c r="BI75" s="59">
        <f ca="1">AVERAGE(OFFSET($BH$3,0,0,'Données projet'!$E$11+1,1))-AVERAGE(OFFSET($H$3,0,0,'Données projet'!$E$11+1,1))</f>
        <v>354.24684313982857</v>
      </c>
      <c r="BJ75" s="59">
        <f t="shared" si="92"/>
        <v>322.65043486962185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52.221085620467093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52.221085620467093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247</v>
      </c>
      <c r="O76" s="13">
        <f>N76*VLOOKUP('Données projet'!$B$9,Paramètres!$A$1:$I$89,3,0)*VLOOKUP('Données projet'!$B$9,Paramètres!$A$1:$I$89,5,0)</f>
        <v>223.48560000000001</v>
      </c>
      <c r="P76" s="13">
        <f t="shared" si="87"/>
        <v>54.87176918107798</v>
      </c>
      <c r="Q76" s="20">
        <f t="shared" si="54"/>
        <v>484.80575132371069</v>
      </c>
      <c r="R76" s="59">
        <f t="shared" si="55"/>
        <v>778.13908465704401</v>
      </c>
      <c r="S76" s="59">
        <f ca="1">AVERAGE(OFFSET($R$3,0,0,'Données projet'!$E$9+1,1))-AVERAGE(OFFSET($H$3,0,0,'Données projet'!$E$9+1,1))</f>
        <v>302.94227333805696</v>
      </c>
      <c r="T76" s="59">
        <f t="shared" si="88"/>
        <v>425.36703028676067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2.9603047702724452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2.9603047702724452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1075.0260041916656</v>
      </c>
      <c r="AN76" s="59">
        <f ca="1">AVERAGE(OFFSET($AM$3,0,0,'Données projet'!$E$10+1,1))-AVERAGE(OFFSET($H$3,0,0,'Données projet'!$E$10+1,1))</f>
        <v>700.22008319944644</v>
      </c>
      <c r="AO76" s="59">
        <f t="shared" si="90"/>
        <v>253.69632671986739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734.35798760188663</v>
      </c>
      <c r="BI76" s="59">
        <f ca="1">AVERAGE(OFFSET($BH$3,0,0,'Données projet'!$E$11+1,1))-AVERAGE(OFFSET($H$3,0,0,'Données projet'!$E$11+1,1))</f>
        <v>354.24684313982857</v>
      </c>
      <c r="BJ76" s="59">
        <f t="shared" si="92"/>
        <v>322.65043486962185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51.197061983166869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51.197061983166869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247</v>
      </c>
      <c r="O77" s="13">
        <f>N77*VLOOKUP('Données projet'!$B$9,Paramètres!$A$1:$I$89,3,0)*VLOOKUP('Données projet'!$B$9,Paramètres!$A$1:$I$89,5,0)</f>
        <v>223.48560000000001</v>
      </c>
      <c r="P77" s="13">
        <f t="shared" si="87"/>
        <v>54.87176918107798</v>
      </c>
      <c r="Q77" s="20">
        <f t="shared" si="54"/>
        <v>484.80575132371069</v>
      </c>
      <c r="R77" s="59">
        <f t="shared" si="55"/>
        <v>778.13908465704401</v>
      </c>
      <c r="S77" s="59">
        <f ca="1">AVERAGE(OFFSET($R$3,0,0,'Données projet'!$E$9+1,1))-AVERAGE(OFFSET($H$3,0,0,'Données projet'!$E$9+1,1))</f>
        <v>302.94227333805696</v>
      </c>
      <c r="T77" s="59">
        <f t="shared" si="88"/>
        <v>425.36703028676067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2.9022549993350233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2.9022549993350233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1098.0947828766812</v>
      </c>
      <c r="AN77" s="59">
        <f ca="1">AVERAGE(OFFSET($AM$3,0,0,'Données projet'!$E$10+1,1))-AVERAGE(OFFSET($H$3,0,0,'Données projet'!$E$10+1,1))</f>
        <v>700.22008319944644</v>
      </c>
      <c r="AO77" s="59">
        <f t="shared" si="90"/>
        <v>253.69632671986739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742.51993563364908</v>
      </c>
      <c r="BI77" s="59">
        <f ca="1">AVERAGE(OFFSET($BH$3,0,0,'Données projet'!$E$11+1,1))-AVERAGE(OFFSET($H$3,0,0,'Données projet'!$E$11+1,1))</f>
        <v>354.24684313982857</v>
      </c>
      <c r="BJ77" s="59">
        <f t="shared" si="92"/>
        <v>322.65043486962185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50.193118824801353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50.193118824801353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247</v>
      </c>
      <c r="O78" s="13">
        <f>N78*VLOOKUP('Données projet'!$B$9,Paramètres!$A$1:$I$89,3,0)*VLOOKUP('Données projet'!$B$9,Paramètres!$A$1:$I$89,5,0)</f>
        <v>223.48560000000001</v>
      </c>
      <c r="P78" s="13">
        <f t="shared" si="87"/>
        <v>54.87176918107798</v>
      </c>
      <c r="Q78" s="20">
        <f t="shared" si="54"/>
        <v>484.80575132371069</v>
      </c>
      <c r="R78" s="59">
        <f t="shared" si="55"/>
        <v>778.13908465704401</v>
      </c>
      <c r="S78" s="59">
        <f ca="1">AVERAGE(OFFSET($R$3,0,0,'Données projet'!$E$9+1,1))-AVERAGE(OFFSET($H$3,0,0,'Données projet'!$E$9+1,1))</f>
        <v>302.94227333805696</v>
      </c>
      <c r="T78" s="59">
        <f t="shared" si="88"/>
        <v>425.36703028676067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2.8453435489988204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2.8453435489988204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986.41520935061976</v>
      </c>
      <c r="AN78" s="59">
        <f ca="1">AVERAGE(OFFSET($AM$3,0,0,'Données projet'!$E$10+1,1))-AVERAGE(OFFSET($H$3,0,0,'Données projet'!$E$10+1,1))</f>
        <v>700.22008319944644</v>
      </c>
      <c r="AO78" s="59">
        <f t="shared" si="90"/>
        <v>253.69632671986739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750.67871077916959</v>
      </c>
      <c r="BI78" s="59">
        <f ca="1">AVERAGE(OFFSET($BH$3,0,0,'Données projet'!$E$11+1,1))-AVERAGE(OFFSET($H$3,0,0,'Données projet'!$E$11+1,1))</f>
        <v>354.24684313982857</v>
      </c>
      <c r="BJ78" s="59">
        <f t="shared" si="92"/>
        <v>322.65043486962185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55.853146173519221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55.853146173519221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247</v>
      </c>
      <c r="O79" s="13">
        <f>N79*VLOOKUP('Données projet'!$B$9,Paramètres!$A$1:$I$89,3,0)*VLOOKUP('Données projet'!$B$9,Paramètres!$A$1:$I$89,5,0)</f>
        <v>223.48560000000001</v>
      </c>
      <c r="P79" s="13">
        <f t="shared" si="87"/>
        <v>54.87176918107798</v>
      </c>
      <c r="Q79" s="20">
        <f t="shared" si="54"/>
        <v>484.80575132371069</v>
      </c>
      <c r="R79" s="59">
        <f t="shared" si="55"/>
        <v>778.13908465704401</v>
      </c>
      <c r="S79" s="59">
        <f ca="1">AVERAGE(OFFSET($R$3,0,0,'Données projet'!$E$9+1,1))-AVERAGE(OFFSET($H$3,0,0,'Données projet'!$E$9+1,1))</f>
        <v>302.94227333805696</v>
      </c>
      <c r="T79" s="59">
        <f t="shared" si="88"/>
        <v>425.36703028676067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2.7895480974911533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2.7895480974911533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1008.1985177712443</v>
      </c>
      <c r="AN79" s="59">
        <f ca="1">AVERAGE(OFFSET($AM$3,0,0,'Données projet'!$E$10+1,1))-AVERAGE(OFFSET($H$3,0,0,'Données projet'!$E$10+1,1))</f>
        <v>700.22008319944644</v>
      </c>
      <c r="AO79" s="59">
        <f t="shared" si="90"/>
        <v>253.69632671986739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728.41999424175185</v>
      </c>
      <c r="BI79" s="59">
        <f ca="1">AVERAGE(OFFSET($BH$3,0,0,'Données projet'!$E$11+1,1))-AVERAGE(OFFSET($H$3,0,0,'Données projet'!$E$11+1,1))</f>
        <v>354.24684313982857</v>
      </c>
      <c r="BJ79" s="59">
        <f t="shared" si="92"/>
        <v>322.65043486962185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54.757900044111835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54.757900044111835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247</v>
      </c>
      <c r="O80" s="13">
        <f>N80*VLOOKUP('Données projet'!$B$9,Paramètres!$A$1:$I$89,3,0)*VLOOKUP('Données projet'!$B$9,Paramètres!$A$1:$I$89,5,0)</f>
        <v>223.48560000000001</v>
      </c>
      <c r="P80" s="13">
        <f t="shared" si="87"/>
        <v>54.87176918107798</v>
      </c>
      <c r="Q80" s="20">
        <f t="shared" si="54"/>
        <v>484.80575132371069</v>
      </c>
      <c r="R80" s="59">
        <f t="shared" si="55"/>
        <v>778.13908465704401</v>
      </c>
      <c r="S80" s="59">
        <f ca="1">AVERAGE(OFFSET($R$3,0,0,'Données projet'!$E$9+1,1))-AVERAGE(OFFSET($H$3,0,0,'Données projet'!$E$9+1,1))</f>
        <v>302.94227333805696</v>
      </c>
      <c r="T80" s="59">
        <f t="shared" si="88"/>
        <v>425.36703028676067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2.7348467607556866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2.7348467607556866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1029.9682740960575</v>
      </c>
      <c r="AN80" s="59">
        <f ca="1">AVERAGE(OFFSET($AM$3,0,0,'Données projet'!$E$10+1,1))-AVERAGE(OFFSET($H$3,0,0,'Données projet'!$E$10+1,1))</f>
        <v>700.22008319944644</v>
      </c>
      <c r="AO80" s="59">
        <f t="shared" si="90"/>
        <v>253.69632671986739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735.84221714670753</v>
      </c>
      <c r="BI80" s="59">
        <f ca="1">AVERAGE(OFFSET($BH$3,0,0,'Données projet'!$E$11+1,1))-AVERAGE(OFFSET($H$3,0,0,'Données projet'!$E$11+1,1))</f>
        <v>354.24684313982857</v>
      </c>
      <c r="BJ80" s="59">
        <f t="shared" si="92"/>
        <v>322.65043486962185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53.684131023267952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53.684131023267952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247</v>
      </c>
      <c r="O81" s="13">
        <f>N81*VLOOKUP('Données projet'!$B$9,Paramètres!$A$1:$I$89,3,0)*VLOOKUP('Données projet'!$B$9,Paramètres!$A$1:$I$89,5,0)</f>
        <v>223.48560000000001</v>
      </c>
      <c r="P81" s="13">
        <f t="shared" si="87"/>
        <v>54.87176918107798</v>
      </c>
      <c r="Q81" s="20">
        <f t="shared" si="54"/>
        <v>484.80575132371069</v>
      </c>
      <c r="R81" s="59">
        <f t="shared" si="55"/>
        <v>778.13908465704401</v>
      </c>
      <c r="S81" s="59">
        <f ca="1">AVERAGE(OFFSET($R$3,0,0,'Données projet'!$E$9+1,1))-AVERAGE(OFFSET($H$3,0,0,'Données projet'!$E$9+1,1))</f>
        <v>302.94227333805696</v>
      </c>
      <c r="T81" s="59">
        <f t="shared" si="88"/>
        <v>425.36703028676067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2.6812180838690813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2.6812180838690813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1051.7249347251507</v>
      </c>
      <c r="AN81" s="59">
        <f ca="1">AVERAGE(OFFSET($AM$3,0,0,'Données projet'!$E$10+1,1))-AVERAGE(OFFSET($H$3,0,0,'Données projet'!$E$10+1,1))</f>
        <v>700.22008319944644</v>
      </c>
      <c r="AO81" s="59">
        <f t="shared" si="90"/>
        <v>253.69632671986739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743.26177258706275</v>
      </c>
      <c r="BI81" s="59">
        <f ca="1">AVERAGE(OFFSET($BH$3,0,0,'Données projet'!$E$11+1,1))-AVERAGE(OFFSET($H$3,0,0,'Données projet'!$E$11+1,1))</f>
        <v>354.24684313982857</v>
      </c>
      <c r="BJ81" s="59">
        <f t="shared" si="92"/>
        <v>322.65043486962185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52.631417957988383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52.631417957988383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247</v>
      </c>
      <c r="O82" s="13">
        <f>N82*VLOOKUP('Données projet'!$B$9,Paramètres!$A$1:$I$89,3,0)*VLOOKUP('Données projet'!$B$9,Paramètres!$A$1:$I$89,5,0)</f>
        <v>223.48560000000001</v>
      </c>
      <c r="P82" s="13">
        <f t="shared" si="87"/>
        <v>54.87176918107798</v>
      </c>
      <c r="Q82" s="20">
        <f t="shared" si="54"/>
        <v>484.80575132371069</v>
      </c>
      <c r="R82" s="59">
        <f t="shared" si="55"/>
        <v>778.13908465704401</v>
      </c>
      <c r="S82" s="59">
        <f ca="1">AVERAGE(OFFSET($R$3,0,0,'Données projet'!$E$9+1,1))-AVERAGE(OFFSET($H$3,0,0,'Données projet'!$E$9+1,1))</f>
        <v>302.94227333805696</v>
      </c>
      <c r="T82" s="59">
        <f t="shared" si="88"/>
        <v>425.36703028676067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2.6286410326259593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2.6286410326259593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1073.4689277698424</v>
      </c>
      <c r="AN82" s="59">
        <f ca="1">AVERAGE(OFFSET($AM$3,0,0,'Données projet'!$E$10+1,1))-AVERAGE(OFFSET($H$3,0,0,'Données projet'!$E$10+1,1))</f>
        <v>700.22008319944644</v>
      </c>
      <c r="AO82" s="59">
        <f t="shared" si="90"/>
        <v>253.69632671986739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750.67871077916959</v>
      </c>
      <c r="BI82" s="59">
        <f ca="1">AVERAGE(OFFSET($BH$3,0,0,'Données projet'!$E$11+1,1))-AVERAGE(OFFSET($H$3,0,0,'Données projet'!$E$11+1,1))</f>
        <v>354.24684313982857</v>
      </c>
      <c r="BJ82" s="59">
        <f t="shared" si="92"/>
        <v>322.65043486962185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51.599347953827376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51.599347953827376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247</v>
      </c>
      <c r="O83" s="13">
        <f>N83*VLOOKUP('Données projet'!$B$9,Paramètres!$A$1:$I$89,3,0)*VLOOKUP('Données projet'!$B$9,Paramètres!$A$1:$I$89,5,0)</f>
        <v>223.48560000000001</v>
      </c>
      <c r="P83" s="13">
        <f t="shared" si="87"/>
        <v>54.87176918107798</v>
      </c>
      <c r="Q83" s="20">
        <f t="shared" si="54"/>
        <v>484.80575132371069</v>
      </c>
      <c r="R83" s="59">
        <f t="shared" si="55"/>
        <v>778.13908465704401</v>
      </c>
      <c r="S83" s="59">
        <f ca="1">AVERAGE(OFFSET($R$3,0,0,'Données projet'!$E$9+1,1))-AVERAGE(OFFSET($H$3,0,0,'Données projet'!$E$9+1,1))</f>
        <v>302.94227333805696</v>
      </c>
      <c r="T83" s="59">
        <f t="shared" si="88"/>
        <v>425.36703028676067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2.57709498528888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2.57709498528888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1095.200655561425</v>
      </c>
      <c r="AN83" s="59">
        <f ca="1">AVERAGE(OFFSET($AM$3,0,0,'Données projet'!$E$10+1,1))-AVERAGE(OFFSET($H$3,0,0,'Données projet'!$E$10+1,1))</f>
        <v>700.22008319944644</v>
      </c>
      <c r="AO83" s="59">
        <f t="shared" si="90"/>
        <v>253.69632671986739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758.09308017689341</v>
      </c>
      <c r="BI83" s="59">
        <f ca="1">AVERAGE(OFFSET($BH$3,0,0,'Données projet'!$E$11+1,1))-AVERAGE(OFFSET($H$3,0,0,'Données projet'!$E$11+1,1))</f>
        <v>354.24684313982857</v>
      </c>
      <c r="BJ83" s="59">
        <f t="shared" si="92"/>
        <v>322.65043486962185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56.816532269909324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56.816532269909324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247</v>
      </c>
      <c r="O84" s="13">
        <f>N84*VLOOKUP('Données projet'!$B$9,Paramètres!$A$1:$I$89,3,0)*VLOOKUP('Données projet'!$B$9,Paramètres!$A$1:$I$89,5,0)</f>
        <v>223.48560000000001</v>
      </c>
      <c r="P84" s="13">
        <f t="shared" si="87"/>
        <v>54.87176918107798</v>
      </c>
      <c r="Q84" s="20">
        <f t="shared" si="54"/>
        <v>484.80575132371069</v>
      </c>
      <c r="R84" s="59">
        <f t="shared" si="55"/>
        <v>778.13908465704401</v>
      </c>
      <c r="S84" s="59">
        <f ca="1">AVERAGE(OFFSET($R$3,0,0,'Données projet'!$E$9+1,1))-AVERAGE(OFFSET($H$3,0,0,'Données projet'!$E$9+1,1))</f>
        <v>302.94227333805696</v>
      </c>
      <c r="T84" s="59">
        <f t="shared" si="88"/>
        <v>425.36703028676067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2.5265597245000966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2.5265597245000966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1116.9204968741326</v>
      </c>
      <c r="AN84" s="59">
        <f ca="1">AVERAGE(OFFSET($AM$3,0,0,'Données projet'!$E$10+1,1))-AVERAGE(OFFSET($H$3,0,0,'Données projet'!$E$10+1,1))</f>
        <v>700.22008319944644</v>
      </c>
      <c r="AO84" s="59">
        <f t="shared" si="90"/>
        <v>253.69632671986739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736.95531926594367</v>
      </c>
      <c r="BI84" s="59">
        <f ca="1">AVERAGE(OFFSET($BH$3,0,0,'Données projet'!$E$11+1,1))-AVERAGE(OFFSET($H$3,0,0,'Données projet'!$E$11+1,1))</f>
        <v>354.24684313982857</v>
      </c>
      <c r="BJ84" s="59">
        <f t="shared" si="92"/>
        <v>322.65043486962185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55.702394726759223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55.702394726759223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247</v>
      </c>
      <c r="O85" s="13">
        <f>N85*VLOOKUP('Données projet'!$B$9,Paramètres!$A$1:$I$89,3,0)*VLOOKUP('Données projet'!$B$9,Paramètres!$A$1:$I$89,5,0)</f>
        <v>223.48560000000001</v>
      </c>
      <c r="P85" s="13">
        <f t="shared" si="87"/>
        <v>54.87176918107798</v>
      </c>
      <c r="Q85" s="20">
        <f t="shared" si="54"/>
        <v>484.80575132371069</v>
      </c>
      <c r="R85" s="59">
        <f t="shared" si="55"/>
        <v>778.13908465704401</v>
      </c>
      <c r="S85" s="59">
        <f ca="1">AVERAGE(OFFSET($R$3,0,0,'Données projet'!$E$9+1,1))-AVERAGE(OFFSET($H$3,0,0,'Données projet'!$E$9+1,1))</f>
        <v>302.94227333805696</v>
      </c>
      <c r="T85" s="59">
        <f t="shared" si="88"/>
        <v>425.36703028676067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2.4770154293519155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2.4770154293519155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1138.6288089017069</v>
      </c>
      <c r="AN85" s="59">
        <f ca="1">AVERAGE(OFFSET($AM$3,0,0,'Données projet'!$E$10+1,1))-AVERAGE(OFFSET($H$3,0,0,'Données projet'!$E$10+1,1))</f>
        <v>700.22008319944644</v>
      </c>
      <c r="AO85" s="59">
        <f t="shared" si="90"/>
        <v>253.69632671986739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743.63268124655303</v>
      </c>
      <c r="BI85" s="59">
        <f ca="1">AVERAGE(OFFSET($BH$3,0,0,'Données projet'!$E$11+1,1))-AVERAGE(OFFSET($H$3,0,0,'Données projet'!$E$11+1,1))</f>
        <v>354.24684313982857</v>
      </c>
      <c r="BJ85" s="59">
        <f t="shared" si="92"/>
        <v>322.65043486962185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54.610104741273496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54.610104741273496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247</v>
      </c>
      <c r="O86" s="13">
        <f>N86*VLOOKUP('Données projet'!$B$9,Paramètres!$A$1:$I$89,3,0)*VLOOKUP('Données projet'!$B$9,Paramètres!$A$1:$I$89,5,0)</f>
        <v>223.48560000000001</v>
      </c>
      <c r="P86" s="13">
        <f t="shared" si="87"/>
        <v>54.87176918107798</v>
      </c>
      <c r="Q86" s="20">
        <f t="shared" si="54"/>
        <v>484.80575132371069</v>
      </c>
      <c r="R86" s="59">
        <f t="shared" si="55"/>
        <v>778.13908465704401</v>
      </c>
      <c r="S86" s="59">
        <f ca="1">AVERAGE(OFFSET($R$3,0,0,'Données projet'!$E$9+1,1))-AVERAGE(OFFSET($H$3,0,0,'Données projet'!$E$9+1,1))</f>
        <v>302.94227333805696</v>
      </c>
      <c r="T86" s="59">
        <f t="shared" si="88"/>
        <v>425.36703028676067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2.4284426676125541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2.4284426676125541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1057.4435001776708</v>
      </c>
      <c r="AN86" s="59">
        <f ca="1">AVERAGE(OFFSET($AM$3,0,0,'Données projet'!$E$10+1,1))-AVERAGE(OFFSET($H$3,0,0,'Données projet'!$E$10+1,1))</f>
        <v>700.22008319944644</v>
      </c>
      <c r="AO86" s="59">
        <f t="shared" si="90"/>
        <v>253.69632671986739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750.30792527428059</v>
      </c>
      <c r="BI86" s="59">
        <f ca="1">AVERAGE(OFFSET($BH$3,0,0,'Données projet'!$E$11+1,1))-AVERAGE(OFFSET($H$3,0,0,'Données projet'!$E$11+1,1))</f>
        <v>354.24684313982857</v>
      </c>
      <c r="BJ86" s="59">
        <f t="shared" si="92"/>
        <v>322.65043486962185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53.539233896172036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53.539233896172036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247</v>
      </c>
      <c r="O87" s="13">
        <f>N87*VLOOKUP('Données projet'!$B$9,Paramètres!$A$1:$I$89,3,0)*VLOOKUP('Données projet'!$B$9,Paramètres!$A$1:$I$89,5,0)</f>
        <v>223.48560000000001</v>
      </c>
      <c r="P87" s="13">
        <f t="shared" si="87"/>
        <v>54.87176918107798</v>
      </c>
      <c r="Q87" s="20">
        <f t="shared" si="54"/>
        <v>484.80575132371069</v>
      </c>
      <c r="R87" s="59">
        <f t="shared" si="55"/>
        <v>778.13908465704401</v>
      </c>
      <c r="S87" s="59">
        <f ca="1">AVERAGE(OFFSET($R$3,0,0,'Données projet'!$E$9+1,1))-AVERAGE(OFFSET($H$3,0,0,'Données projet'!$E$9+1,1))</f>
        <v>302.94227333805696</v>
      </c>
      <c r="T87" s="59">
        <f t="shared" si="88"/>
        <v>425.36703028676067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2.3808223881044426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2.3808223881044426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1078.6003966339738</v>
      </c>
      <c r="AN87" s="59">
        <f ca="1">AVERAGE(OFFSET($AM$3,0,0,'Données projet'!$E$10+1,1))-AVERAGE(OFFSET($H$3,0,0,'Données projet'!$E$10+1,1))</f>
        <v>700.22008319944644</v>
      </c>
      <c r="AO87" s="59">
        <f t="shared" si="90"/>
        <v>253.69632671986739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756.98108667044391</v>
      </c>
      <c r="BI87" s="59">
        <f ca="1">AVERAGE(OFFSET($BH$3,0,0,'Données projet'!$E$11+1,1))-AVERAGE(OFFSET($H$3,0,0,'Données projet'!$E$11+1,1))</f>
        <v>354.24684313982857</v>
      </c>
      <c r="BJ87" s="59">
        <f t="shared" si="92"/>
        <v>322.65043486962185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52.489362175176296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52.489362175176296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247</v>
      </c>
      <c r="O88" s="13">
        <f>N88*VLOOKUP('Données projet'!$B$9,Paramètres!$A$1:$I$89,3,0)*VLOOKUP('Données projet'!$B$9,Paramètres!$A$1:$I$89,5,0)</f>
        <v>223.48560000000001</v>
      </c>
      <c r="P88" s="13">
        <f t="shared" si="87"/>
        <v>54.87176918107798</v>
      </c>
      <c r="Q88" s="20">
        <f t="shared" si="54"/>
        <v>484.80575132371069</v>
      </c>
      <c r="R88" s="59">
        <f t="shared" si="55"/>
        <v>778.13908465704401</v>
      </c>
      <c r="S88" s="59">
        <f ca="1">AVERAGE(OFFSET($R$3,0,0,'Données projet'!$E$9+1,1))-AVERAGE(OFFSET($H$3,0,0,'Données projet'!$E$9+1,1))</f>
        <v>302.94227333805696</v>
      </c>
      <c r="T88" s="59">
        <f t="shared" si="88"/>
        <v>425.36703028676067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2.3341359132319823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2.3341359132319823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1099.7457646353087</v>
      </c>
      <c r="AN88" s="59">
        <f ca="1">AVERAGE(OFFSET($AM$3,0,0,'Données projet'!$E$10+1,1))-AVERAGE(OFFSET($H$3,0,0,'Données projet'!$E$10+1,1))</f>
        <v>700.22008319944644</v>
      </c>
      <c r="AO88" s="59">
        <f t="shared" si="90"/>
        <v>253.69632671986739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763.65219965606161</v>
      </c>
      <c r="BI88" s="59">
        <f ca="1">AVERAGE(OFFSET($BH$3,0,0,'Données projet'!$E$11+1,1))-AVERAGE(OFFSET($H$3,0,0,'Données projet'!$E$11+1,1))</f>
        <v>354.24684313982857</v>
      </c>
      <c r="BJ88" s="59">
        <f t="shared" si="92"/>
        <v>322.65043486962185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57.273826118101873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57.273826118101873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247</v>
      </c>
      <c r="O89" s="13">
        <f>N89*VLOOKUP('Données projet'!$B$9,Paramètres!$A$1:$I$89,3,0)*VLOOKUP('Données projet'!$B$9,Paramètres!$A$1:$I$89,5,0)</f>
        <v>223.48560000000001</v>
      </c>
      <c r="P89" s="13">
        <f t="shared" si="87"/>
        <v>54.87176918107798</v>
      </c>
      <c r="Q89" s="20">
        <f t="shared" si="54"/>
        <v>484.80575132371069</v>
      </c>
      <c r="R89" s="59">
        <f t="shared" si="55"/>
        <v>778.13908465704401</v>
      </c>
      <c r="S89" s="59">
        <f ca="1">AVERAGE(OFFSET($R$3,0,0,'Données projet'!$E$9+1,1))-AVERAGE(OFFSET($H$3,0,0,'Données projet'!$E$9+1,1))</f>
        <v>302.94227333805696</v>
      </c>
      <c r="T89" s="59">
        <f t="shared" si="88"/>
        <v>425.36703028676067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2.2883649316558334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2.2883649316558334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1120.8799486549221</v>
      </c>
      <c r="AN89" s="59">
        <f ca="1">AVERAGE(OFFSET($AM$3,0,0,'Données projet'!$E$10+1,1))-AVERAGE(OFFSET($H$3,0,0,'Données projet'!$E$10+1,1))</f>
        <v>700.22008319944644</v>
      </c>
      <c r="AO89" s="59">
        <f t="shared" si="90"/>
        <v>253.69632671986739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743.26177258706275</v>
      </c>
      <c r="BI89" s="59">
        <f ca="1">AVERAGE(OFFSET($BH$3,0,0,'Données projet'!$E$11+1,1))-AVERAGE(OFFSET($H$3,0,0,'Données projet'!$E$11+1,1))</f>
        <v>354.24684313982857</v>
      </c>
      <c r="BJ89" s="59">
        <f t="shared" si="92"/>
        <v>322.65043486962185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56.150721321510424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56.150721321510424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247</v>
      </c>
      <c r="O90" s="13">
        <f>N90*VLOOKUP('Données projet'!$B$9,Paramètres!$A$1:$I$89,3,0)*VLOOKUP('Données projet'!$B$9,Paramètres!$A$1:$I$89,5,0)</f>
        <v>223.48560000000001</v>
      </c>
      <c r="P90" s="13">
        <f t="shared" si="87"/>
        <v>54.87176918107798</v>
      </c>
      <c r="Q90" s="20">
        <f t="shared" si="54"/>
        <v>484.80575132371069</v>
      </c>
      <c r="R90" s="59">
        <f t="shared" si="55"/>
        <v>778.13908465704401</v>
      </c>
      <c r="S90" s="59">
        <f ca="1">AVERAGE(OFFSET($R$3,0,0,'Données projet'!$E$9+1,1))-AVERAGE(OFFSET($H$3,0,0,'Données projet'!$E$9+1,1))</f>
        <v>302.94227333805696</v>
      </c>
      <c r="T90" s="59">
        <f t="shared" si="88"/>
        <v>425.36703028676067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2.2434914911108503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2.2434914911108503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1142.0032741599555</v>
      </c>
      <c r="AN90" s="59">
        <f ca="1">AVERAGE(OFFSET($AM$3,0,0,'Données projet'!$E$10+1,1))-AVERAGE(OFFSET($H$3,0,0,'Données projet'!$E$10+1,1))</f>
        <v>700.22008319944644</v>
      </c>
      <c r="AO90" s="59">
        <f t="shared" si="90"/>
        <v>253.69632671986739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748.8247189190887</v>
      </c>
      <c r="BI90" s="59">
        <f ca="1">AVERAGE(OFFSET($BH$3,0,0,'Données projet'!$E$11+1,1))-AVERAGE(OFFSET($H$3,0,0,'Données projet'!$E$11+1,1))</f>
        <v>354.24684313982857</v>
      </c>
      <c r="BJ90" s="59">
        <f t="shared" si="92"/>
        <v>322.65043486962185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55.049639924953844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55.049639924953844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247</v>
      </c>
      <c r="O91" s="13">
        <f>N91*VLOOKUP('Données projet'!$B$9,Paramètres!$A$1:$I$89,3,0)*VLOOKUP('Données projet'!$B$9,Paramètres!$A$1:$I$89,5,0)</f>
        <v>223.48560000000001</v>
      </c>
      <c r="P91" s="13">
        <f t="shared" si="87"/>
        <v>54.87176918107798</v>
      </c>
      <c r="Q91" s="20">
        <f t="shared" si="54"/>
        <v>484.80575132371069</v>
      </c>
      <c r="R91" s="59">
        <f t="shared" si="55"/>
        <v>778.13908465704401</v>
      </c>
      <c r="S91" s="59">
        <f ca="1">AVERAGE(OFFSET($R$3,0,0,'Données projet'!$E$9+1,1))-AVERAGE(OFFSET($H$3,0,0,'Données projet'!$E$9+1,1))</f>
        <v>302.94227333805696</v>
      </c>
      <c r="T91" s="59">
        <f t="shared" si="88"/>
        <v>425.36703028676067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2.1994979913648582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2.1994979913648582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1163.1160491165024</v>
      </c>
      <c r="AN91" s="59">
        <f ca="1">AVERAGE(OFFSET($AM$3,0,0,'Données projet'!$E$10+1,1))-AVERAGE(OFFSET($H$3,0,0,'Données projet'!$E$10+1,1))</f>
        <v>700.22008319944644</v>
      </c>
      <c r="AO91" s="59">
        <f t="shared" si="90"/>
        <v>253.69632671986739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754.38621361531807</v>
      </c>
      <c r="BI91" s="59">
        <f ca="1">AVERAGE(OFFSET($BH$3,0,0,'Données projet'!$E$11+1,1))-AVERAGE(OFFSET($H$3,0,0,'Données projet'!$E$11+1,1))</f>
        <v>354.24684313982857</v>
      </c>
      <c r="BJ91" s="59">
        <f t="shared" si="92"/>
        <v>322.65043486962185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53.970150062990406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53.970150062990406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247</v>
      </c>
      <c r="O92" s="13">
        <f>N92*VLOOKUP('Données projet'!$B$9,Paramètres!$A$1:$I$89,3,0)*VLOOKUP('Données projet'!$B$9,Paramètres!$A$1:$I$89,5,0)</f>
        <v>223.48560000000001</v>
      </c>
      <c r="P92" s="13">
        <f t="shared" si="87"/>
        <v>54.87176918107798</v>
      </c>
      <c r="Q92" s="20">
        <f t="shared" si="54"/>
        <v>484.80575132371069</v>
      </c>
      <c r="R92" s="59">
        <f t="shared" si="55"/>
        <v>778.13908465704401</v>
      </c>
      <c r="S92" s="59">
        <f ca="1">AVERAGE(OFFSET($R$3,0,0,'Données projet'!$E$9+1,1))-AVERAGE(OFFSET($H$3,0,0,'Données projet'!$E$9+1,1))</f>
        <v>302.94227333805696</v>
      </c>
      <c r="T92" s="59">
        <f t="shared" si="88"/>
        <v>425.36703028676067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2.1563671773155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2.1563671773155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1184.2185653411257</v>
      </c>
      <c r="AN92" s="59">
        <f ca="1">AVERAGE(OFFSET($AM$3,0,0,'Données projet'!$E$10+1,1))-AVERAGE(OFFSET($H$3,0,0,'Données projet'!$E$10+1,1))</f>
        <v>700.22008319944644</v>
      </c>
      <c r="AO92" s="59">
        <f t="shared" si="90"/>
        <v>253.69632671986739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759.94627666988754</v>
      </c>
      <c r="BI92" s="59">
        <f ca="1">AVERAGE(OFFSET($BH$3,0,0,'Données projet'!$E$11+1,1))-AVERAGE(OFFSET($H$3,0,0,'Données projet'!$E$11+1,1))</f>
        <v>354.24684313982857</v>
      </c>
      <c r="BJ92" s="59">
        <f t="shared" si="92"/>
        <v>322.65043486962185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52.911828338796269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52.911828338796269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247</v>
      </c>
      <c r="O93" s="13">
        <f>N93*VLOOKUP('Données projet'!$B$9,Paramètres!$A$1:$I$89,3,0)*VLOOKUP('Données projet'!$B$9,Paramètres!$A$1:$I$89,5,0)</f>
        <v>223.48560000000001</v>
      </c>
      <c r="P93" s="13">
        <f t="shared" si="87"/>
        <v>54.87176918107798</v>
      </c>
      <c r="Q93" s="20">
        <f t="shared" si="54"/>
        <v>484.80575132371069</v>
      </c>
      <c r="R93" s="59">
        <f t="shared" si="55"/>
        <v>778.13908465704401</v>
      </c>
      <c r="S93" s="59">
        <f ca="1">AVERAGE(OFFSET($R$3,0,0,'Données projet'!$E$9+1,1))-AVERAGE(OFFSET($H$3,0,0,'Données projet'!$E$9+1,1))</f>
        <v>302.94227333805696</v>
      </c>
      <c r="T93" s="59">
        <f t="shared" si="88"/>
        <v>425.36703028676067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2.1140821322224506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2.1140821322224506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1205.3110997178358</v>
      </c>
      <c r="AN93" s="59">
        <f ca="1">AVERAGE(OFFSET($AM$3,0,0,'Données projet'!$E$10+1,1))-AVERAGE(OFFSET($H$3,0,0,'Données projet'!$E$10+1,1))</f>
        <v>700.22008319944644</v>
      </c>
      <c r="AO93" s="59">
        <f t="shared" si="90"/>
        <v>253.69632671986739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765.50492756121764</v>
      </c>
      <c r="BI93" s="59">
        <f ca="1">AVERAGE(OFFSET($BH$3,0,0,'Données projet'!$E$11+1,1))-AVERAGE(OFFSET($H$3,0,0,'Données projet'!$E$11+1,1))</f>
        <v>354.24684313982857</v>
      </c>
      <c r="BJ93" s="59">
        <f t="shared" si="92"/>
        <v>322.65043486962185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56.857472503670593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56.857472503670593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247</v>
      </c>
      <c r="O94" s="13">
        <f>N94*VLOOKUP('Données projet'!$B$9,Paramètres!$A$1:$I$89,3,0)*VLOOKUP('Données projet'!$B$9,Paramètres!$A$1:$I$89,5,0)</f>
        <v>223.48560000000001</v>
      </c>
      <c r="P94" s="13">
        <f t="shared" si="87"/>
        <v>54.87176918107798</v>
      </c>
      <c r="Q94" s="20">
        <f t="shared" si="54"/>
        <v>484.80575132371069</v>
      </c>
      <c r="R94" s="59">
        <f t="shared" si="55"/>
        <v>778.13908465704401</v>
      </c>
      <c r="S94" s="59">
        <f ca="1">AVERAGE(OFFSET($R$3,0,0,'Données projet'!$E$9+1,1))-AVERAGE(OFFSET($H$3,0,0,'Données projet'!$E$9+1,1))</f>
        <v>302.94227333805696</v>
      </c>
      <c r="T94" s="59">
        <f t="shared" si="88"/>
        <v>425.36703028676067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2.0726262710723451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2.0726262710723451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1105.8272424203644</v>
      </c>
      <c r="AN94" s="59">
        <f ca="1">AVERAGE(OFFSET($AM$3,0,0,'Données projet'!$E$10+1,1))-AVERAGE(OFFSET($H$3,0,0,'Données projet'!$E$10+1,1))</f>
        <v>700.22008319944644</v>
      </c>
      <c r="AO94" s="59">
        <f t="shared" si="90"/>
        <v>253.69632671986739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209.66400000000002</v>
      </c>
      <c r="BF94" s="13">
        <f t="shared" si="91"/>
        <v>51.862154403304537</v>
      </c>
      <c r="BG94" s="20">
        <f t="shared" si="61"/>
        <v>455.49138558575538</v>
      </c>
      <c r="BH94" s="59">
        <f t="shared" si="62"/>
        <v>748.8247189190887</v>
      </c>
      <c r="BI94" s="59">
        <f ca="1">AVERAGE(OFFSET($BH$3,0,0,'Données projet'!$E$11+1,1))-AVERAGE(OFFSET($H$3,0,0,'Données projet'!$E$11+1,1))</f>
        <v>354.24684313982857</v>
      </c>
      <c r="BJ94" s="59">
        <f t="shared" si="92"/>
        <v>322.65043486962185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55.742532147507511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55.742532147507511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247</v>
      </c>
      <c r="O95" s="13">
        <f>N95*VLOOKUP('Données projet'!$B$9,Paramètres!$A$1:$I$89,3,0)*VLOOKUP('Données projet'!$B$9,Paramètres!$A$1:$I$89,5,0)</f>
        <v>223.48560000000001</v>
      </c>
      <c r="P95" s="13">
        <f t="shared" si="87"/>
        <v>54.87176918107798</v>
      </c>
      <c r="Q95" s="20">
        <f t="shared" si="54"/>
        <v>484.80575132371069</v>
      </c>
      <c r="R95" s="59">
        <f t="shared" si="55"/>
        <v>778.13908465704401</v>
      </c>
      <c r="S95" s="59">
        <f ca="1">AVERAGE(OFFSET($R$3,0,0,'Données projet'!$E$9+1,1))-AVERAGE(OFFSET($H$3,0,0,'Données projet'!$E$9+1,1))</f>
        <v>302.94227333805696</v>
      </c>
      <c r="T95" s="59">
        <f t="shared" si="88"/>
        <v>425.36703028676067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2.0319833340738147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2.0319833340738147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1126.2281599648225</v>
      </c>
      <c r="AN95" s="59">
        <f ca="1">AVERAGE(OFFSET($AM$3,0,0,'Données projet'!$E$10+1,1))-AVERAGE(OFFSET($H$3,0,0,'Données projet'!$E$10+1,1))</f>
        <v>700.22008319944644</v>
      </c>
      <c r="AO95" s="59">
        <f t="shared" si="90"/>
        <v>253.69632671986739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212.28480000000002</v>
      </c>
      <c r="BF95" s="13">
        <f t="shared" si="91"/>
        <v>52.434557099704193</v>
      </c>
      <c r="BG95" s="20">
        <f t="shared" si="61"/>
        <v>461.05288028198476</v>
      </c>
      <c r="BH95" s="59">
        <f t="shared" si="62"/>
        <v>754.38621361531807</v>
      </c>
      <c r="BI95" s="59">
        <f ca="1">AVERAGE(OFFSET($BH$3,0,0,'Données projet'!$E$11+1,1))-AVERAGE(OFFSET($H$3,0,0,'Données projet'!$E$11+1,1))</f>
        <v>354.24684313982857</v>
      </c>
      <c r="BJ95" s="59">
        <f t="shared" si="92"/>
        <v>322.65043486962185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54.64945509168232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54.64945509168232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247</v>
      </c>
      <c r="O96" s="13">
        <f>N96*VLOOKUP('Données projet'!$B$9,Paramètres!$A$1:$I$89,3,0)*VLOOKUP('Données projet'!$B$9,Paramètres!$A$1:$I$89,5,0)</f>
        <v>223.48560000000001</v>
      </c>
      <c r="P96" s="13">
        <f t="shared" si="87"/>
        <v>54.87176918107798</v>
      </c>
      <c r="Q96" s="20">
        <f t="shared" si="54"/>
        <v>484.80575132371069</v>
      </c>
      <c r="R96" s="59">
        <f t="shared" si="55"/>
        <v>778.13908465704401</v>
      </c>
      <c r="S96" s="59">
        <f ca="1">AVERAGE(OFFSET($R$3,0,0,'Données projet'!$E$9+1,1))-AVERAGE(OFFSET($H$3,0,0,'Données projet'!$E$9+1,1))</f>
        <v>302.94227333805696</v>
      </c>
      <c r="T96" s="59">
        <f t="shared" si="88"/>
        <v>425.36703028676067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1.9921373802800817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1.9921373802800817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1146.6190308128828</v>
      </c>
      <c r="AN96" s="59">
        <f ca="1">AVERAGE(OFFSET($AM$3,0,0,'Données projet'!$E$10+1,1))-AVERAGE(OFFSET($H$3,0,0,'Données projet'!$E$10+1,1))</f>
        <v>700.22008319944644</v>
      </c>
      <c r="AO96" s="59">
        <f t="shared" si="90"/>
        <v>253.69632671986739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214.90560000000005</v>
      </c>
      <c r="BF96" s="13">
        <f t="shared" si="91"/>
        <v>53.006137800892326</v>
      </c>
      <c r="BG96" s="20">
        <f t="shared" si="61"/>
        <v>466.61294333655422</v>
      </c>
      <c r="BH96" s="59">
        <f t="shared" si="62"/>
        <v>759.94627666988754</v>
      </c>
      <c r="BI96" s="59">
        <f ca="1">AVERAGE(OFFSET($BH$3,0,0,'Données projet'!$E$11+1,1))-AVERAGE(OFFSET($H$3,0,0,'Données projet'!$E$11+1,1))</f>
        <v>354.24684313982857</v>
      </c>
      <c r="BJ96" s="59">
        <f t="shared" si="92"/>
        <v>322.65043486962185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53.577812610210685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53.577812610210685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247</v>
      </c>
      <c r="O97" s="13">
        <f>N97*VLOOKUP('Données projet'!$B$9,Paramètres!$A$1:$I$89,3,0)*VLOOKUP('Données projet'!$B$9,Paramètres!$A$1:$I$89,5,0)</f>
        <v>223.48560000000001</v>
      </c>
      <c r="P97" s="13">
        <f t="shared" si="87"/>
        <v>54.87176918107798</v>
      </c>
      <c r="Q97" s="20">
        <f t="shared" si="54"/>
        <v>484.80575132371069</v>
      </c>
      <c r="R97" s="59">
        <f t="shared" si="55"/>
        <v>778.13908465704401</v>
      </c>
      <c r="S97" s="59">
        <f ca="1">AVERAGE(OFFSET($R$3,0,0,'Données projet'!$E$9+1,1))-AVERAGE(OFFSET($H$3,0,0,'Données projet'!$E$9+1,1))</f>
        <v>302.94227333805696</v>
      </c>
      <c r="T97" s="59">
        <f t="shared" si="88"/>
        <v>425.36703028676067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1.9530727813366118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1.9530727813366118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1167.0001285488545</v>
      </c>
      <c r="AN97" s="59">
        <f ca="1">AVERAGE(OFFSET($AM$3,0,0,'Données projet'!$E$10+1,1))-AVERAGE(OFFSET($H$3,0,0,'Données projet'!$E$10+1,1))</f>
        <v>700.22008319944644</v>
      </c>
      <c r="AO97" s="59">
        <f t="shared" si="90"/>
        <v>253.69632671986739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217.52640000000005</v>
      </c>
      <c r="BF97" s="13">
        <f t="shared" si="91"/>
        <v>53.576907690651254</v>
      </c>
      <c r="BG97" s="20">
        <f t="shared" si="61"/>
        <v>472.17159422788433</v>
      </c>
      <c r="BH97" s="59">
        <f t="shared" si="62"/>
        <v>765.50492756121764</v>
      </c>
      <c r="BI97" s="59">
        <f ca="1">AVERAGE(OFFSET($BH$3,0,0,'Données projet'!$E$11+1,1))-AVERAGE(OFFSET($H$3,0,0,'Données projet'!$E$11+1,1))</f>
        <v>354.24684313982857</v>
      </c>
      <c r="BJ97" s="59">
        <f t="shared" si="92"/>
        <v>322.65043486962185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52.527184384163341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52.527184384163341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247</v>
      </c>
      <c r="O98" s="13">
        <f>N98*VLOOKUP('Données projet'!$B$9,Paramètres!$A$1:$I$89,3,0)*VLOOKUP('Données projet'!$B$9,Paramètres!$A$1:$I$89,5,0)</f>
        <v>223.48560000000001</v>
      </c>
      <c r="P98" s="13">
        <f t="shared" si="87"/>
        <v>54.87176918107798</v>
      </c>
      <c r="Q98" s="20">
        <f t="shared" si="54"/>
        <v>484.80575132371069</v>
      </c>
      <c r="R98" s="59">
        <f t="shared" si="55"/>
        <v>778.13908465704401</v>
      </c>
      <c r="S98" s="59">
        <f ca="1">AVERAGE(OFFSET($R$3,0,0,'Données projet'!$E$9+1,1))-AVERAGE(OFFSET($H$3,0,0,'Données projet'!$E$9+1,1))</f>
        <v>302.94227333805696</v>
      </c>
      <c r="T98" s="59">
        <f t="shared" si="88"/>
        <v>425.36703028676067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1.9147742153513705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1.9147742153513705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1187.3717129687852</v>
      </c>
      <c r="AN98" s="59">
        <f ca="1">AVERAGE(OFFSET($AM$3,0,0,'Données projet'!$E$10+1,1))-AVERAGE(OFFSET($H$3,0,0,'Données projet'!$E$10+1,1))</f>
        <v>700.22008319944644</v>
      </c>
      <c r="AO98" s="59">
        <f t="shared" si="90"/>
        <v>253.69632671986739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220.14720000000003</v>
      </c>
      <c r="BF98" s="13">
        <f t="shared" si="91"/>
        <v>54.146877667769687</v>
      </c>
      <c r="BG98" s="20">
        <f t="shared" si="61"/>
        <v>477.72885193803222</v>
      </c>
      <c r="BH98" s="59">
        <f t="shared" si="62"/>
        <v>771.06218527136548</v>
      </c>
      <c r="BI98" s="59">
        <f ca="1">AVERAGE(OFFSET($BH$3,0,0,'Données projet'!$E$11+1,1))-AVERAGE(OFFSET($H$3,0,0,'Données projet'!$E$11+1,1))</f>
        <v>354.24684313982857</v>
      </c>
      <c r="BJ98" s="59">
        <f t="shared" si="92"/>
        <v>322.65043486962185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56.48037118237837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56.48037118237837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247</v>
      </c>
      <c r="O99" s="13">
        <f>N99*VLOOKUP('Données projet'!$B$9,Paramètres!$A$1:$I$89,3,0)*VLOOKUP('Données projet'!$B$9,Paramètres!$A$1:$I$89,5,0)</f>
        <v>223.48560000000001</v>
      </c>
      <c r="P99" s="13">
        <f t="shared" si="87"/>
        <v>54.87176918107798</v>
      </c>
      <c r="Q99" s="20">
        <f t="shared" ref="Q99:Q130" si="107">(O99+P99)*0.475*44/12</f>
        <v>484.80575132371069</v>
      </c>
      <c r="R99" s="59">
        <f t="shared" si="55"/>
        <v>778.13908465704401</v>
      </c>
      <c r="S99" s="59">
        <f ca="1">AVERAGE(OFFSET($R$3,0,0,'Données projet'!$E$9+1,1))-AVERAGE(OFFSET($H$3,0,0,'Données projet'!$E$9+1,1))</f>
        <v>302.94227333805696</v>
      </c>
      <c r="T99" s="59">
        <f t="shared" si="88"/>
        <v>425.36703028676067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1.8772266608852812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1.8772266608852812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1207.7340310800018</v>
      </c>
      <c r="AN99" s="59">
        <f ca="1">AVERAGE(OFFSET($AM$3,0,0,'Données projet'!$E$10+1,1))-AVERAGE(OFFSET($H$3,0,0,'Données projet'!$E$10+1,1))</f>
        <v>700.22008319944644</v>
      </c>
      <c r="AO99" s="59">
        <f t="shared" si="90"/>
        <v>253.69632671986739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212.28480000000002</v>
      </c>
      <c r="BF99" s="13">
        <f t="shared" si="91"/>
        <v>52.434557099704193</v>
      </c>
      <c r="BG99" s="20">
        <f t="shared" si="61"/>
        <v>461.05288028198476</v>
      </c>
      <c r="BH99" s="59">
        <f t="shared" si="62"/>
        <v>754.38621361531807</v>
      </c>
      <c r="BI99" s="59">
        <f ca="1">AVERAGE(OFFSET($BH$3,0,0,'Données projet'!$E$11+1,1))-AVERAGE(OFFSET($H$3,0,0,'Données projet'!$E$11+1,1))</f>
        <v>354.24684313982857</v>
      </c>
      <c r="BJ99" s="59">
        <f t="shared" si="92"/>
        <v>322.65043486962185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55.372825553116733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55.372825553116733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247</v>
      </c>
      <c r="O100" s="13">
        <f>N100*VLOOKUP('Données projet'!$B$9,Paramètres!$A$1:$I$89,3,0)*VLOOKUP('Données projet'!$B$9,Paramètres!$A$1:$I$89,5,0)</f>
        <v>223.48560000000001</v>
      </c>
      <c r="P100" s="13">
        <f t="shared" si="87"/>
        <v>54.87176918107798</v>
      </c>
      <c r="Q100" s="20">
        <f t="shared" si="107"/>
        <v>484.80575132371069</v>
      </c>
      <c r="R100" s="59">
        <f t="shared" si="55"/>
        <v>778.13908465704401</v>
      </c>
      <c r="S100" s="59">
        <f ca="1">AVERAGE(OFFSET($R$3,0,0,'Données projet'!$E$9+1,1))-AVERAGE(OFFSET($H$3,0,0,'Données projet'!$E$9+1,1))</f>
        <v>302.94227333805696</v>
      </c>
      <c r="T100" s="59">
        <f t="shared" si="88"/>
        <v>425.36703028676067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1.8404153910605252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1.8404153910605252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1228.0873180071039</v>
      </c>
      <c r="AN100" s="59">
        <f ca="1">AVERAGE(OFFSET($AM$3,0,0,'Données projet'!$E$10+1,1))-AVERAGE(OFFSET($H$3,0,0,'Données projet'!$E$10+1,1))</f>
        <v>700.22008319944644</v>
      </c>
      <c r="AO100" s="59">
        <f t="shared" si="90"/>
        <v>253.69632671986739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214.90560000000005</v>
      </c>
      <c r="BF100" s="13">
        <f t="shared" si="91"/>
        <v>53.006137800892326</v>
      </c>
      <c r="BG100" s="20">
        <f t="shared" si="61"/>
        <v>466.61294333655422</v>
      </c>
      <c r="BH100" s="59">
        <f t="shared" si="62"/>
        <v>759.94627666988754</v>
      </c>
      <c r="BI100" s="59">
        <f ca="1">AVERAGE(OFFSET($BH$3,0,0,'Données projet'!$E$11+1,1))-AVERAGE(OFFSET($H$3,0,0,'Données projet'!$E$11+1,1))</f>
        <v>354.24684313982857</v>
      </c>
      <c r="BJ100" s="59">
        <f t="shared" si="92"/>
        <v>322.65043486962185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54.286998218108785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54.286998218108785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247</v>
      </c>
      <c r="O101" s="13">
        <f>N101*VLOOKUP('Données projet'!$B$9,Paramètres!$A$1:$I$89,3,0)*VLOOKUP('Données projet'!$B$9,Paramètres!$A$1:$I$89,5,0)</f>
        <v>223.48560000000001</v>
      </c>
      <c r="P101" s="13">
        <f t="shared" si="87"/>
        <v>54.87176918107798</v>
      </c>
      <c r="Q101" s="20">
        <f t="shared" si="107"/>
        <v>484.80575132371069</v>
      </c>
      <c r="R101" s="59">
        <f t="shared" si="55"/>
        <v>778.13908465704401</v>
      </c>
      <c r="S101" s="59">
        <f ca="1">AVERAGE(OFFSET($R$3,0,0,'Données projet'!$E$9+1,1))-AVERAGE(OFFSET($H$3,0,0,'Données projet'!$E$9+1,1))</f>
        <v>302.94227333805696</v>
      </c>
      <c r="T101" s="59">
        <f t="shared" si="88"/>
        <v>425.36703028676067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1.804325967784375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1.804325967784375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1248.4317978150625</v>
      </c>
      <c r="AN101" s="59">
        <f ca="1">AVERAGE(OFFSET($AM$3,0,0,'Données projet'!$E$10+1,1))-AVERAGE(OFFSET($H$3,0,0,'Données projet'!$E$10+1,1))</f>
        <v>700.22008319944644</v>
      </c>
      <c r="AO101" s="59">
        <f t="shared" si="90"/>
        <v>253.69632671986739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217.52640000000005</v>
      </c>
      <c r="BF101" s="13">
        <f t="shared" si="91"/>
        <v>53.576907690651254</v>
      </c>
      <c r="BG101" s="20">
        <f t="shared" si="61"/>
        <v>472.17159422788433</v>
      </c>
      <c r="BH101" s="59">
        <f t="shared" si="62"/>
        <v>765.50492756121764</v>
      </c>
      <c r="BI101" s="59">
        <f ca="1">AVERAGE(OFFSET($BH$3,0,0,'Données projet'!$E$11+1,1))-AVERAGE(OFFSET($H$3,0,0,'Données projet'!$E$11+1,1))</f>
        <v>354.24684313982857</v>
      </c>
      <c r="BJ101" s="59">
        <f t="shared" si="92"/>
        <v>322.65043486962185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53.222463294851067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53.222463294851067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247</v>
      </c>
      <c r="O102" s="13">
        <f>N102*VLOOKUP('Données projet'!$B$9,Paramètres!$A$1:$I$89,3,0)*VLOOKUP('Données projet'!$B$9,Paramètres!$A$1:$I$89,5,0)</f>
        <v>223.48560000000001</v>
      </c>
      <c r="P102" s="13">
        <f t="shared" si="87"/>
        <v>54.87176918107798</v>
      </c>
      <c r="Q102" s="20">
        <f t="shared" si="107"/>
        <v>484.80575132371069</v>
      </c>
      <c r="R102" s="59">
        <f t="shared" si="55"/>
        <v>778.13908465704401</v>
      </c>
      <c r="S102" s="59">
        <f ca="1">AVERAGE(OFFSET($R$3,0,0,'Données projet'!$E$9+1,1))-AVERAGE(OFFSET($H$3,0,0,'Données projet'!$E$9+1,1))</f>
        <v>302.94227333805696</v>
      </c>
      <c r="T102" s="59">
        <f t="shared" si="88"/>
        <v>425.36703028676067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1.7689442360862955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1.7689442360862955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1268.7676842586359</v>
      </c>
      <c r="AN102" s="59">
        <f ca="1">AVERAGE(OFFSET($AM$3,0,0,'Données projet'!$E$10+1,1))-AVERAGE(OFFSET($H$3,0,0,'Données projet'!$E$10+1,1))</f>
        <v>700.22008319944644</v>
      </c>
      <c r="AO102" s="59">
        <f t="shared" si="90"/>
        <v>253.69632671986739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220.14720000000003</v>
      </c>
      <c r="BF102" s="13">
        <f t="shared" si="91"/>
        <v>54.146877667769687</v>
      </c>
      <c r="BG102" s="20">
        <f t="shared" si="61"/>
        <v>477.72885193803222</v>
      </c>
      <c r="BH102" s="59">
        <f t="shared" si="62"/>
        <v>771.06218527136548</v>
      </c>
      <c r="BI102" s="59">
        <f ca="1">AVERAGE(OFFSET($BH$3,0,0,'Données projet'!$E$11+1,1))-AVERAGE(OFFSET($H$3,0,0,'Données projet'!$E$11+1,1))</f>
        <v>354.24684313982857</v>
      </c>
      <c r="BJ102" s="59">
        <f t="shared" si="92"/>
        <v>322.65043486962185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52.178803252136241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52.178803252136241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247</v>
      </c>
      <c r="O103" s="13">
        <f>N103*VLOOKUP('Données projet'!$B$9,Paramètres!$A$1:$I$89,3,0)*VLOOKUP('Données projet'!$B$9,Paramètres!$A$1:$I$89,5,0)</f>
        <v>223.48560000000001</v>
      </c>
      <c r="P103" s="13">
        <f t="shared" si="87"/>
        <v>54.87176918107798</v>
      </c>
      <c r="Q103" s="20">
        <f t="shared" si="107"/>
        <v>484.80575132371069</v>
      </c>
      <c r="R103" s="59">
        <f t="shared" si="55"/>
        <v>778.13908465704401</v>
      </c>
      <c r="S103" s="59">
        <f ca="1">AVERAGE(OFFSET($R$3,0,0,'Données projet'!$E$9+1,1))-AVERAGE(OFFSET($H$3,0,0,'Données projet'!$E$9+1,1))</f>
        <v>302.94227333805696</v>
      </c>
      <c r="T103" s="59">
        <f t="shared" si="88"/>
        <v>425.36703028676067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1.7342563185660897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1.7342563185660897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1289.0951814661355</v>
      </c>
      <c r="AN103" s="59">
        <f ca="1">AVERAGE(OFFSET($AM$3,0,0,'Données projet'!$E$10+1,1))-AVERAGE(OFFSET($H$3,0,0,'Données projet'!$E$10+1,1))</f>
        <v>700.22008319944644</v>
      </c>
      <c r="AO103" s="59">
        <f t="shared" si="90"/>
        <v>253.69632671986739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222.76800000000003</v>
      </c>
      <c r="BF103" s="13">
        <f t="shared" si="91"/>
        <v>54.716058356609508</v>
      </c>
      <c r="BG103" s="20">
        <f t="shared" si="61"/>
        <v>483.28473497109491</v>
      </c>
      <c r="BH103" s="59">
        <f t="shared" si="62"/>
        <v>776.61806830442822</v>
      </c>
      <c r="BI103" s="59">
        <f ca="1">AVERAGE(OFFSET($BH$3,0,0,'Données projet'!$E$11+1,1))-AVERAGE(OFFSET($H$3,0,0,'Données projet'!$E$11+1,1))</f>
        <v>354.24684313982857</v>
      </c>
      <c r="BJ103" s="59">
        <f t="shared" si="92"/>
        <v>322.65043486962185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56.138821591858807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56.138821591858807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247</v>
      </c>
      <c r="O104" s="13">
        <f>N104*VLOOKUP('Données projet'!$B$9,Paramètres!$A$1:$I$89,3,0)*VLOOKUP('Données projet'!$B$9,Paramètres!$A$1:$I$89,5,0)</f>
        <v>223.48560000000001</v>
      </c>
      <c r="P104" s="13">
        <f t="shared" si="87"/>
        <v>54.87176918107798</v>
      </c>
      <c r="Q104" s="20">
        <f t="shared" si="107"/>
        <v>484.80575132371069</v>
      </c>
      <c r="R104" s="59">
        <f t="shared" si="55"/>
        <v>778.13908465704401</v>
      </c>
      <c r="S104" s="59">
        <f ca="1">AVERAGE(OFFSET($R$3,0,0,'Données projet'!$E$9+1,1))-AVERAGE(OFFSET($H$3,0,0,'Données projet'!$E$9+1,1))</f>
        <v>302.94227333805696</v>
      </c>
      <c r="T104" s="59">
        <f t="shared" si="88"/>
        <v>425.36703028676067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1.7002486099509149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1.7002486099509149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1146.8370110154419</v>
      </c>
      <c r="AN104" s="59">
        <f ca="1">AVERAGE(OFFSET($AM$3,0,0,'Données projet'!$E$10+1,1))-AVERAGE(OFFSET($H$3,0,0,'Données projet'!$E$10+1,1))</f>
        <v>700.22008319944644</v>
      </c>
      <c r="AO104" s="59">
        <f t="shared" si="90"/>
        <v>253.69632671986739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212.28480000000002</v>
      </c>
      <c r="BF104" s="13">
        <f t="shared" si="91"/>
        <v>52.434557099704193</v>
      </c>
      <c r="BG104" s="20">
        <f t="shared" si="61"/>
        <v>461.05288028198476</v>
      </c>
      <c r="BH104" s="59">
        <f t="shared" si="62"/>
        <v>754.38621361531807</v>
      </c>
      <c r="BI104" s="59">
        <f ca="1">AVERAGE(OFFSET($BH$3,0,0,'Données projet'!$E$11+1,1))-AVERAGE(OFFSET($H$3,0,0,'Données projet'!$E$11+1,1))</f>
        <v>354.24684313982857</v>
      </c>
      <c r="BJ104" s="59">
        <f t="shared" si="92"/>
        <v>322.65043486962185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55.037973541742581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55.037973541742581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247</v>
      </c>
      <c r="O105" s="13">
        <f>N105*VLOOKUP('Données projet'!$B$9,Paramètres!$A$1:$I$89,3,0)*VLOOKUP('Données projet'!$B$9,Paramètres!$A$1:$I$89,5,0)</f>
        <v>223.48560000000001</v>
      </c>
      <c r="P105" s="13">
        <f t="shared" si="87"/>
        <v>54.87176918107798</v>
      </c>
      <c r="Q105" s="20">
        <f t="shared" si="107"/>
        <v>484.80575132371069</v>
      </c>
      <c r="R105" s="59">
        <f t="shared" si="55"/>
        <v>778.13908465704401</v>
      </c>
      <c r="S105" s="59">
        <f ca="1">AVERAGE(OFFSET($R$3,0,0,'Données projet'!$E$9+1,1))-AVERAGE(OFFSET($H$3,0,0,'Données projet'!$E$9+1,1))</f>
        <v>302.94227333805696</v>
      </c>
      <c r="T105" s="59">
        <f t="shared" si="88"/>
        <v>425.36703028676067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1.6669077717590295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1.6669077717590295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1165.9012534039291</v>
      </c>
      <c r="AN105" s="59">
        <f ca="1">AVERAGE(OFFSET($AM$3,0,0,'Données projet'!$E$10+1,1))-AVERAGE(OFFSET($H$3,0,0,'Données projet'!$E$10+1,1))</f>
        <v>700.22008319944644</v>
      </c>
      <c r="AO105" s="59">
        <f t="shared" si="90"/>
        <v>253.69632671986739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212.28480000000002</v>
      </c>
      <c r="BF105" s="13">
        <f t="shared" si="91"/>
        <v>52.434557099704193</v>
      </c>
      <c r="BG105" s="20">
        <f t="shared" si="61"/>
        <v>461.05288028198476</v>
      </c>
      <c r="BH105" s="59">
        <f t="shared" si="62"/>
        <v>754.38621361531807</v>
      </c>
      <c r="BI105" s="59">
        <f ca="1">AVERAGE(OFFSET($BH$3,0,0,'Données projet'!$E$11+1,1))-AVERAGE(OFFSET($H$3,0,0,'Données projet'!$E$11+1,1))</f>
        <v>354.24684313982857</v>
      </c>
      <c r="BJ105" s="59">
        <f t="shared" si="92"/>
        <v>322.65043486962185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53.958712450438121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53.958712450438121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247</v>
      </c>
      <c r="O106" s="13">
        <f>N106*VLOOKUP('Données projet'!$B$9,Paramètres!$A$1:$I$89,3,0)*VLOOKUP('Données projet'!$B$9,Paramètres!$A$1:$I$89,5,0)</f>
        <v>223.48560000000001</v>
      </c>
      <c r="P106" s="13">
        <f t="shared" si="87"/>
        <v>54.87176918107798</v>
      </c>
      <c r="Q106" s="20">
        <f t="shared" si="107"/>
        <v>484.80575132371069</v>
      </c>
      <c r="R106" s="59">
        <f t="shared" si="55"/>
        <v>778.13908465704401</v>
      </c>
      <c r="S106" s="59">
        <f ca="1">AVERAGE(OFFSET($R$3,0,0,'Données projet'!$E$9+1,1))-AVERAGE(OFFSET($H$3,0,0,'Données projet'!$E$9+1,1))</f>
        <v>302.94227333805696</v>
      </c>
      <c r="T106" s="59">
        <f t="shared" si="88"/>
        <v>425.36703028676067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1.6342207270681837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1.6342207270681837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1184.957160423596</v>
      </c>
      <c r="AN106" s="59">
        <f ca="1">AVERAGE(OFFSET($AM$3,0,0,'Données projet'!$E$10+1,1))-AVERAGE(OFFSET($H$3,0,0,'Données projet'!$E$10+1,1))</f>
        <v>700.22008319944644</v>
      </c>
      <c r="AO106" s="59">
        <f t="shared" si="90"/>
        <v>253.69632671986739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212.28480000000002</v>
      </c>
      <c r="BF106" s="13">
        <f t="shared" si="91"/>
        <v>52.434557099704193</v>
      </c>
      <c r="BG106" s="20">
        <f t="shared" si="61"/>
        <v>461.05288028198476</v>
      </c>
      <c r="BH106" s="59">
        <f t="shared" si="62"/>
        <v>754.38621361531807</v>
      </c>
      <c r="BI106" s="59">
        <f ca="1">AVERAGE(OFFSET($BH$3,0,0,'Données projet'!$E$11+1,1))-AVERAGE(OFFSET($H$3,0,0,'Données projet'!$E$11+1,1))</f>
        <v>354.24684313982857</v>
      </c>
      <c r="BJ106" s="59">
        <f t="shared" si="92"/>
        <v>322.65043486962185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52.900615010849876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52.900615010849876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247</v>
      </c>
      <c r="O107" s="13">
        <f>N107*VLOOKUP('Données projet'!$B$9,Paramètres!$A$1:$I$89,3,0)*VLOOKUP('Données projet'!$B$9,Paramètres!$A$1:$I$89,5,0)</f>
        <v>223.48560000000001</v>
      </c>
      <c r="P107" s="13">
        <f t="shared" si="87"/>
        <v>54.87176918107798</v>
      </c>
      <c r="Q107" s="20">
        <f t="shared" si="107"/>
        <v>484.80575132371069</v>
      </c>
      <c r="R107" s="59">
        <f t="shared" si="55"/>
        <v>778.13908465704401</v>
      </c>
      <c r="S107" s="59">
        <f ca="1">AVERAGE(OFFSET($R$3,0,0,'Données projet'!$E$9+1,1))-AVERAGE(OFFSET($H$3,0,0,'Données projet'!$E$9+1,1))</f>
        <v>302.94227333805696</v>
      </c>
      <c r="T107" s="59">
        <f t="shared" si="88"/>
        <v>425.36703028676067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1.6021746553865965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1.6021746553865965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1204.0049350845557</v>
      </c>
      <c r="AN107" s="59">
        <f ca="1">AVERAGE(OFFSET($AM$3,0,0,'Données projet'!$E$10+1,1))-AVERAGE(OFFSET($H$3,0,0,'Données projet'!$E$10+1,1))</f>
        <v>700.22008319944644</v>
      </c>
      <c r="AO107" s="59">
        <f t="shared" si="90"/>
        <v>253.69632671986739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212.28480000000002</v>
      </c>
      <c r="BF107" s="13">
        <f t="shared" si="91"/>
        <v>52.434557099704193</v>
      </c>
      <c r="BG107" s="20">
        <f t="shared" si="61"/>
        <v>461.05288028198476</v>
      </c>
      <c r="BH107" s="59">
        <f t="shared" si="62"/>
        <v>754.38621361531807</v>
      </c>
      <c r="BI107" s="59">
        <f ca="1">AVERAGE(OFFSET($BH$3,0,0,'Données projet'!$E$11+1,1))-AVERAGE(OFFSET($H$3,0,0,'Données projet'!$E$11+1,1))</f>
        <v>354.24684313982857</v>
      </c>
      <c r="BJ107" s="59">
        <f t="shared" si="92"/>
        <v>322.65043486962185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51.863266216676244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51.863266216676244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247</v>
      </c>
      <c r="O108" s="13">
        <f>N108*VLOOKUP('Données projet'!$B$9,Paramètres!$A$1:$I$89,3,0)*VLOOKUP('Données projet'!$B$9,Paramètres!$A$1:$I$89,5,0)</f>
        <v>223.48560000000001</v>
      </c>
      <c r="P108" s="13">
        <f t="shared" si="87"/>
        <v>54.87176918107798</v>
      </c>
      <c r="Q108" s="20">
        <f t="shared" si="107"/>
        <v>484.80575132371069</v>
      </c>
      <c r="R108" s="59">
        <f t="shared" si="55"/>
        <v>778.13908465704401</v>
      </c>
      <c r="S108" s="59">
        <f ca="1">AVERAGE(OFFSET($R$3,0,0,'Données projet'!$E$9+1,1))-AVERAGE(OFFSET($H$3,0,0,'Données projet'!$E$9+1,1))</f>
        <v>302.94227333805696</v>
      </c>
      <c r="T108" s="59">
        <f t="shared" si="88"/>
        <v>425.36703028676067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1.5707569876245118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1.5707569876245118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1223.0447712231721</v>
      </c>
      <c r="AN108" s="59">
        <f ca="1">AVERAGE(OFFSET($AM$3,0,0,'Données projet'!$E$10+1,1))-AVERAGE(OFFSET($H$3,0,0,'Données projet'!$E$10+1,1))</f>
        <v>700.22008319944644</v>
      </c>
      <c r="AO108" s="59">
        <f t="shared" si="90"/>
        <v>253.69632671986739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212.28480000000002</v>
      </c>
      <c r="BF108" s="13">
        <f t="shared" si="91"/>
        <v>52.434557099704193</v>
      </c>
      <c r="BG108" s="20">
        <f t="shared" si="61"/>
        <v>461.05288028198476</v>
      </c>
      <c r="BH108" s="59">
        <f t="shared" si="62"/>
        <v>754.38621361531807</v>
      </c>
      <c r="BI108" s="59">
        <f ca="1">AVERAGE(OFFSET($BH$3,0,0,'Données projet'!$E$11+1,1))-AVERAGE(OFFSET($H$3,0,0,'Données projet'!$E$11+1,1))</f>
        <v>354.24684313982857</v>
      </c>
      <c r="BJ108" s="59">
        <f t="shared" si="92"/>
        <v>322.65043486962185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50.846259199636073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50.846259199636073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247</v>
      </c>
      <c r="O109" s="13">
        <f>N109*VLOOKUP('Données projet'!$B$9,Paramètres!$A$1:$I$89,3,0)*VLOOKUP('Données projet'!$B$9,Paramètres!$A$1:$I$89,5,0)</f>
        <v>223.48560000000001</v>
      </c>
      <c r="P109" s="13">
        <f t="shared" si="87"/>
        <v>54.87176918107798</v>
      </c>
      <c r="Q109" s="20">
        <f t="shared" si="107"/>
        <v>484.80575132371069</v>
      </c>
      <c r="R109" s="59">
        <f t="shared" si="55"/>
        <v>778.13908465704401</v>
      </c>
      <c r="S109" s="59">
        <f ca="1">AVERAGE(OFFSET($R$3,0,0,'Données projet'!$E$9+1,1))-AVERAGE(OFFSET($H$3,0,0,'Données projet'!$E$9+1,1))</f>
        <v>302.94227333805696</v>
      </c>
      <c r="T109" s="59">
        <f t="shared" si="88"/>
        <v>425.36703028676067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1.5399554011643564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1.5399554011643564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1242.0768540997635</v>
      </c>
      <c r="AN109" s="59">
        <f ca="1">AVERAGE(OFFSET($AM$3,0,0,'Données projet'!$E$10+1,1))-AVERAGE(OFFSET($H$3,0,0,'Données projet'!$E$10+1,1))</f>
        <v>700.22008319944644</v>
      </c>
      <c r="AO109" s="59">
        <f t="shared" si="90"/>
        <v>253.69632671986739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212.28480000000002</v>
      </c>
      <c r="BF109" s="13">
        <f t="shared" si="91"/>
        <v>52.434557099704193</v>
      </c>
      <c r="BG109" s="20">
        <f t="shared" si="61"/>
        <v>461.05288028198476</v>
      </c>
      <c r="BH109" s="59">
        <f t="shared" si="62"/>
        <v>754.38621361531807</v>
      </c>
      <c r="BI109" s="59">
        <f ca="1">AVERAGE(OFFSET($BH$3,0,0,'Données projet'!$E$11+1,1))-AVERAGE(OFFSET($H$3,0,0,'Données projet'!$E$11+1,1))</f>
        <v>354.24684313982857</v>
      </c>
      <c r="BJ109" s="59">
        <f t="shared" si="92"/>
        <v>322.65043486962185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49.849195069887024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49.849195069887024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247</v>
      </c>
      <c r="O110" s="13">
        <f>N110*VLOOKUP('Données projet'!$B$9,Paramètres!$A$1:$I$89,3,0)*VLOOKUP('Données projet'!$B$9,Paramètres!$A$1:$I$89,5,0)</f>
        <v>223.48560000000001</v>
      </c>
      <c r="P110" s="13">
        <f t="shared" si="87"/>
        <v>54.87176918107798</v>
      </c>
      <c r="Q110" s="20">
        <f t="shared" si="107"/>
        <v>484.80575132371069</v>
      </c>
      <c r="R110" s="59">
        <f t="shared" si="55"/>
        <v>778.13908465704401</v>
      </c>
      <c r="S110" s="59">
        <f ca="1">AVERAGE(OFFSET($R$3,0,0,'Données projet'!$E$9+1,1))-AVERAGE(OFFSET($H$3,0,0,'Données projet'!$E$9+1,1))</f>
        <v>302.94227333805696</v>
      </c>
      <c r="T110" s="59">
        <f t="shared" si="88"/>
        <v>425.36703028676067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1.5097578150275719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1.5097578150275719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1261.1013609459173</v>
      </c>
      <c r="AN110" s="59">
        <f ca="1">AVERAGE(OFFSET($AM$3,0,0,'Données projet'!$E$10+1,1))-AVERAGE(OFFSET($H$3,0,0,'Données projet'!$E$10+1,1))</f>
        <v>700.22008319944644</v>
      </c>
      <c r="AO110" s="59">
        <f t="shared" si="90"/>
        <v>253.69632671986739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212.28480000000002</v>
      </c>
      <c r="BF110" s="13">
        <f t="shared" si="91"/>
        <v>52.434557099704193</v>
      </c>
      <c r="BG110" s="20">
        <f t="shared" si="61"/>
        <v>461.05288028198476</v>
      </c>
      <c r="BH110" s="59">
        <f t="shared" si="62"/>
        <v>754.38621361531807</v>
      </c>
      <c r="BI110" s="59">
        <f ca="1">AVERAGE(OFFSET($BH$3,0,0,'Données projet'!$E$11+1,1))-AVERAGE(OFFSET($H$3,0,0,'Données projet'!$E$11+1,1))</f>
        <v>354.24684313982857</v>
      </c>
      <c r="BJ110" s="59">
        <f t="shared" si="92"/>
        <v>322.65043486962185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48.871682759573289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48.871682759573289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247</v>
      </c>
      <c r="O111" s="13">
        <f>N111*VLOOKUP('Données projet'!$B$9,Paramètres!$A$1:$I$89,3,0)*VLOOKUP('Données projet'!$B$9,Paramètres!$A$1:$I$89,5,0)</f>
        <v>223.48560000000001</v>
      </c>
      <c r="P111" s="13">
        <f t="shared" si="87"/>
        <v>54.87176918107798</v>
      </c>
      <c r="Q111" s="20">
        <f t="shared" si="107"/>
        <v>484.80575132371069</v>
      </c>
      <c r="R111" s="59">
        <f t="shared" si="55"/>
        <v>778.13908465704401</v>
      </c>
      <c r="S111" s="59">
        <f ca="1">AVERAGE(OFFSET($R$3,0,0,'Données projet'!$E$9+1,1))-AVERAGE(OFFSET($H$3,0,0,'Données projet'!$E$9+1,1))</f>
        <v>302.94227333805696</v>
      </c>
      <c r="T111" s="59">
        <f t="shared" si="88"/>
        <v>425.36703028676067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1.4801523851362208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1.4801523851362208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1280.118461466592</v>
      </c>
      <c r="AN111" s="59">
        <f ca="1">AVERAGE(OFFSET($AM$3,0,0,'Données projet'!$E$10+1,1))-AVERAGE(OFFSET($H$3,0,0,'Données projet'!$E$10+1,1))</f>
        <v>700.22008319944644</v>
      </c>
      <c r="AO111" s="59">
        <f t="shared" si="90"/>
        <v>253.69632671986739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212.28480000000002</v>
      </c>
      <c r="BF111" s="13">
        <f t="shared" si="91"/>
        <v>52.434557099704193</v>
      </c>
      <c r="BG111" s="20">
        <f t="shared" si="61"/>
        <v>461.05288028198476</v>
      </c>
      <c r="BH111" s="59">
        <f t="shared" si="62"/>
        <v>754.38621361531807</v>
      </c>
      <c r="BI111" s="59">
        <f ca="1">AVERAGE(OFFSET($BH$3,0,0,'Données projet'!$E$11+1,1))-AVERAGE(OFFSET($H$3,0,0,'Données projet'!$E$11+1,1))</f>
        <v>354.24684313982857</v>
      </c>
      <c r="BJ111" s="59">
        <f t="shared" si="92"/>
        <v>322.65043486962185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47.913338869441169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47.913338869441169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247</v>
      </c>
      <c r="O112" s="13">
        <f>N112*VLOOKUP('Données projet'!$B$9,Paramètres!$A$1:$I$89,3,0)*VLOOKUP('Données projet'!$B$9,Paramètres!$A$1:$I$89,5,0)</f>
        <v>223.48560000000001</v>
      </c>
      <c r="P112" s="13">
        <f t="shared" si="87"/>
        <v>54.87176918107798</v>
      </c>
      <c r="Q112" s="20">
        <f t="shared" si="107"/>
        <v>484.80575132371069</v>
      </c>
      <c r="R112" s="59">
        <f t="shared" si="55"/>
        <v>778.13908465704401</v>
      </c>
      <c r="S112" s="59">
        <f ca="1">AVERAGE(OFFSET($R$3,0,0,'Données projet'!$E$9+1,1))-AVERAGE(OFFSET($H$3,0,0,'Données projet'!$E$9+1,1))</f>
        <v>302.94227333805696</v>
      </c>
      <c r="T112" s="59">
        <f t="shared" si="88"/>
        <v>425.36703028676067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1.4511274996675101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1.4511274996675101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1299.1283183015551</v>
      </c>
      <c r="AN112" s="59">
        <f ca="1">AVERAGE(OFFSET($AM$3,0,0,'Données projet'!$E$10+1,1))-AVERAGE(OFFSET($H$3,0,0,'Données projet'!$E$10+1,1))</f>
        <v>700.22008319944644</v>
      </c>
      <c r="AO112" s="59">
        <f t="shared" si="90"/>
        <v>253.69632671986739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212.28480000000002</v>
      </c>
      <c r="BF112" s="13">
        <f t="shared" si="91"/>
        <v>52.434557099704193</v>
      </c>
      <c r="BG112" s="20">
        <f t="shared" si="61"/>
        <v>461.05288028198476</v>
      </c>
      <c r="BH112" s="59">
        <f t="shared" si="62"/>
        <v>754.38621361531807</v>
      </c>
      <c r="BI112" s="59">
        <f ca="1">AVERAGE(OFFSET($BH$3,0,0,'Données projet'!$E$11+1,1))-AVERAGE(OFFSET($H$3,0,0,'Données projet'!$E$11+1,1))</f>
        <v>354.24684313982857</v>
      </c>
      <c r="BJ112" s="59">
        <f t="shared" si="92"/>
        <v>322.65043486962185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46.97378751846248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46.97378751846248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247</v>
      </c>
      <c r="O113" s="13">
        <f>N113*VLOOKUP('Données projet'!$B$9,Paramètres!$A$1:$I$89,3,0)*VLOOKUP('Données projet'!$B$9,Paramètres!$A$1:$I$89,5,0)</f>
        <v>223.48560000000001</v>
      </c>
      <c r="P113" s="13">
        <f t="shared" si="87"/>
        <v>54.87176918107798</v>
      </c>
      <c r="Q113" s="20">
        <f t="shared" si="107"/>
        <v>484.80575132371069</v>
      </c>
      <c r="R113" s="59">
        <f t="shared" si="55"/>
        <v>778.13908465704401</v>
      </c>
      <c r="S113" s="59">
        <f ca="1">AVERAGE(OFFSET($R$3,0,0,'Données projet'!$E$9+1,1))-AVERAGE(OFFSET($H$3,0,0,'Données projet'!$E$9+1,1))</f>
        <v>302.94227333805696</v>
      </c>
      <c r="T113" s="59">
        <f t="shared" si="88"/>
        <v>425.36703028676067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1.4226717744994086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1.4226717744994086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1318.1310874501712</v>
      </c>
      <c r="AN113" s="59">
        <f ca="1">AVERAGE(OFFSET($AM$3,0,0,'Données projet'!$E$10+1,1))-AVERAGE(OFFSET($H$3,0,0,'Données projet'!$E$10+1,1))</f>
        <v>700.22008319944644</v>
      </c>
      <c r="AO113" s="59">
        <f t="shared" si="90"/>
        <v>253.69632671986739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212.28480000000002</v>
      </c>
      <c r="BF113" s="13">
        <f t="shared" si="91"/>
        <v>52.434557099704193</v>
      </c>
      <c r="BG113" s="20">
        <f t="shared" si="61"/>
        <v>461.05288028198476</v>
      </c>
      <c r="BH113" s="59">
        <f t="shared" si="62"/>
        <v>754.38621361531807</v>
      </c>
      <c r="BI113" s="59">
        <f ca="1">AVERAGE(OFFSET($BH$3,0,0,'Données projet'!$E$11+1,1))-AVERAGE(OFFSET($H$3,0,0,'Données projet'!$E$11+1,1))</f>
        <v>354.24684313982857</v>
      </c>
      <c r="BJ113" s="59">
        <f t="shared" si="92"/>
        <v>322.65043486962185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46.052660196406748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46.052660196406748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247</v>
      </c>
      <c r="O114" s="13">
        <f>N114*VLOOKUP('Données projet'!$B$9,Paramètres!$A$1:$I$89,3,0)*VLOOKUP('Données projet'!$B$9,Paramètres!$A$1:$I$89,5,0)</f>
        <v>223.48560000000001</v>
      </c>
      <c r="P114" s="13">
        <f t="shared" si="87"/>
        <v>54.87176918107798</v>
      </c>
      <c r="Q114" s="20">
        <f t="shared" si="107"/>
        <v>484.80575132371069</v>
      </c>
      <c r="R114" s="59">
        <f t="shared" si="55"/>
        <v>778.13908465704401</v>
      </c>
      <c r="S114" s="59">
        <f ca="1">AVERAGE(OFFSET($R$3,0,0,'Données projet'!$E$9+1,1))-AVERAGE(OFFSET($H$3,0,0,'Données projet'!$E$9+1,1))</f>
        <v>302.94227333805696</v>
      </c>
      <c r="T114" s="59">
        <f t="shared" si="88"/>
        <v>425.36703028676067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1.3947740487455751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1.3947740487455751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1210.1719766536312</v>
      </c>
      <c r="AN114" s="59">
        <f ca="1">AVERAGE(OFFSET($AM$3,0,0,'Données projet'!$E$10+1,1))-AVERAGE(OFFSET($H$3,0,0,'Données projet'!$E$10+1,1))</f>
        <v>700.22008319944644</v>
      </c>
      <c r="AO114" s="59">
        <f t="shared" si="90"/>
        <v>253.69632671986739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212.28480000000002</v>
      </c>
      <c r="BF114" s="13">
        <f t="shared" si="91"/>
        <v>52.434557099704193</v>
      </c>
      <c r="BG114" s="20">
        <f t="shared" si="61"/>
        <v>461.05288028198476</v>
      </c>
      <c r="BH114" s="59">
        <f t="shared" si="62"/>
        <v>754.38621361531807</v>
      </c>
      <c r="BI114" s="59">
        <f ca="1">AVERAGE(OFFSET($BH$3,0,0,'Données projet'!$E$11+1,1))-AVERAGE(OFFSET($H$3,0,0,'Données projet'!$E$11+1,1))</f>
        <v>354.24684313982857</v>
      </c>
      <c r="BJ114" s="59">
        <f t="shared" si="92"/>
        <v>322.65043486962185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45.149595619304336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45.149595619304336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247</v>
      </c>
      <c r="O115" s="13">
        <f>N115*VLOOKUP('Données projet'!$B$9,Paramètres!$A$1:$I$89,3,0)*VLOOKUP('Données projet'!$B$9,Paramètres!$A$1:$I$89,5,0)</f>
        <v>223.48560000000001</v>
      </c>
      <c r="P115" s="13">
        <f t="shared" si="87"/>
        <v>54.87176918107798</v>
      </c>
      <c r="Q115" s="20">
        <f t="shared" si="107"/>
        <v>484.80575132371069</v>
      </c>
      <c r="R115" s="59">
        <f t="shared" si="55"/>
        <v>778.13908465704401</v>
      </c>
      <c r="S115" s="59">
        <f ca="1">AVERAGE(OFFSET($R$3,0,0,'Données projet'!$E$9+1,1))-AVERAGE(OFFSET($H$3,0,0,'Données projet'!$E$9+1,1))</f>
        <v>302.94227333805696</v>
      </c>
      <c r="T115" s="59">
        <f t="shared" si="88"/>
        <v>425.36703028676067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1.3674233803778417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1.3674233803778417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1229.3190173020832</v>
      </c>
      <c r="AN115" s="59">
        <f ca="1">AVERAGE(OFFSET($AM$3,0,0,'Données projet'!$E$10+1,1))-AVERAGE(OFFSET($H$3,0,0,'Données projet'!$E$10+1,1))</f>
        <v>700.22008319944644</v>
      </c>
      <c r="AO115" s="59">
        <f t="shared" si="90"/>
        <v>253.69632671986739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212.28480000000002</v>
      </c>
      <c r="BF115" s="13">
        <f t="shared" si="91"/>
        <v>52.434557099704193</v>
      </c>
      <c r="BG115" s="20">
        <f t="shared" si="61"/>
        <v>461.05288028198476</v>
      </c>
      <c r="BH115" s="59">
        <f t="shared" si="62"/>
        <v>754.38621361531807</v>
      </c>
      <c r="BI115" s="59">
        <f ca="1">AVERAGE(OFFSET($BH$3,0,0,'Données projet'!$E$11+1,1))-AVERAGE(OFFSET($H$3,0,0,'Données projet'!$E$11+1,1))</f>
        <v>354.24684313982857</v>
      </c>
      <c r="BJ115" s="59">
        <f t="shared" si="92"/>
        <v>322.65043486962185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44.264239587743901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44.264239587743901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247</v>
      </c>
      <c r="O116" s="13">
        <f>N116*VLOOKUP('Données projet'!$B$9,Paramètres!$A$1:$I$89,3,0)*VLOOKUP('Données projet'!$B$9,Paramètres!$A$1:$I$89,5,0)</f>
        <v>223.48560000000001</v>
      </c>
      <c r="P116" s="13">
        <f t="shared" si="87"/>
        <v>54.87176918107798</v>
      </c>
      <c r="Q116" s="20">
        <f t="shared" si="107"/>
        <v>484.80575132371069</v>
      </c>
      <c r="R116" s="59">
        <f t="shared" si="55"/>
        <v>778.13908465704401</v>
      </c>
      <c r="S116" s="59">
        <f ca="1">AVERAGE(OFFSET($R$3,0,0,'Données projet'!$E$9+1,1))-AVERAGE(OFFSET($H$3,0,0,'Données projet'!$E$9+1,1))</f>
        <v>302.94227333805696</v>
      </c>
      <c r="T116" s="59">
        <f t="shared" si="88"/>
        <v>425.36703028676067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1.3406090419345391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1.3406090419345391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1248.4582749883061</v>
      </c>
      <c r="AN116" s="59">
        <f ca="1">AVERAGE(OFFSET($AM$3,0,0,'Données projet'!$E$10+1,1))-AVERAGE(OFFSET($H$3,0,0,'Données projet'!$E$10+1,1))</f>
        <v>700.22008319944644</v>
      </c>
      <c r="AO116" s="59">
        <f t="shared" si="90"/>
        <v>253.69632671986739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212.28480000000002</v>
      </c>
      <c r="BF116" s="13">
        <f t="shared" si="91"/>
        <v>52.434557099704193</v>
      </c>
      <c r="BG116" s="20">
        <f t="shared" si="61"/>
        <v>461.05288028198476</v>
      </c>
      <c r="BH116" s="59">
        <f t="shared" si="62"/>
        <v>754.38621361531807</v>
      </c>
      <c r="BI116" s="59">
        <f ca="1">AVERAGE(OFFSET($BH$3,0,0,'Données projet'!$E$11+1,1))-AVERAGE(OFFSET($H$3,0,0,'Données projet'!$E$11+1,1))</f>
        <v>354.24684313982857</v>
      </c>
      <c r="BJ116" s="59">
        <f t="shared" si="92"/>
        <v>322.65043486962185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43.396244847948509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43.396244847948509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247</v>
      </c>
      <c r="O117" s="13">
        <f>N117*VLOOKUP('Données projet'!$B$9,Paramètres!$A$1:$I$89,3,0)*VLOOKUP('Données projet'!$B$9,Paramètres!$A$1:$I$89,5,0)</f>
        <v>223.48560000000001</v>
      </c>
      <c r="P117" s="13">
        <f t="shared" si="87"/>
        <v>54.87176918107798</v>
      </c>
      <c r="Q117" s="20">
        <f t="shared" si="107"/>
        <v>484.80575132371069</v>
      </c>
      <c r="R117" s="59">
        <f t="shared" si="55"/>
        <v>778.13908465704401</v>
      </c>
      <c r="S117" s="59">
        <f ca="1">AVERAGE(OFFSET($R$3,0,0,'Données projet'!$E$9+1,1))-AVERAGE(OFFSET($H$3,0,0,'Données projet'!$E$9+1,1))</f>
        <v>302.94227333805696</v>
      </c>
      <c r="T117" s="59">
        <f t="shared" si="88"/>
        <v>425.36703028676067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1.3143205163129781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1.3143205163129781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1267.5899274270118</v>
      </c>
      <c r="AN117" s="59">
        <f ca="1">AVERAGE(OFFSET($AM$3,0,0,'Données projet'!$E$10+1,1))-AVERAGE(OFFSET($H$3,0,0,'Données projet'!$E$10+1,1))</f>
        <v>700.22008319944644</v>
      </c>
      <c r="AO117" s="59">
        <f t="shared" si="90"/>
        <v>253.69632671986739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212.28480000000002</v>
      </c>
      <c r="BF117" s="13">
        <f t="shared" si="91"/>
        <v>52.434557099704193</v>
      </c>
      <c r="BG117" s="20">
        <f t="shared" si="61"/>
        <v>461.05288028198476</v>
      </c>
      <c r="BH117" s="59">
        <f t="shared" si="62"/>
        <v>754.38621361531807</v>
      </c>
      <c r="BI117" s="59">
        <f ca="1">AVERAGE(OFFSET($BH$3,0,0,'Données projet'!$E$11+1,1))-AVERAGE(OFFSET($H$3,0,0,'Données projet'!$E$11+1,1))</f>
        <v>354.24684313982857</v>
      </c>
      <c r="BJ117" s="59">
        <f t="shared" si="92"/>
        <v>322.65043486962185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42.545270955575987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42.545270955575987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247</v>
      </c>
      <c r="O118" s="13">
        <f>N118*VLOOKUP('Données projet'!$B$9,Paramètres!$A$1:$I$89,3,0)*VLOOKUP('Données projet'!$B$9,Paramètres!$A$1:$I$89,5,0)</f>
        <v>223.48560000000001</v>
      </c>
      <c r="P118" s="13">
        <f t="shared" si="87"/>
        <v>54.87176918107798</v>
      </c>
      <c r="Q118" s="20">
        <f t="shared" si="107"/>
        <v>484.80575132371069</v>
      </c>
      <c r="R118" s="59">
        <f t="shared" si="55"/>
        <v>778.13908465704401</v>
      </c>
      <c r="S118" s="59">
        <f ca="1">AVERAGE(OFFSET($R$3,0,0,'Données projet'!$E$9+1,1))-AVERAGE(OFFSET($H$3,0,0,'Données projet'!$E$9+1,1))</f>
        <v>302.94227333805696</v>
      </c>
      <c r="T118" s="59">
        <f t="shared" si="88"/>
        <v>425.36703028676067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1.2885474926444385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1.2885474926444385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1286.7141447939055</v>
      </c>
      <c r="AN118" s="59">
        <f ca="1">AVERAGE(OFFSET($AM$3,0,0,'Données projet'!$E$10+1,1))-AVERAGE(OFFSET($H$3,0,0,'Données projet'!$E$10+1,1))</f>
        <v>700.22008319944644</v>
      </c>
      <c r="AO118" s="59">
        <f t="shared" si="90"/>
        <v>253.69632671986739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212.28480000000002</v>
      </c>
      <c r="BF118" s="13">
        <f t="shared" si="91"/>
        <v>52.434557099704193</v>
      </c>
      <c r="BG118" s="20">
        <f t="shared" si="61"/>
        <v>461.05288028198476</v>
      </c>
      <c r="BH118" s="59">
        <f t="shared" si="62"/>
        <v>754.38621361531807</v>
      </c>
      <c r="BI118" s="59">
        <f ca="1">AVERAGE(OFFSET($BH$3,0,0,'Données projet'!$E$11+1,1))-AVERAGE(OFFSET($H$3,0,0,'Données projet'!$E$11+1,1))</f>
        <v>354.24684313982857</v>
      </c>
      <c r="BJ118" s="59">
        <f t="shared" si="92"/>
        <v>322.65043486962185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41.710984142190071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41.710984142190071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247</v>
      </c>
      <c r="O119" s="13">
        <f>N119*VLOOKUP('Données projet'!$B$9,Paramètres!$A$1:$I$89,3,0)*VLOOKUP('Données projet'!$B$9,Paramètres!$A$1:$I$89,5,0)</f>
        <v>223.48560000000001</v>
      </c>
      <c r="P119" s="13">
        <f t="shared" si="87"/>
        <v>54.87176918107798</v>
      </c>
      <c r="Q119" s="20">
        <f t="shared" si="107"/>
        <v>484.80575132371069</v>
      </c>
      <c r="R119" s="59">
        <f t="shared" si="55"/>
        <v>778.13908465704401</v>
      </c>
      <c r="S119" s="59">
        <f ca="1">AVERAGE(OFFSET($R$3,0,0,'Données projet'!$E$9+1,1))-AVERAGE(OFFSET($H$3,0,0,'Données projet'!$E$9+1,1))</f>
        <v>302.94227333805696</v>
      </c>
      <c r="T119" s="59">
        <f t="shared" si="88"/>
        <v>425.36703028676067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1.2632798622500467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1.2632798622500467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1305.8310901873938</v>
      </c>
      <c r="AN119" s="59">
        <f ca="1">AVERAGE(OFFSET($AM$3,0,0,'Données projet'!$E$10+1,1))-AVERAGE(OFFSET($H$3,0,0,'Données projet'!$E$10+1,1))</f>
        <v>700.22008319944644</v>
      </c>
      <c r="AO119" s="59">
        <f t="shared" si="90"/>
        <v>253.69632671986739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212.28480000000002</v>
      </c>
      <c r="BF119" s="13">
        <f t="shared" si="91"/>
        <v>52.434557099704193</v>
      </c>
      <c r="BG119" s="20">
        <f t="shared" si="61"/>
        <v>461.05288028198476</v>
      </c>
      <c r="BH119" s="59">
        <f t="shared" si="62"/>
        <v>754.38621361531807</v>
      </c>
      <c r="BI119" s="59">
        <f ca="1">AVERAGE(OFFSET($BH$3,0,0,'Données projet'!$E$11+1,1))-AVERAGE(OFFSET($H$3,0,0,'Données projet'!$E$11+1,1))</f>
        <v>354.24684313982857</v>
      </c>
      <c r="BJ119" s="59">
        <f t="shared" si="92"/>
        <v>322.65043486962185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40.893057184349942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40.893057184349942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247</v>
      </c>
      <c r="O120" s="13">
        <f>N120*VLOOKUP('Données projet'!$B$9,Paramètres!$A$1:$I$89,3,0)*VLOOKUP('Données projet'!$B$9,Paramètres!$A$1:$I$89,5,0)</f>
        <v>223.48560000000001</v>
      </c>
      <c r="P120" s="13">
        <f t="shared" si="87"/>
        <v>54.87176918107798</v>
      </c>
      <c r="Q120" s="20">
        <f t="shared" si="107"/>
        <v>484.80575132371069</v>
      </c>
      <c r="R120" s="59">
        <f t="shared" si="55"/>
        <v>778.13908465704401</v>
      </c>
      <c r="S120" s="59">
        <f ca="1">AVERAGE(OFFSET($R$3,0,0,'Données projet'!$E$9+1,1))-AVERAGE(OFFSET($H$3,0,0,'Données projet'!$E$9+1,1))</f>
        <v>302.94227333805696</v>
      </c>
      <c r="T120" s="59">
        <f t="shared" si="88"/>
        <v>425.36703028676067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1.2385077146759562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1.2385077146759562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1324.9409200536611</v>
      </c>
      <c r="AN120" s="59">
        <f ca="1">AVERAGE(OFFSET($AM$3,0,0,'Données projet'!$E$10+1,1))-AVERAGE(OFFSET($H$3,0,0,'Données projet'!$E$10+1,1))</f>
        <v>700.22008319944644</v>
      </c>
      <c r="AO120" s="59">
        <f t="shared" si="90"/>
        <v>253.69632671986739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212.28480000000002</v>
      </c>
      <c r="BF120" s="13">
        <f t="shared" si="91"/>
        <v>52.434557099704193</v>
      </c>
      <c r="BG120" s="20">
        <f t="shared" si="61"/>
        <v>461.05288028198476</v>
      </c>
      <c r="BH120" s="59">
        <f t="shared" si="62"/>
        <v>754.38621361531807</v>
      </c>
      <c r="BI120" s="59">
        <f ca="1">AVERAGE(OFFSET($BH$3,0,0,'Données projet'!$E$11+1,1))-AVERAGE(OFFSET($H$3,0,0,'Données projet'!$E$11+1,1))</f>
        <v>354.24684313982857</v>
      </c>
      <c r="BJ120" s="59">
        <f t="shared" si="92"/>
        <v>322.65043486962185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40.091169275266871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40.091169275266871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247</v>
      </c>
      <c r="O121" s="13">
        <f>N121*VLOOKUP('Données projet'!$B$9,Paramètres!$A$1:$I$89,3,0)*VLOOKUP('Données projet'!$B$9,Paramètres!$A$1:$I$89,5,0)</f>
        <v>223.48560000000001</v>
      </c>
      <c r="P121" s="13">
        <f t="shared" si="87"/>
        <v>54.87176918107798</v>
      </c>
      <c r="Q121" s="20">
        <f t="shared" si="107"/>
        <v>484.80575132371069</v>
      </c>
      <c r="R121" s="59">
        <f t="shared" si="55"/>
        <v>778.13908465704401</v>
      </c>
      <c r="S121" s="59">
        <f ca="1">AVERAGE(OFFSET($R$3,0,0,'Données projet'!$E$9+1,1))-AVERAGE(OFFSET($H$3,0,0,'Données projet'!$E$9+1,1))</f>
        <v>302.94227333805696</v>
      </c>
      <c r="T121" s="59">
        <f t="shared" si="88"/>
        <v>425.36703028676067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1.2142213338062757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1.2142213338062757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1344.0437845786594</v>
      </c>
      <c r="AN121" s="59">
        <f ca="1">AVERAGE(OFFSET($AM$3,0,0,'Données projet'!$E$10+1,1))-AVERAGE(OFFSET($H$3,0,0,'Données projet'!$E$10+1,1))</f>
        <v>700.22008319944644</v>
      </c>
      <c r="AO121" s="59">
        <f t="shared" si="90"/>
        <v>253.69632671986739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212.28480000000002</v>
      </c>
      <c r="BF121" s="13">
        <f t="shared" si="91"/>
        <v>52.434557099704193</v>
      </c>
      <c r="BG121" s="20">
        <f t="shared" si="61"/>
        <v>461.05288028198476</v>
      </c>
      <c r="BH121" s="59">
        <f t="shared" si="62"/>
        <v>754.38621361531807</v>
      </c>
      <c r="BI121" s="59">
        <f ca="1">AVERAGE(OFFSET($BH$3,0,0,'Données projet'!$E$11+1,1))-AVERAGE(OFFSET($H$3,0,0,'Données projet'!$E$11+1,1))</f>
        <v>354.24684313982857</v>
      </c>
      <c r="BJ121" s="59">
        <f t="shared" si="92"/>
        <v>322.65043486962185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39.305005898977591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39.305005898977591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247</v>
      </c>
      <c r="O122" s="13">
        <f>N122*VLOOKUP('Données projet'!$B$9,Paramètres!$A$1:$I$89,3,0)*VLOOKUP('Données projet'!$B$9,Paramètres!$A$1:$I$89,5,0)</f>
        <v>223.48560000000001</v>
      </c>
      <c r="P122" s="13">
        <f t="shared" si="87"/>
        <v>54.87176918107798</v>
      </c>
      <c r="Q122" s="20">
        <f t="shared" si="107"/>
        <v>484.80575132371069</v>
      </c>
      <c r="R122" s="59">
        <f t="shared" si="55"/>
        <v>778.13908465704401</v>
      </c>
      <c r="S122" s="59">
        <f ca="1">AVERAGE(OFFSET($R$3,0,0,'Données projet'!$E$9+1,1))-AVERAGE(OFFSET($H$3,0,0,'Données projet'!$E$9+1,1))</f>
        <v>302.94227333805696</v>
      </c>
      <c r="T122" s="59">
        <f t="shared" si="88"/>
        <v>425.36703028676067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1.19041119405222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1.19041119405222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1363.1398280501503</v>
      </c>
      <c r="AN122" s="59">
        <f ca="1">AVERAGE(OFFSET($AM$3,0,0,'Données projet'!$E$10+1,1))-AVERAGE(OFFSET($H$3,0,0,'Données projet'!$E$10+1,1))</f>
        <v>700.22008319944644</v>
      </c>
      <c r="AO122" s="59">
        <f t="shared" si="90"/>
        <v>253.69632671986739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212.28480000000002</v>
      </c>
      <c r="BF122" s="13">
        <f t="shared" si="91"/>
        <v>52.434557099704193</v>
      </c>
      <c r="BG122" s="20">
        <f t="shared" si="61"/>
        <v>461.05288028198476</v>
      </c>
      <c r="BH122" s="59">
        <f t="shared" si="62"/>
        <v>754.38621361531807</v>
      </c>
      <c r="BI122" s="59">
        <f ca="1">AVERAGE(OFFSET($BH$3,0,0,'Données projet'!$E$11+1,1))-AVERAGE(OFFSET($H$3,0,0,'Données projet'!$E$11+1,1))</f>
        <v>354.24684313982857</v>
      </c>
      <c r="BJ122" s="59">
        <f t="shared" si="92"/>
        <v>322.65043486962185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38.534258706985035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38.534258706985035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247</v>
      </c>
      <c r="O123" s="13">
        <f>N123*VLOOKUP('Données projet'!$B$9,Paramètres!$A$1:$I$89,3,0)*VLOOKUP('Données projet'!$B$9,Paramètres!$A$1:$I$89,5,0)</f>
        <v>223.48560000000001</v>
      </c>
      <c r="P123" s="13">
        <f t="shared" si="87"/>
        <v>54.87176918107798</v>
      </c>
      <c r="Q123" s="20">
        <f t="shared" si="107"/>
        <v>484.80575132371069</v>
      </c>
      <c r="R123" s="59">
        <f t="shared" si="55"/>
        <v>778.13908465704401</v>
      </c>
      <c r="S123" s="59">
        <f ca="1">AVERAGE(OFFSET($R$3,0,0,'Données projet'!$E$9+1,1))-AVERAGE(OFFSET($H$3,0,0,'Données projet'!$E$9+1,1))</f>
        <v>302.94227333805696</v>
      </c>
      <c r="T123" s="59">
        <f t="shared" si="88"/>
        <v>425.36703028676067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1.1670679566159898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1.1670679566159898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1382.2291891925947</v>
      </c>
      <c r="AN123" s="59">
        <f ca="1">AVERAGE(OFFSET($AM$3,0,0,'Données projet'!$E$10+1,1))-AVERAGE(OFFSET($H$3,0,0,'Données projet'!$E$10+1,1))</f>
        <v>700.22008319944644</v>
      </c>
      <c r="AO123" s="59">
        <f t="shared" si="90"/>
        <v>253.69632671986739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212.28480000000002</v>
      </c>
      <c r="BF123" s="13">
        <f t="shared" si="91"/>
        <v>52.434557099704193</v>
      </c>
      <c r="BG123" s="20">
        <f t="shared" si="61"/>
        <v>461.05288028198476</v>
      </c>
      <c r="BH123" s="59">
        <f t="shared" si="62"/>
        <v>754.38621361531807</v>
      </c>
      <c r="BI123" s="59">
        <f ca="1">AVERAGE(OFFSET($BH$3,0,0,'Données projet'!$E$11+1,1))-AVERAGE(OFFSET($H$3,0,0,'Données projet'!$E$11+1,1))</f>
        <v>354.24684313982857</v>
      </c>
      <c r="BJ123" s="59">
        <f t="shared" si="92"/>
        <v>322.65043486962185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37.778625397318088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37.778625397318088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247</v>
      </c>
      <c r="O124" s="13">
        <f>N124*VLOOKUP('Données projet'!$B$9,Paramètres!$A$1:$I$89,3,0)*VLOOKUP('Données projet'!$B$9,Paramètres!$A$1:$I$89,5,0)</f>
        <v>223.48560000000001</v>
      </c>
      <c r="P124" s="13">
        <f t="shared" si="87"/>
        <v>54.87176918107798</v>
      </c>
      <c r="Q124" s="20">
        <f t="shared" si="107"/>
        <v>484.80575132371069</v>
      </c>
      <c r="R124" s="59">
        <f t="shared" si="55"/>
        <v>778.13908465704401</v>
      </c>
      <c r="S124" s="59">
        <f ca="1">AVERAGE(OFFSET($R$3,0,0,'Données projet'!$E$9+1,1))-AVERAGE(OFFSET($H$3,0,0,'Données projet'!$E$9+1,1))</f>
        <v>302.94227333805696</v>
      </c>
      <c r="T124" s="59">
        <f t="shared" si="88"/>
        <v>425.36703028676067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1.1441824658279154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1.1441824658279154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1287.3131939893995</v>
      </c>
      <c r="AN124" s="59">
        <f ca="1">AVERAGE(OFFSET($AM$3,0,0,'Données projet'!$E$10+1,1))-AVERAGE(OFFSET($H$3,0,0,'Données projet'!$E$10+1,1))</f>
        <v>700.22008319944644</v>
      </c>
      <c r="AO124" s="59">
        <f t="shared" si="90"/>
        <v>253.69632671986739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212.28480000000002</v>
      </c>
      <c r="BF124" s="13">
        <f t="shared" si="91"/>
        <v>52.434557099704193</v>
      </c>
      <c r="BG124" s="20">
        <f t="shared" si="61"/>
        <v>461.05288028198476</v>
      </c>
      <c r="BH124" s="59">
        <f t="shared" si="62"/>
        <v>754.38621361531807</v>
      </c>
      <c r="BI124" s="59">
        <f ca="1">AVERAGE(OFFSET($BH$3,0,0,'Données projet'!$E$11+1,1))-AVERAGE(OFFSET($H$3,0,0,'Données projet'!$E$11+1,1))</f>
        <v>354.24684313982857</v>
      </c>
      <c r="BJ124" s="59">
        <f t="shared" si="92"/>
        <v>322.65043486962185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37.037809595962898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37.037809595962898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247</v>
      </c>
      <c r="O125" s="13">
        <f>N125*VLOOKUP('Données projet'!$B$9,Paramètres!$A$1:$I$89,3,0)*VLOOKUP('Données projet'!$B$9,Paramètres!$A$1:$I$89,5,0)</f>
        <v>223.48560000000001</v>
      </c>
      <c r="P125" s="13">
        <f t="shared" si="87"/>
        <v>54.87176918107798</v>
      </c>
      <c r="Q125" s="20">
        <f t="shared" si="107"/>
        <v>484.80575132371069</v>
      </c>
      <c r="R125" s="59">
        <f t="shared" si="55"/>
        <v>778.13908465704401</v>
      </c>
      <c r="S125" s="59">
        <f ca="1">AVERAGE(OFFSET($R$3,0,0,'Données projet'!$E$9+1,1))-AVERAGE(OFFSET($H$3,0,0,'Données projet'!$E$9+1,1))</f>
        <v>302.94227333805696</v>
      </c>
      <c r="T125" s="59">
        <f t="shared" si="88"/>
        <v>425.36703028676067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1.1217457455554241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1.1217457455554241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1306.5602565635338</v>
      </c>
      <c r="AN125" s="59">
        <f ca="1">AVERAGE(OFFSET($AM$3,0,0,'Données projet'!$E$10+1,1))-AVERAGE(OFFSET($H$3,0,0,'Données projet'!$E$10+1,1))</f>
        <v>700.22008319944644</v>
      </c>
      <c r="AO125" s="59">
        <f t="shared" si="90"/>
        <v>253.69632671986739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212.28480000000002</v>
      </c>
      <c r="BF125" s="13">
        <f t="shared" si="91"/>
        <v>52.434557099704193</v>
      </c>
      <c r="BG125" s="20">
        <f t="shared" si="61"/>
        <v>461.05288028198476</v>
      </c>
      <c r="BH125" s="59">
        <f t="shared" si="62"/>
        <v>754.38621361531807</v>
      </c>
      <c r="BI125" s="59">
        <f ca="1">AVERAGE(OFFSET($BH$3,0,0,'Données projet'!$E$11+1,1))-AVERAGE(OFFSET($H$3,0,0,'Données projet'!$E$11+1,1))</f>
        <v>354.24684313982857</v>
      </c>
      <c r="BJ125" s="59">
        <f t="shared" si="92"/>
        <v>322.65043486962185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36.311520740619258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36.311520740619258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247</v>
      </c>
      <c r="O126" s="13">
        <f>N126*VLOOKUP('Données projet'!$B$9,Paramètres!$A$1:$I$89,3,0)*VLOOKUP('Données projet'!$B$9,Paramètres!$A$1:$I$89,5,0)</f>
        <v>223.48560000000001</v>
      </c>
      <c r="P126" s="13">
        <f t="shared" si="87"/>
        <v>54.87176918107798</v>
      </c>
      <c r="Q126" s="20">
        <f t="shared" si="107"/>
        <v>484.80575132371069</v>
      </c>
      <c r="R126" s="59">
        <f t="shared" si="55"/>
        <v>778.13908465704401</v>
      </c>
      <c r="S126" s="59">
        <f ca="1">AVERAGE(OFFSET($R$3,0,0,'Données projet'!$E$9+1,1))-AVERAGE(OFFSET($H$3,0,0,'Données projet'!$E$9+1,1))</f>
        <v>302.94227333805696</v>
      </c>
      <c r="T126" s="59">
        <f t="shared" si="88"/>
        <v>425.36703028676067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1.099748995682428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1.099748995682428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1325.8001121452089</v>
      </c>
      <c r="AN126" s="59">
        <f ca="1">AVERAGE(OFFSET($AM$3,0,0,'Données projet'!$E$10+1,1))-AVERAGE(OFFSET($H$3,0,0,'Données projet'!$E$10+1,1))</f>
        <v>700.22008319944644</v>
      </c>
      <c r="AO126" s="59">
        <f t="shared" si="90"/>
        <v>253.69632671986739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212.28480000000002</v>
      </c>
      <c r="BF126" s="13">
        <f t="shared" si="91"/>
        <v>52.434557099704193</v>
      </c>
      <c r="BG126" s="20">
        <f t="shared" si="61"/>
        <v>461.05288028198476</v>
      </c>
      <c r="BH126" s="59">
        <f t="shared" si="62"/>
        <v>754.38621361531807</v>
      </c>
      <c r="BI126" s="59">
        <f ca="1">AVERAGE(OFFSET($BH$3,0,0,'Données projet'!$E$11+1,1))-AVERAGE(OFFSET($H$3,0,0,'Données projet'!$E$11+1,1))</f>
        <v>354.24684313982857</v>
      </c>
      <c r="BJ126" s="59">
        <f t="shared" si="92"/>
        <v>322.65043486962185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35.599473966736447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35.599473966736447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247</v>
      </c>
      <c r="O127" s="13">
        <f>N127*VLOOKUP('Données projet'!$B$9,Paramètres!$A$1:$I$89,3,0)*VLOOKUP('Données projet'!$B$9,Paramètres!$A$1:$I$89,5,0)</f>
        <v>223.48560000000001</v>
      </c>
      <c r="P127" s="13">
        <f t="shared" si="87"/>
        <v>54.87176918107798</v>
      </c>
      <c r="Q127" s="20">
        <f t="shared" si="107"/>
        <v>484.80575132371069</v>
      </c>
      <c r="R127" s="59">
        <f t="shared" si="55"/>
        <v>778.13908465704401</v>
      </c>
      <c r="S127" s="59">
        <f ca="1">AVERAGE(OFFSET($R$3,0,0,'Données projet'!$E$9+1,1))-AVERAGE(OFFSET($H$3,0,0,'Données projet'!$E$9+1,1))</f>
        <v>302.94227333805696</v>
      </c>
      <c r="T127" s="59">
        <f t="shared" si="88"/>
        <v>425.36703028676067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1.0781835886577489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1.0781835886577489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1345.0329137572667</v>
      </c>
      <c r="AN127" s="59">
        <f ca="1">AVERAGE(OFFSET($AM$3,0,0,'Données projet'!$E$10+1,1))-AVERAGE(OFFSET($H$3,0,0,'Données projet'!$E$10+1,1))</f>
        <v>700.22008319944644</v>
      </c>
      <c r="AO127" s="59">
        <f t="shared" si="90"/>
        <v>253.69632671986739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212.28480000000002</v>
      </c>
      <c r="BF127" s="13">
        <f t="shared" si="91"/>
        <v>52.434557099704193</v>
      </c>
      <c r="BG127" s="20">
        <f t="shared" si="61"/>
        <v>461.05288028198476</v>
      </c>
      <c r="BH127" s="59">
        <f t="shared" si="62"/>
        <v>754.38621361531807</v>
      </c>
      <c r="BI127" s="59">
        <f ca="1">AVERAGE(OFFSET($BH$3,0,0,'Données projet'!$E$11+1,1))-AVERAGE(OFFSET($H$3,0,0,'Données projet'!$E$11+1,1))</f>
        <v>354.24684313982857</v>
      </c>
      <c r="BJ127" s="59">
        <f t="shared" si="92"/>
        <v>322.65043486962185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34.90138999578383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34.90138999578383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247</v>
      </c>
      <c r="O128" s="13">
        <f>N128*VLOOKUP('Données projet'!$B$9,Paramètres!$A$1:$I$89,3,0)*VLOOKUP('Données projet'!$B$9,Paramètres!$A$1:$I$89,5,0)</f>
        <v>223.48560000000001</v>
      </c>
      <c r="P128" s="13">
        <f t="shared" si="87"/>
        <v>54.87176918107798</v>
      </c>
      <c r="Q128" s="20">
        <f t="shared" si="107"/>
        <v>484.80575132371069</v>
      </c>
      <c r="R128" s="59">
        <f t="shared" si="55"/>
        <v>778.13908465704401</v>
      </c>
      <c r="S128" s="59">
        <f ca="1">AVERAGE(OFFSET($R$3,0,0,'Données projet'!$E$9+1,1))-AVERAGE(OFFSET($H$3,0,0,'Données projet'!$E$9+1,1))</f>
        <v>302.94227333805696</v>
      </c>
      <c r="T128" s="59">
        <f t="shared" si="88"/>
        <v>425.36703028676067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1.0570410661112242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1.0570410661112242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1364.2588083778039</v>
      </c>
      <c r="AN128" s="59">
        <f ca="1">AVERAGE(OFFSET($AM$3,0,0,'Données projet'!$E$10+1,1))-AVERAGE(OFFSET($H$3,0,0,'Données projet'!$E$10+1,1))</f>
        <v>700.22008319944644</v>
      </c>
      <c r="AO128" s="59">
        <f t="shared" si="90"/>
        <v>253.69632671986739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212.28480000000002</v>
      </c>
      <c r="BF128" s="13">
        <f t="shared" si="91"/>
        <v>52.434557099704193</v>
      </c>
      <c r="BG128" s="20">
        <f t="shared" si="61"/>
        <v>461.05288028198476</v>
      </c>
      <c r="BH128" s="59">
        <f t="shared" si="62"/>
        <v>754.38621361531807</v>
      </c>
      <c r="BI128" s="59">
        <f ca="1">AVERAGE(OFFSET($BH$3,0,0,'Données projet'!$E$11+1,1))-AVERAGE(OFFSET($H$3,0,0,'Données projet'!$E$11+1,1))</f>
        <v>354.24684313982857</v>
      </c>
      <c r="BJ128" s="59">
        <f t="shared" si="92"/>
        <v>322.65043486962185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34.216995025712414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34.216995025712414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247</v>
      </c>
      <c r="O129" s="13">
        <f>N129*VLOOKUP('Données projet'!$B$9,Paramètres!$A$1:$I$89,3,0)*VLOOKUP('Données projet'!$B$9,Paramètres!$A$1:$I$89,5,0)</f>
        <v>223.48560000000001</v>
      </c>
      <c r="P129" s="13">
        <f t="shared" si="87"/>
        <v>54.87176918107798</v>
      </c>
      <c r="Q129" s="20">
        <f t="shared" si="107"/>
        <v>484.80575132371069</v>
      </c>
      <c r="R129" s="59">
        <f t="shared" si="55"/>
        <v>778.13908465704401</v>
      </c>
      <c r="S129" s="59">
        <f ca="1">AVERAGE(OFFSET($R$3,0,0,'Données projet'!$E$9+1,1))-AVERAGE(OFFSET($H$3,0,0,'Données projet'!$E$9+1,1))</f>
        <v>302.94227333805696</v>
      </c>
      <c r="T129" s="59">
        <f t="shared" si="88"/>
        <v>425.36703028676067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1.0363131355361714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1.0363131355361714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1383.4779372853532</v>
      </c>
      <c r="AN129" s="59">
        <f ca="1">AVERAGE(OFFSET($AM$3,0,0,'Données projet'!$E$10+1,1))-AVERAGE(OFFSET($H$3,0,0,'Données projet'!$E$10+1,1))</f>
        <v>700.22008319944644</v>
      </c>
      <c r="AO129" s="59">
        <f t="shared" si="90"/>
        <v>253.69632671986739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212.28480000000002</v>
      </c>
      <c r="BF129" s="13">
        <f t="shared" si="91"/>
        <v>52.434557099704193</v>
      </c>
      <c r="BG129" s="20">
        <f t="shared" si="61"/>
        <v>461.05288028198476</v>
      </c>
      <c r="BH129" s="59">
        <f t="shared" si="62"/>
        <v>754.38621361531807</v>
      </c>
      <c r="BI129" s="59">
        <f ca="1">AVERAGE(OFFSET($BH$3,0,0,'Données projet'!$E$11+1,1))-AVERAGE(OFFSET($H$3,0,0,'Données projet'!$E$11+1,1))</f>
        <v>354.24684313982857</v>
      </c>
      <c r="BJ129" s="59">
        <f t="shared" si="92"/>
        <v>322.65043486962185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33.546020623564388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33.546020623564388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247</v>
      </c>
      <c r="O130" s="13">
        <f>N130*VLOOKUP('Données projet'!$B$9,Paramètres!$A$1:$I$89,3,0)*VLOOKUP('Données projet'!$B$9,Paramètres!$A$1:$I$89,5,0)</f>
        <v>223.48560000000001</v>
      </c>
      <c r="P130" s="13">
        <f t="shared" si="87"/>
        <v>54.87176918107798</v>
      </c>
      <c r="Q130" s="20">
        <f t="shared" si="107"/>
        <v>484.80575132371069</v>
      </c>
      <c r="R130" s="59">
        <f t="shared" si="55"/>
        <v>778.13908465704401</v>
      </c>
      <c r="S130" s="59">
        <f ca="1">AVERAGE(OFFSET($R$3,0,0,'Données projet'!$E$9+1,1))-AVERAGE(OFFSET($H$3,0,0,'Données projet'!$E$9+1,1))</f>
        <v>302.94227333805696</v>
      </c>
      <c r="T130" s="59">
        <f t="shared" si="88"/>
        <v>425.36703028676067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1.0159916670369062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1.0159916670369062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1402.6904363784961</v>
      </c>
      <c r="AN130" s="59">
        <f ca="1">AVERAGE(OFFSET($AM$3,0,0,'Données projet'!$E$10+1,1))-AVERAGE(OFFSET($H$3,0,0,'Données projet'!$E$10+1,1))</f>
        <v>700.22008319944644</v>
      </c>
      <c r="AO130" s="59">
        <f t="shared" si="90"/>
        <v>253.69632671986739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212.28480000000002</v>
      </c>
      <c r="BF130" s="13">
        <f t="shared" si="91"/>
        <v>52.434557099704193</v>
      </c>
      <c r="BG130" s="20">
        <f t="shared" si="61"/>
        <v>461.05288028198476</v>
      </c>
      <c r="BH130" s="59">
        <f t="shared" si="62"/>
        <v>754.38621361531807</v>
      </c>
      <c r="BI130" s="59">
        <f ca="1">AVERAGE(OFFSET($BH$3,0,0,'Données projet'!$E$11+1,1))-AVERAGE(OFFSET($H$3,0,0,'Données projet'!$E$11+1,1))</f>
        <v>354.24684313982857</v>
      </c>
      <c r="BJ130" s="59">
        <f t="shared" si="92"/>
        <v>322.65043486962185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32.888203620188513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32.888203620188513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247</v>
      </c>
      <c r="O131" s="13">
        <f>N131*VLOOKUP('Données projet'!$B$9,Paramètres!$A$1:$I$89,3,0)*VLOOKUP('Données projet'!$B$9,Paramètres!$A$1:$I$89,5,0)</f>
        <v>223.48560000000001</v>
      </c>
      <c r="P131" s="13">
        <f t="shared" si="87"/>
        <v>54.87176918107798</v>
      </c>
      <c r="Q131" s="20">
        <f t="shared" ref="Q131:Q153" si="108">(O131+P131)*0.475*44/12</f>
        <v>484.80575132371069</v>
      </c>
      <c r="R131" s="59">
        <f t="shared" ref="R131:R194" si="109">Q131+(I131+J131)*44/12</f>
        <v>778.13908465704401</v>
      </c>
      <c r="S131" s="59">
        <f ca="1">AVERAGE(OFFSET($R$3,0,0,'Données projet'!$E$9+1,1))-AVERAGE(OFFSET($H$3,0,0,'Données projet'!$E$9+1,1))</f>
        <v>302.94227333805696</v>
      </c>
      <c r="T131" s="59">
        <f t="shared" si="88"/>
        <v>425.36703028676067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0.99606869014003974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0.99606869014003974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1421.8964364722171</v>
      </c>
      <c r="AN131" s="59">
        <f ca="1">AVERAGE(OFFSET($AM$3,0,0,'Données projet'!$E$10+1,1))-AVERAGE(OFFSET($H$3,0,0,'Données projet'!$E$10+1,1))</f>
        <v>700.22008319944644</v>
      </c>
      <c r="AO131" s="59">
        <f t="shared" si="90"/>
        <v>253.69632671986739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212.28480000000002</v>
      </c>
      <c r="BF131" s="13">
        <f t="shared" si="91"/>
        <v>52.434557099704193</v>
      </c>
      <c r="BG131" s="20">
        <f t="shared" si="61"/>
        <v>461.05288028198476</v>
      </c>
      <c r="BH131" s="59">
        <f t="shared" si="62"/>
        <v>754.38621361531807</v>
      </c>
      <c r="BI131" s="59">
        <f ca="1">AVERAGE(OFFSET($BH$3,0,0,'Données projet'!$E$11+1,1))-AVERAGE(OFFSET($H$3,0,0,'Données projet'!$E$11+1,1))</f>
        <v>354.24684313982857</v>
      </c>
      <c r="BJ131" s="59">
        <f t="shared" si="92"/>
        <v>322.65043486962185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32.243286007020082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32.243286007020082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247</v>
      </c>
      <c r="O132" s="13">
        <f>N132*VLOOKUP('Données projet'!$B$9,Paramètres!$A$1:$I$89,3,0)*VLOOKUP('Données projet'!$B$9,Paramètres!$A$1:$I$89,5,0)</f>
        <v>223.48560000000001</v>
      </c>
      <c r="P132" s="13">
        <f t="shared" si="87"/>
        <v>54.87176918107798</v>
      </c>
      <c r="Q132" s="20">
        <f t="shared" si="108"/>
        <v>484.80575132371069</v>
      </c>
      <c r="R132" s="59">
        <f t="shared" si="109"/>
        <v>778.13908465704401</v>
      </c>
      <c r="S132" s="59">
        <f ca="1">AVERAGE(OFFSET($R$3,0,0,'Données projet'!$E$9+1,1))-AVERAGE(OFFSET($H$3,0,0,'Données projet'!$E$9+1,1))</f>
        <v>302.94227333805696</v>
      </c>
      <c r="T132" s="59">
        <f t="shared" si="88"/>
        <v>425.36703028676067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0.97653639066830478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0.97653639066830478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1441.0960635730698</v>
      </c>
      <c r="AN132" s="59">
        <f ca="1">AVERAGE(OFFSET($AM$3,0,0,'Données projet'!$E$10+1,1))-AVERAGE(OFFSET($H$3,0,0,'Données projet'!$E$10+1,1))</f>
        <v>700.22008319944644</v>
      </c>
      <c r="AO132" s="59">
        <f t="shared" si="90"/>
        <v>253.69632671986739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212.28480000000002</v>
      </c>
      <c r="BF132" s="13">
        <f t="shared" si="91"/>
        <v>52.434557099704193</v>
      </c>
      <c r="BG132" s="20">
        <f t="shared" ref="BG132:BG153" si="115">(BE132+BF132)*0.475*44/12</f>
        <v>461.05288028198476</v>
      </c>
      <c r="BH132" s="59">
        <f t="shared" ref="BH132:BH195" si="116">BG132+(AY132+AZ132)*44/12</f>
        <v>754.38621361531807</v>
      </c>
      <c r="BI132" s="59">
        <f ca="1">AVERAGE(OFFSET($BH$3,0,0,'Données projet'!$E$11+1,1))-AVERAGE(OFFSET($H$3,0,0,'Données projet'!$E$11+1,1))</f>
        <v>354.24684313982857</v>
      </c>
      <c r="BJ132" s="59">
        <f t="shared" si="92"/>
        <v>322.65043486962185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31.61101483488498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31.61101483488498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247</v>
      </c>
      <c r="O133" s="13">
        <f>N133*VLOOKUP('Données projet'!$B$9,Paramètres!$A$1:$I$89,3,0)*VLOOKUP('Données projet'!$B$9,Paramètres!$A$1:$I$89,5,0)</f>
        <v>223.48560000000001</v>
      </c>
      <c r="P133" s="13">
        <f t="shared" ref="P133:P196" si="141">EXP(-1.0587+0.8836*LN(O133)+0.284)</f>
        <v>54.87176918107798</v>
      </c>
      <c r="Q133" s="20">
        <f t="shared" si="108"/>
        <v>484.80575132371069</v>
      </c>
      <c r="R133" s="59">
        <f t="shared" si="109"/>
        <v>778.13908465704401</v>
      </c>
      <c r="S133" s="59">
        <f ca="1">AVERAGE(OFFSET($R$3,0,0,'Données projet'!$E$9+1,1))-AVERAGE(OFFSET($H$3,0,0,'Données projet'!$E$9+1,1))</f>
        <v>302.94227333805696</v>
      </c>
      <c r="T133" s="59">
        <f t="shared" ref="T133:T196" si="142">$T$3</f>
        <v>425.36703028676067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0.95738710767568425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0.95738710767568425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1460.2894391350028</v>
      </c>
      <c r="AN133" s="59">
        <f ca="1">AVERAGE(OFFSET($AM$3,0,0,'Données projet'!$E$10+1,1))-AVERAGE(OFFSET($H$3,0,0,'Données projet'!$E$10+1,1))</f>
        <v>700.22008319944644</v>
      </c>
      <c r="AO133" s="59">
        <f t="shared" ref="AO133:AO196" si="144">$AO$3</f>
        <v>253.69632671986739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212.28480000000002</v>
      </c>
      <c r="BF133" s="13">
        <f t="shared" ref="BF133:BF153" si="145">EXP(-1.0587+0.8836*LN(BE133)+0.284)</f>
        <v>52.434557099704193</v>
      </c>
      <c r="BG133" s="20">
        <f t="shared" si="115"/>
        <v>461.05288028198476</v>
      </c>
      <c r="BH133" s="59">
        <f t="shared" si="116"/>
        <v>754.38621361531807</v>
      </c>
      <c r="BI133" s="59">
        <f ca="1">AVERAGE(OFFSET($BH$3,0,0,'Données projet'!$E$11+1,1))-AVERAGE(OFFSET($H$3,0,0,'Données projet'!$E$11+1,1))</f>
        <v>354.24684313982857</v>
      </c>
      <c r="BJ133" s="59">
        <f t="shared" ref="BJ133:BJ196" si="146">$BJ$3</f>
        <v>322.65043486962185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30.991142114788111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30.991142114788111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247</v>
      </c>
      <c r="O134" s="13">
        <f>N134*VLOOKUP('Données projet'!$B$9,Paramètres!$A$1:$I$89,3,0)*VLOOKUP('Données projet'!$B$9,Paramètres!$A$1:$I$89,5,0)</f>
        <v>223.48560000000001</v>
      </c>
      <c r="P134" s="13">
        <f t="shared" si="141"/>
        <v>54.87176918107798</v>
      </c>
      <c r="Q134" s="20">
        <f t="shared" si="108"/>
        <v>484.80575132371069</v>
      </c>
      <c r="R134" s="59">
        <f t="shared" si="109"/>
        <v>778.13908465704401</v>
      </c>
      <c r="S134" s="59">
        <f ca="1">AVERAGE(OFFSET($R$3,0,0,'Données projet'!$E$9+1,1))-AVERAGE(OFFSET($H$3,0,0,'Données projet'!$E$9+1,1))</f>
        <v>302.94227333805696</v>
      </c>
      <c r="T134" s="59">
        <f t="shared" si="142"/>
        <v>425.36703028676067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0.93861333044263962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0.93861333044263962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1349.3478706815811</v>
      </c>
      <c r="AN134" s="59">
        <f ca="1">AVERAGE(OFFSET($AM$3,0,0,'Données projet'!$E$10+1,1))-AVERAGE(OFFSET($H$3,0,0,'Données projet'!$E$10+1,1))</f>
        <v>700.22008319944644</v>
      </c>
      <c r="AO134" s="59">
        <f t="shared" si="144"/>
        <v>253.69632671986739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212.28480000000002</v>
      </c>
      <c r="BF134" s="13">
        <f t="shared" si="145"/>
        <v>52.434557099704193</v>
      </c>
      <c r="BG134" s="20">
        <f t="shared" si="115"/>
        <v>461.05288028198476</v>
      </c>
      <c r="BH134" s="59">
        <f t="shared" si="116"/>
        <v>754.38621361531807</v>
      </c>
      <c r="BI134" s="59">
        <f ca="1">AVERAGE(OFFSET($BH$3,0,0,'Données projet'!$E$11+1,1))-AVERAGE(OFFSET($H$3,0,0,'Données projet'!$E$11+1,1))</f>
        <v>354.24684313982857</v>
      </c>
      <c r="BJ134" s="59">
        <f t="shared" si="146"/>
        <v>322.65043486962185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30.383424720647316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30.383424720647316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247</v>
      </c>
      <c r="O135" s="13">
        <f>N135*VLOOKUP('Données projet'!$B$9,Paramètres!$A$1:$I$89,3,0)*VLOOKUP('Données projet'!$B$9,Paramètres!$A$1:$I$89,5,0)</f>
        <v>223.48560000000001</v>
      </c>
      <c r="P135" s="13">
        <f t="shared" si="141"/>
        <v>54.87176918107798</v>
      </c>
      <c r="Q135" s="20">
        <f t="shared" si="108"/>
        <v>484.80575132371069</v>
      </c>
      <c r="R135" s="59">
        <f t="shared" si="109"/>
        <v>778.13908465704401</v>
      </c>
      <c r="S135" s="59">
        <f ca="1">AVERAGE(OFFSET($R$3,0,0,'Données projet'!$E$9+1,1))-AVERAGE(OFFSET($H$3,0,0,'Données projet'!$E$9+1,1))</f>
        <v>302.94227333805696</v>
      </c>
      <c r="T135" s="59">
        <f t="shared" si="142"/>
        <v>425.36703028676067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0.9202076955302616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0.9202076955302616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1368.5288382141594</v>
      </c>
      <c r="AN135" s="59">
        <f ca="1">AVERAGE(OFFSET($AM$3,0,0,'Données projet'!$E$10+1,1))-AVERAGE(OFFSET($H$3,0,0,'Données projet'!$E$10+1,1))</f>
        <v>700.22008319944644</v>
      </c>
      <c r="AO135" s="59">
        <f t="shared" si="144"/>
        <v>253.69632671986739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212.28480000000002</v>
      </c>
      <c r="BF135" s="13">
        <f t="shared" si="145"/>
        <v>52.434557099704193</v>
      </c>
      <c r="BG135" s="20">
        <f t="shared" si="115"/>
        <v>461.05288028198476</v>
      </c>
      <c r="BH135" s="59">
        <f t="shared" si="116"/>
        <v>754.38621361531807</v>
      </c>
      <c r="BI135" s="59">
        <f ca="1">AVERAGE(OFFSET($BH$3,0,0,'Données projet'!$E$11+1,1))-AVERAGE(OFFSET($H$3,0,0,'Données projet'!$E$11+1,1))</f>
        <v>354.24684313982857</v>
      </c>
      <c r="BJ135" s="59">
        <f t="shared" si="146"/>
        <v>322.65043486962185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29.787624293934613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29.787624293934613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247</v>
      </c>
      <c r="O136" s="13">
        <f>N136*VLOOKUP('Données projet'!$B$9,Paramètres!$A$1:$I$89,3,0)*VLOOKUP('Données projet'!$B$9,Paramètres!$A$1:$I$89,5,0)</f>
        <v>223.48560000000001</v>
      </c>
      <c r="P136" s="13">
        <f t="shared" si="141"/>
        <v>54.87176918107798</v>
      </c>
      <c r="Q136" s="20">
        <f t="shared" si="108"/>
        <v>484.80575132371069</v>
      </c>
      <c r="R136" s="59">
        <f t="shared" si="109"/>
        <v>778.13908465704401</v>
      </c>
      <c r="S136" s="59">
        <f ca="1">AVERAGE(OFFSET($R$3,0,0,'Données projet'!$E$9+1,1))-AVERAGE(OFFSET($H$3,0,0,'Données projet'!$E$9+1,1))</f>
        <v>302.94227333805696</v>
      </c>
      <c r="T136" s="59">
        <f t="shared" si="142"/>
        <v>425.36703028676067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0.90216298389218652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0.90216298389218652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1387.7031010573573</v>
      </c>
      <c r="AN136" s="59">
        <f ca="1">AVERAGE(OFFSET($AM$3,0,0,'Données projet'!$E$10+1,1))-AVERAGE(OFFSET($H$3,0,0,'Données projet'!$E$10+1,1))</f>
        <v>700.22008319944644</v>
      </c>
      <c r="AO136" s="59">
        <f t="shared" si="144"/>
        <v>253.69632671986739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212.28480000000002</v>
      </c>
      <c r="BF136" s="13">
        <f t="shared" si="145"/>
        <v>52.434557099704193</v>
      </c>
      <c r="BG136" s="20">
        <f t="shared" si="115"/>
        <v>461.05288028198476</v>
      </c>
      <c r="BH136" s="59">
        <f t="shared" si="116"/>
        <v>754.38621361531807</v>
      </c>
      <c r="BI136" s="59">
        <f ca="1">AVERAGE(OFFSET($BH$3,0,0,'Données projet'!$E$11+1,1))-AVERAGE(OFFSET($H$3,0,0,'Données projet'!$E$11+1,1))</f>
        <v>354.24684313982857</v>
      </c>
      <c r="BJ136" s="59">
        <f t="shared" si="146"/>
        <v>322.65043486962185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29.20350715018737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29.20350715018737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247</v>
      </c>
      <c r="O137" s="13">
        <f>N137*VLOOKUP('Données projet'!$B$9,Paramètres!$A$1:$I$89,3,0)*VLOOKUP('Données projet'!$B$9,Paramètres!$A$1:$I$89,5,0)</f>
        <v>223.48560000000001</v>
      </c>
      <c r="P137" s="13">
        <f t="shared" si="141"/>
        <v>54.87176918107798</v>
      </c>
      <c r="Q137" s="20">
        <f t="shared" si="108"/>
        <v>484.80575132371069</v>
      </c>
      <c r="R137" s="59">
        <f t="shared" si="109"/>
        <v>778.13908465704401</v>
      </c>
      <c r="S137" s="59">
        <f ca="1">AVERAGE(OFFSET($R$3,0,0,'Données projet'!$E$9+1,1))-AVERAGE(OFFSET($H$3,0,0,'Données projet'!$E$9+1,1))</f>
        <v>302.94227333805696</v>
      </c>
      <c r="T137" s="59">
        <f t="shared" si="142"/>
        <v>425.36703028676067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0.88447211804314674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0.88447211804314674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1406.870793050645</v>
      </c>
      <c r="AN137" s="59">
        <f ca="1">AVERAGE(OFFSET($AM$3,0,0,'Données projet'!$E$10+1,1))-AVERAGE(OFFSET($H$3,0,0,'Données projet'!$E$10+1,1))</f>
        <v>700.22008319944644</v>
      </c>
      <c r="AO137" s="59">
        <f t="shared" si="144"/>
        <v>253.69632671986739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212.28480000000002</v>
      </c>
      <c r="BF137" s="13">
        <f t="shared" si="145"/>
        <v>52.434557099704193</v>
      </c>
      <c r="BG137" s="20">
        <f t="shared" si="115"/>
        <v>461.05288028198476</v>
      </c>
      <c r="BH137" s="59">
        <f t="shared" si="116"/>
        <v>754.38621361531807</v>
      </c>
      <c r="BI137" s="59">
        <f ca="1">AVERAGE(OFFSET($BH$3,0,0,'Données projet'!$E$11+1,1))-AVERAGE(OFFSET($H$3,0,0,'Données projet'!$E$11+1,1))</f>
        <v>354.24684313982857</v>
      </c>
      <c r="BJ137" s="59">
        <f t="shared" si="146"/>
        <v>322.65043486962185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28.630844187352732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28.630844187352732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247</v>
      </c>
      <c r="O138" s="13">
        <f>N138*VLOOKUP('Données projet'!$B$9,Paramètres!$A$1:$I$89,3,0)*VLOOKUP('Données projet'!$B$9,Paramètres!$A$1:$I$89,5,0)</f>
        <v>223.48560000000001</v>
      </c>
      <c r="P138" s="13">
        <f t="shared" si="141"/>
        <v>54.87176918107798</v>
      </c>
      <c r="Q138" s="20">
        <f t="shared" si="108"/>
        <v>484.80575132371069</v>
      </c>
      <c r="R138" s="59">
        <f t="shared" si="109"/>
        <v>778.13908465704401</v>
      </c>
      <c r="S138" s="59">
        <f ca="1">AVERAGE(OFFSET($R$3,0,0,'Données projet'!$E$9+1,1))-AVERAGE(OFFSET($H$3,0,0,'Données projet'!$E$9+1,1))</f>
        <v>302.94227333805696</v>
      </c>
      <c r="T138" s="59">
        <f t="shared" si="142"/>
        <v>425.36703028676067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0.86712815928304399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0.86712815928304399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1426.0320430573586</v>
      </c>
      <c r="AN138" s="59">
        <f ca="1">AVERAGE(OFFSET($AM$3,0,0,'Données projet'!$E$10+1,1))-AVERAGE(OFFSET($H$3,0,0,'Données projet'!$E$10+1,1))</f>
        <v>700.22008319944644</v>
      </c>
      <c r="AO138" s="59">
        <f t="shared" si="144"/>
        <v>253.69632671986739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212.28480000000002</v>
      </c>
      <c r="BF138" s="13">
        <f t="shared" si="145"/>
        <v>52.434557099704193</v>
      </c>
      <c r="BG138" s="20">
        <f t="shared" si="115"/>
        <v>461.05288028198476</v>
      </c>
      <c r="BH138" s="59">
        <f t="shared" si="116"/>
        <v>754.38621361531807</v>
      </c>
      <c r="BI138" s="59">
        <f ca="1">AVERAGE(OFFSET($BH$3,0,0,'Données projet'!$E$11+1,1))-AVERAGE(OFFSET($H$3,0,0,'Données projet'!$E$11+1,1))</f>
        <v>354.24684313982857</v>
      </c>
      <c r="BJ138" s="59">
        <f t="shared" si="146"/>
        <v>322.65043486962185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28.069410795929361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28.069410795929361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247</v>
      </c>
      <c r="O139" s="13">
        <f>N139*VLOOKUP('Données projet'!$B$9,Paramètres!$A$1:$I$89,3,0)*VLOOKUP('Données projet'!$B$9,Paramètres!$A$1:$I$89,5,0)</f>
        <v>223.48560000000001</v>
      </c>
      <c r="P139" s="13">
        <f t="shared" si="141"/>
        <v>54.87176918107798</v>
      </c>
      <c r="Q139" s="20">
        <f t="shared" si="108"/>
        <v>484.80575132371069</v>
      </c>
      <c r="R139" s="59">
        <f t="shared" si="109"/>
        <v>778.13908465704401</v>
      </c>
      <c r="S139" s="59">
        <f ca="1">AVERAGE(OFFSET($R$3,0,0,'Données projet'!$E$9+1,1))-AVERAGE(OFFSET($H$3,0,0,'Données projet'!$E$9+1,1))</f>
        <v>302.94227333805696</v>
      </c>
      <c r="T139" s="59">
        <f t="shared" si="142"/>
        <v>425.36703028676067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0.85012430497545655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0.85012430497545655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1445.1869752324437</v>
      </c>
      <c r="AN139" s="59">
        <f ca="1">AVERAGE(OFFSET($AM$3,0,0,'Données projet'!$E$10+1,1))-AVERAGE(OFFSET($H$3,0,0,'Données projet'!$E$10+1,1))</f>
        <v>700.22008319944644</v>
      </c>
      <c r="AO139" s="59">
        <f t="shared" si="144"/>
        <v>253.69632671986739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212.28480000000002</v>
      </c>
      <c r="BF139" s="13">
        <f t="shared" si="145"/>
        <v>52.434557099704193</v>
      </c>
      <c r="BG139" s="20">
        <f t="shared" si="115"/>
        <v>461.05288028198476</v>
      </c>
      <c r="BH139" s="59">
        <f t="shared" si="116"/>
        <v>754.38621361531807</v>
      </c>
      <c r="BI139" s="59">
        <f ca="1">AVERAGE(OFFSET($BH$3,0,0,'Données projet'!$E$11+1,1))-AVERAGE(OFFSET($H$3,0,0,'Données projet'!$E$11+1,1))</f>
        <v>354.24684313982857</v>
      </c>
      <c r="BJ139" s="59">
        <f t="shared" si="146"/>
        <v>322.65043486962185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27.518986770871248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27.518986770871248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247</v>
      </c>
      <c r="O140" s="13">
        <f>N140*VLOOKUP('Données projet'!$B$9,Paramètres!$A$1:$I$89,3,0)*VLOOKUP('Données projet'!$B$9,Paramètres!$A$1:$I$89,5,0)</f>
        <v>223.48560000000001</v>
      </c>
      <c r="P140" s="13">
        <f t="shared" si="141"/>
        <v>54.87176918107798</v>
      </c>
      <c r="Q140" s="20">
        <f t="shared" si="108"/>
        <v>484.80575132371069</v>
      </c>
      <c r="R140" s="59">
        <f t="shared" si="109"/>
        <v>778.13908465704401</v>
      </c>
      <c r="S140" s="59">
        <f ca="1">AVERAGE(OFFSET($R$3,0,0,'Données projet'!$E$9+1,1))-AVERAGE(OFFSET($H$3,0,0,'Données projet'!$E$9+1,1))</f>
        <v>302.94227333805696</v>
      </c>
      <c r="T140" s="59">
        <f t="shared" si="142"/>
        <v>425.36703028676067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0.83345388587951386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0.83345388587951386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1464.3357092714871</v>
      </c>
      <c r="AN140" s="59">
        <f ca="1">AVERAGE(OFFSET($AM$3,0,0,'Données projet'!$E$10+1,1))-AVERAGE(OFFSET($H$3,0,0,'Données projet'!$E$10+1,1))</f>
        <v>700.22008319944644</v>
      </c>
      <c r="AO140" s="59">
        <f t="shared" si="144"/>
        <v>253.69632671986739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212.28480000000002</v>
      </c>
      <c r="BF140" s="13">
        <f t="shared" si="145"/>
        <v>52.434557099704193</v>
      </c>
      <c r="BG140" s="20">
        <f t="shared" si="115"/>
        <v>461.05288028198476</v>
      </c>
      <c r="BH140" s="59">
        <f t="shared" si="116"/>
        <v>754.38621361531807</v>
      </c>
      <c r="BI140" s="59">
        <f ca="1">AVERAGE(OFFSET($BH$3,0,0,'Données projet'!$E$11+1,1))-AVERAGE(OFFSET($H$3,0,0,'Données projet'!$E$11+1,1))</f>
        <v>354.24684313982857</v>
      </c>
      <c r="BJ140" s="59">
        <f t="shared" si="146"/>
        <v>322.65043486962185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26.979356225219018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26.979356225219018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247</v>
      </c>
      <c r="O141" s="13">
        <f>N141*VLOOKUP('Données projet'!$B$9,Paramètres!$A$1:$I$89,3,0)*VLOOKUP('Données projet'!$B$9,Paramètres!$A$1:$I$89,5,0)</f>
        <v>223.48560000000001</v>
      </c>
      <c r="P141" s="13">
        <f t="shared" si="141"/>
        <v>54.87176918107798</v>
      </c>
      <c r="Q141" s="20">
        <f t="shared" si="108"/>
        <v>484.80575132371069</v>
      </c>
      <c r="R141" s="59">
        <f t="shared" si="109"/>
        <v>778.13908465704401</v>
      </c>
      <c r="S141" s="59">
        <f ca="1">AVERAGE(OFFSET($R$3,0,0,'Données projet'!$E$9+1,1))-AVERAGE(OFFSET($H$3,0,0,'Données projet'!$E$9+1,1))</f>
        <v>302.94227333805696</v>
      </c>
      <c r="T141" s="59">
        <f t="shared" si="142"/>
        <v>425.36703028676067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0.81711036353409094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0.81711036353409094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1483.478360642642</v>
      </c>
      <c r="AN141" s="59">
        <f ca="1">AVERAGE(OFFSET($AM$3,0,0,'Données projet'!$E$10+1,1))-AVERAGE(OFFSET($H$3,0,0,'Données projet'!$E$10+1,1))</f>
        <v>700.22008319944644</v>
      </c>
      <c r="AO141" s="59">
        <f t="shared" si="144"/>
        <v>253.69632671986739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212.28480000000002</v>
      </c>
      <c r="BF141" s="13">
        <f t="shared" si="145"/>
        <v>52.434557099704193</v>
      </c>
      <c r="BG141" s="20">
        <f t="shared" si="115"/>
        <v>461.05288028198476</v>
      </c>
      <c r="BH141" s="59">
        <f t="shared" si="116"/>
        <v>754.38621361531807</v>
      </c>
      <c r="BI141" s="59">
        <f ca="1">AVERAGE(OFFSET($BH$3,0,0,'Données projet'!$E$11+1,1))-AVERAGE(OFFSET($H$3,0,0,'Données projet'!$E$11+1,1))</f>
        <v>354.24684313982857</v>
      </c>
      <c r="BJ141" s="59">
        <f t="shared" si="146"/>
        <v>322.65043486962185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26.450307505424895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26.450307505424895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247</v>
      </c>
      <c r="O142" s="13">
        <f>N142*VLOOKUP('Données projet'!$B$9,Paramètres!$A$1:$I$89,3,0)*VLOOKUP('Données projet'!$B$9,Paramètres!$A$1:$I$89,5,0)</f>
        <v>223.48560000000001</v>
      </c>
      <c r="P142" s="13">
        <f t="shared" si="141"/>
        <v>54.87176918107798</v>
      </c>
      <c r="Q142" s="20">
        <f t="shared" si="108"/>
        <v>484.80575132371069</v>
      </c>
      <c r="R142" s="59">
        <f t="shared" si="109"/>
        <v>778.13908465704401</v>
      </c>
      <c r="S142" s="59">
        <f ca="1">AVERAGE(OFFSET($R$3,0,0,'Données projet'!$E$9+1,1))-AVERAGE(OFFSET($H$3,0,0,'Données projet'!$E$9+1,1))</f>
        <v>302.94227333805696</v>
      </c>
      <c r="T142" s="59">
        <f t="shared" si="142"/>
        <v>425.36703028676067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0.80108732769329749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0.80108732769329749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1502.6150408028789</v>
      </c>
      <c r="AN142" s="59">
        <f ca="1">AVERAGE(OFFSET($AM$3,0,0,'Données projet'!$E$10+1,1))-AVERAGE(OFFSET($H$3,0,0,'Données projet'!$E$10+1,1))</f>
        <v>700.22008319944644</v>
      </c>
      <c r="AO142" s="59">
        <f t="shared" si="144"/>
        <v>253.69632671986739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212.28480000000002</v>
      </c>
      <c r="BF142" s="13">
        <f t="shared" si="145"/>
        <v>52.434557099704193</v>
      </c>
      <c r="BG142" s="20">
        <f t="shared" si="115"/>
        <v>461.05288028198476</v>
      </c>
      <c r="BH142" s="59">
        <f t="shared" si="116"/>
        <v>754.38621361531807</v>
      </c>
      <c r="BI142" s="59">
        <f ca="1">AVERAGE(OFFSET($BH$3,0,0,'Données projet'!$E$11+1,1))-AVERAGE(OFFSET($H$3,0,0,'Données projet'!$E$11+1,1))</f>
        <v>354.24684313982857</v>
      </c>
      <c r="BJ142" s="59">
        <f t="shared" si="146"/>
        <v>322.65043486962185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25.93163310833808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25.93163310833808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247</v>
      </c>
      <c r="O143" s="13">
        <f>N143*VLOOKUP('Données projet'!$B$9,Paramètres!$A$1:$I$89,3,0)*VLOOKUP('Données projet'!$B$9,Paramètres!$A$1:$I$89,5,0)</f>
        <v>223.48560000000001</v>
      </c>
      <c r="P143" s="13">
        <f t="shared" si="141"/>
        <v>54.87176918107798</v>
      </c>
      <c r="Q143" s="20">
        <f t="shared" si="108"/>
        <v>484.80575132371069</v>
      </c>
      <c r="R143" s="59">
        <f t="shared" si="109"/>
        <v>778.13908465704401</v>
      </c>
      <c r="S143" s="59">
        <f ca="1">AVERAGE(OFFSET($R$3,0,0,'Données projet'!$E$9+1,1))-AVERAGE(OFFSET($H$3,0,0,'Données projet'!$E$9+1,1))</f>
        <v>302.94227333805696</v>
      </c>
      <c r="T143" s="59">
        <f t="shared" si="142"/>
        <v>425.36703028676067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0.78537849381225511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0.78537849381225511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1521.7458573998647</v>
      </c>
      <c r="AN143" s="59">
        <f ca="1">AVERAGE(OFFSET($AM$3,0,0,'Données projet'!$E$10+1,1))-AVERAGE(OFFSET($H$3,0,0,'Données projet'!$E$10+1,1))</f>
        <v>700.22008319944644</v>
      </c>
      <c r="AO143" s="59">
        <f t="shared" si="144"/>
        <v>253.69632671986739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212.28480000000002</v>
      </c>
      <c r="BF143" s="13">
        <f t="shared" si="145"/>
        <v>52.434557099704193</v>
      </c>
      <c r="BG143" s="20">
        <f t="shared" si="115"/>
        <v>461.05288028198476</v>
      </c>
      <c r="BH143" s="59">
        <f t="shared" si="116"/>
        <v>754.38621361531807</v>
      </c>
      <c r="BI143" s="59">
        <f ca="1">AVERAGE(OFFSET($BH$3,0,0,'Données projet'!$E$11+1,1))-AVERAGE(OFFSET($H$3,0,0,'Données projet'!$E$11+1,1))</f>
        <v>354.24684313982857</v>
      </c>
      <c r="BJ143" s="59">
        <f t="shared" si="146"/>
        <v>322.65043486962185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25.423129599817994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25.423129599817994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247</v>
      </c>
      <c r="O144" s="13">
        <f>N144*VLOOKUP('Données projet'!$B$9,Paramètres!$A$1:$I$89,3,0)*VLOOKUP('Données projet'!$B$9,Paramètres!$A$1:$I$89,5,0)</f>
        <v>223.48560000000001</v>
      </c>
      <c r="P144" s="13">
        <f t="shared" si="141"/>
        <v>54.87176918107798</v>
      </c>
      <c r="Q144" s="20">
        <f t="shared" si="108"/>
        <v>484.80575132371069</v>
      </c>
      <c r="R144" s="59">
        <f t="shared" si="109"/>
        <v>778.13908465704401</v>
      </c>
      <c r="S144" s="59">
        <f ca="1">AVERAGE(OFFSET($R$3,0,0,'Données projet'!$E$9+1,1))-AVERAGE(OFFSET($H$3,0,0,'Données projet'!$E$9+1,1))</f>
        <v>302.94227333805696</v>
      </c>
      <c r="T144" s="59">
        <f t="shared" si="142"/>
        <v>425.36703028676067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0.7699777005821774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0.7699777005821774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1413.0078389119599</v>
      </c>
      <c r="AN144" s="59">
        <f ca="1">AVERAGE(OFFSET($AM$3,0,0,'Données projet'!$E$10+1,1))-AVERAGE(OFFSET($H$3,0,0,'Données projet'!$E$10+1,1))</f>
        <v>700.22008319944644</v>
      </c>
      <c r="AO144" s="59">
        <f t="shared" si="144"/>
        <v>253.69632671986739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212.28480000000002</v>
      </c>
      <c r="BF144" s="13">
        <f t="shared" si="145"/>
        <v>52.434557099704193</v>
      </c>
      <c r="BG144" s="20">
        <f t="shared" si="115"/>
        <v>461.05288028198476</v>
      </c>
      <c r="BH144" s="59">
        <f t="shared" si="116"/>
        <v>754.38621361531807</v>
      </c>
      <c r="BI144" s="59">
        <f ca="1">AVERAGE(OFFSET($BH$3,0,0,'Données projet'!$E$11+1,1))-AVERAGE(OFFSET($H$3,0,0,'Données projet'!$E$11+1,1))</f>
        <v>354.24684313982857</v>
      </c>
      <c r="BJ144" s="59">
        <f t="shared" si="146"/>
        <v>322.65043486962185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24.924597534943473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24.924597534943473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247</v>
      </c>
      <c r="O145" s="13">
        <f>N145*VLOOKUP('Données projet'!$B$9,Paramètres!$A$1:$I$89,3,0)*VLOOKUP('Données projet'!$B$9,Paramètres!$A$1:$I$89,5,0)</f>
        <v>223.48560000000001</v>
      </c>
      <c r="P145" s="13">
        <f t="shared" si="141"/>
        <v>54.87176918107798</v>
      </c>
      <c r="Q145" s="20">
        <f t="shared" si="108"/>
        <v>484.80575132371069</v>
      </c>
      <c r="R145" s="59">
        <f t="shared" si="109"/>
        <v>778.13908465704401</v>
      </c>
      <c r="S145" s="59">
        <f ca="1">AVERAGE(OFFSET($R$3,0,0,'Données projet'!$E$9+1,1))-AVERAGE(OFFSET($H$3,0,0,'Données projet'!$E$9+1,1))</f>
        <v>302.94227333805696</v>
      </c>
      <c r="T145" s="59">
        <f t="shared" si="142"/>
        <v>425.36703028676067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0.75487890751378517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0.75487890751378517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1432.23678607489</v>
      </c>
      <c r="AN145" s="59">
        <f ca="1">AVERAGE(OFFSET($AM$3,0,0,'Données projet'!$E$10+1,1))-AVERAGE(OFFSET($H$3,0,0,'Données projet'!$E$10+1,1))</f>
        <v>700.22008319944644</v>
      </c>
      <c r="AO145" s="59">
        <f t="shared" si="144"/>
        <v>253.69632671986739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212.28480000000002</v>
      </c>
      <c r="BF145" s="13">
        <f t="shared" si="145"/>
        <v>52.434557099704193</v>
      </c>
      <c r="BG145" s="20">
        <f t="shared" si="115"/>
        <v>461.05288028198476</v>
      </c>
      <c r="BH145" s="59">
        <f t="shared" si="116"/>
        <v>754.38621361531807</v>
      </c>
      <c r="BI145" s="59">
        <f ca="1">AVERAGE(OFFSET($BH$3,0,0,'Données projet'!$E$11+1,1))-AVERAGE(OFFSET($H$3,0,0,'Données projet'!$E$11+1,1))</f>
        <v>354.24684313982857</v>
      </c>
      <c r="BJ145" s="59">
        <f t="shared" si="146"/>
        <v>322.65043486962185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24.435841379786606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24.435841379786606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247</v>
      </c>
      <c r="O146" s="13">
        <f>N146*VLOOKUP('Données projet'!$B$9,Paramètres!$A$1:$I$89,3,0)*VLOOKUP('Données projet'!$B$9,Paramètres!$A$1:$I$89,5,0)</f>
        <v>223.48560000000001</v>
      </c>
      <c r="P146" s="13">
        <f t="shared" si="141"/>
        <v>54.87176918107798</v>
      </c>
      <c r="Q146" s="20">
        <f t="shared" si="108"/>
        <v>484.80575132371069</v>
      </c>
      <c r="R146" s="59">
        <f t="shared" si="109"/>
        <v>778.13908465704401</v>
      </c>
      <c r="S146" s="59">
        <f ca="1">AVERAGE(OFFSET($R$3,0,0,'Données projet'!$E$9+1,1))-AVERAGE(OFFSET($H$3,0,0,'Données projet'!$E$9+1,1))</f>
        <v>302.94227333805696</v>
      </c>
      <c r="T146" s="59">
        <f t="shared" si="142"/>
        <v>425.36703028676067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0.74007619256810964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0.74007619256810964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1451.4594088531578</v>
      </c>
      <c r="AN146" s="59">
        <f ca="1">AVERAGE(OFFSET($AM$3,0,0,'Données projet'!$E$10+1,1))-AVERAGE(OFFSET($H$3,0,0,'Données projet'!$E$10+1,1))</f>
        <v>700.22008319944644</v>
      </c>
      <c r="AO146" s="59">
        <f t="shared" si="144"/>
        <v>253.69632671986739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212.28480000000002</v>
      </c>
      <c r="BF146" s="13">
        <f t="shared" si="145"/>
        <v>52.434557099704193</v>
      </c>
      <c r="BG146" s="20">
        <f t="shared" si="115"/>
        <v>461.05288028198476</v>
      </c>
      <c r="BH146" s="59">
        <f t="shared" si="116"/>
        <v>754.38621361531807</v>
      </c>
      <c r="BI146" s="59">
        <f ca="1">AVERAGE(OFFSET($BH$3,0,0,'Données projet'!$E$11+1,1))-AVERAGE(OFFSET($H$3,0,0,'Données projet'!$E$11+1,1))</f>
        <v>354.24684313982857</v>
      </c>
      <c r="BJ146" s="59">
        <f t="shared" si="146"/>
        <v>322.65043486962185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23.956669434720546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23.956669434720546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247</v>
      </c>
      <c r="O147" s="13">
        <f>N147*VLOOKUP('Données projet'!$B$9,Paramètres!$A$1:$I$89,3,0)*VLOOKUP('Données projet'!$B$9,Paramètres!$A$1:$I$89,5,0)</f>
        <v>223.48560000000001</v>
      </c>
      <c r="P147" s="13">
        <f t="shared" si="141"/>
        <v>54.87176918107798</v>
      </c>
      <c r="Q147" s="20">
        <f t="shared" si="108"/>
        <v>484.80575132371069</v>
      </c>
      <c r="R147" s="59">
        <f t="shared" si="109"/>
        <v>778.13908465704401</v>
      </c>
      <c r="S147" s="59">
        <f ca="1">AVERAGE(OFFSET($R$3,0,0,'Données projet'!$E$9+1,1))-AVERAGE(OFFSET($H$3,0,0,'Données projet'!$E$9+1,1))</f>
        <v>302.94227333805696</v>
      </c>
      <c r="T147" s="59">
        <f t="shared" si="142"/>
        <v>425.36703028676067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0.72556374983375427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0.72556374983375427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1470.6758268375538</v>
      </c>
      <c r="AN147" s="59">
        <f ca="1">AVERAGE(OFFSET($AM$3,0,0,'Données projet'!$E$10+1,1))-AVERAGE(OFFSET($H$3,0,0,'Données projet'!$E$10+1,1))</f>
        <v>700.22008319944644</v>
      </c>
      <c r="AO147" s="59">
        <f t="shared" si="144"/>
        <v>253.69632671986739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212.28480000000002</v>
      </c>
      <c r="BF147" s="13">
        <f t="shared" si="145"/>
        <v>52.434557099704193</v>
      </c>
      <c r="BG147" s="20">
        <f t="shared" si="115"/>
        <v>461.05288028198476</v>
      </c>
      <c r="BH147" s="59">
        <f t="shared" si="116"/>
        <v>754.38621361531807</v>
      </c>
      <c r="BI147" s="59">
        <f ca="1">AVERAGE(OFFSET($BH$3,0,0,'Données projet'!$E$11+1,1))-AVERAGE(OFFSET($H$3,0,0,'Données projet'!$E$11+1,1))</f>
        <v>354.24684313982857</v>
      </c>
      <c r="BJ147" s="59">
        <f t="shared" si="146"/>
        <v>322.65043486962185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23.486893759231204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23.486893759231204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247</v>
      </c>
      <c r="O148" s="13">
        <f>N148*VLOOKUP('Données projet'!$B$9,Paramètres!$A$1:$I$89,3,0)*VLOOKUP('Données projet'!$B$9,Paramètres!$A$1:$I$89,5,0)</f>
        <v>223.48560000000001</v>
      </c>
      <c r="P148" s="13">
        <f t="shared" si="141"/>
        <v>54.87176918107798</v>
      </c>
      <c r="Q148" s="20">
        <f t="shared" si="108"/>
        <v>484.80575132371069</v>
      </c>
      <c r="R148" s="59">
        <f t="shared" si="109"/>
        <v>778.13908465704401</v>
      </c>
      <c r="S148" s="59">
        <f ca="1">AVERAGE(OFFSET($R$3,0,0,'Données projet'!$E$9+1,1))-AVERAGE(OFFSET($H$3,0,0,'Données projet'!$E$9+1,1))</f>
        <v>302.94227333805696</v>
      </c>
      <c r="T148" s="59">
        <f t="shared" si="142"/>
        <v>425.36703028676067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0.71133588724970354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0.71133588724970354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1489.8861554030718</v>
      </c>
      <c r="AN148" s="59">
        <f ca="1">AVERAGE(OFFSET($AM$3,0,0,'Données projet'!$E$10+1,1))-AVERAGE(OFFSET($H$3,0,0,'Données projet'!$E$10+1,1))</f>
        <v>700.22008319944644</v>
      </c>
      <c r="AO148" s="59">
        <f t="shared" si="144"/>
        <v>253.69632671986739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212.28480000000002</v>
      </c>
      <c r="BF148" s="13">
        <f t="shared" si="145"/>
        <v>52.434557099704193</v>
      </c>
      <c r="BG148" s="20">
        <f t="shared" si="115"/>
        <v>461.05288028198476</v>
      </c>
      <c r="BH148" s="59">
        <f t="shared" si="116"/>
        <v>754.38621361531807</v>
      </c>
      <c r="BI148" s="59">
        <f ca="1">AVERAGE(OFFSET($BH$3,0,0,'Données projet'!$E$11+1,1))-AVERAGE(OFFSET($H$3,0,0,'Données projet'!$E$11+1,1))</f>
        <v>354.24684313982857</v>
      </c>
      <c r="BJ148" s="59">
        <f t="shared" si="146"/>
        <v>322.65043486962185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23.026330098203339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23.026330098203339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247</v>
      </c>
      <c r="O149" s="13">
        <f>N149*VLOOKUP('Données projet'!$B$9,Paramètres!$A$1:$I$89,3,0)*VLOOKUP('Données projet'!$B$9,Paramètres!$A$1:$I$89,5,0)</f>
        <v>223.48560000000001</v>
      </c>
      <c r="P149" s="13">
        <f t="shared" si="141"/>
        <v>54.87176918107798</v>
      </c>
      <c r="Q149" s="20">
        <f t="shared" si="108"/>
        <v>484.80575132371069</v>
      </c>
      <c r="R149" s="59">
        <f t="shared" si="109"/>
        <v>778.13908465704401</v>
      </c>
      <c r="S149" s="59">
        <f ca="1">AVERAGE(OFFSET($R$3,0,0,'Données projet'!$E$9+1,1))-AVERAGE(OFFSET($H$3,0,0,'Données projet'!$E$9+1,1))</f>
        <v>302.94227333805696</v>
      </c>
      <c r="T149" s="59">
        <f t="shared" si="142"/>
        <v>425.36703028676067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0.69738702437278677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0.69738702437278677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1509.0905059241695</v>
      </c>
      <c r="AN149" s="59">
        <f ca="1">AVERAGE(OFFSET($AM$3,0,0,'Données projet'!$E$10+1,1))-AVERAGE(OFFSET($H$3,0,0,'Données projet'!$E$10+1,1))</f>
        <v>700.22008319944644</v>
      </c>
      <c r="AO149" s="59">
        <f t="shared" si="144"/>
        <v>253.69632671986739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212.28480000000002</v>
      </c>
      <c r="BF149" s="13">
        <f t="shared" si="145"/>
        <v>52.434557099704193</v>
      </c>
      <c r="BG149" s="20">
        <f t="shared" si="115"/>
        <v>461.05288028198476</v>
      </c>
      <c r="BH149" s="59">
        <f t="shared" si="116"/>
        <v>754.38621361531807</v>
      </c>
      <c r="BI149" s="59">
        <f ca="1">AVERAGE(OFFSET($BH$3,0,0,'Données projet'!$E$11+1,1))-AVERAGE(OFFSET($H$3,0,0,'Données projet'!$E$11+1,1))</f>
        <v>354.24684313982857</v>
      </c>
      <c r="BJ149" s="59">
        <f t="shared" si="146"/>
        <v>322.65043486962185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22.574797809652136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22.574797809652136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247</v>
      </c>
      <c r="O150" s="13">
        <f>N150*VLOOKUP('Données projet'!$B$9,Paramètres!$A$1:$I$89,3,0)*VLOOKUP('Données projet'!$B$9,Paramètres!$A$1:$I$89,5,0)</f>
        <v>223.48560000000001</v>
      </c>
      <c r="P150" s="13">
        <f t="shared" si="141"/>
        <v>54.87176918107798</v>
      </c>
      <c r="Q150" s="20">
        <f t="shared" si="108"/>
        <v>484.80575132371069</v>
      </c>
      <c r="R150" s="59">
        <f t="shared" si="109"/>
        <v>778.13908465704401</v>
      </c>
      <c r="S150" s="59">
        <f ca="1">AVERAGE(OFFSET($R$3,0,0,'Données projet'!$E$9+1,1))-AVERAGE(OFFSET($H$3,0,0,'Données projet'!$E$9+1,1))</f>
        <v>302.94227333805696</v>
      </c>
      <c r="T150" s="59">
        <f t="shared" si="142"/>
        <v>425.36703028676067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0.68371169018892008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0.68371169018892008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1528.2889859757397</v>
      </c>
      <c r="AN150" s="59">
        <f ca="1">AVERAGE(OFFSET($AM$3,0,0,'Données projet'!$E$10+1,1))-AVERAGE(OFFSET($H$3,0,0,'Données projet'!$E$10+1,1))</f>
        <v>700.22008319944644</v>
      </c>
      <c r="AO150" s="59">
        <f t="shared" si="144"/>
        <v>253.69632671986739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212.28480000000002</v>
      </c>
      <c r="BF150" s="13">
        <f t="shared" si="145"/>
        <v>52.434557099704193</v>
      </c>
      <c r="BG150" s="20">
        <f t="shared" si="115"/>
        <v>461.05288028198476</v>
      </c>
      <c r="BH150" s="59">
        <f t="shared" si="116"/>
        <v>754.38621361531807</v>
      </c>
      <c r="BI150" s="59">
        <f ca="1">AVERAGE(OFFSET($BH$3,0,0,'Données projet'!$E$11+1,1))-AVERAGE(OFFSET($H$3,0,0,'Données projet'!$E$11+1,1))</f>
        <v>354.24684313982857</v>
      </c>
      <c r="BJ150" s="59">
        <f t="shared" si="146"/>
        <v>322.65043486962185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22.132119793871919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22.132119793871919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247</v>
      </c>
      <c r="O151" s="13">
        <f>N151*VLOOKUP('Données projet'!$B$9,Paramètres!$A$1:$I$89,3,0)*VLOOKUP('Données projet'!$B$9,Paramètres!$A$1:$I$89,5,0)</f>
        <v>223.48560000000001</v>
      </c>
      <c r="P151" s="13">
        <f t="shared" si="141"/>
        <v>54.87176918107798</v>
      </c>
      <c r="Q151" s="20">
        <f t="shared" si="108"/>
        <v>484.80575132371069</v>
      </c>
      <c r="R151" s="59">
        <f t="shared" si="109"/>
        <v>778.13908465704401</v>
      </c>
      <c r="S151" s="59">
        <f ca="1">AVERAGE(OFFSET($R$3,0,0,'Données projet'!$E$9+1,1))-AVERAGE(OFFSET($H$3,0,0,'Données projet'!$E$9+1,1))</f>
        <v>302.94227333805696</v>
      </c>
      <c r="T151" s="59">
        <f t="shared" si="142"/>
        <v>425.36703028676067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0.67030452096726878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0.67030452096726878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1547.4816995209637</v>
      </c>
      <c r="AN151" s="59">
        <f ca="1">AVERAGE(OFFSET($AM$3,0,0,'Données projet'!$E$10+1,1))-AVERAGE(OFFSET($H$3,0,0,'Données projet'!$E$10+1,1))</f>
        <v>700.22008319944644</v>
      </c>
      <c r="AO151" s="59">
        <f t="shared" si="144"/>
        <v>253.69632671986739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212.28480000000002</v>
      </c>
      <c r="BF151" s="13">
        <f t="shared" si="145"/>
        <v>52.434557099704193</v>
      </c>
      <c r="BG151" s="20">
        <f t="shared" si="115"/>
        <v>461.05288028198476</v>
      </c>
      <c r="BH151" s="59">
        <f t="shared" si="116"/>
        <v>754.38621361531807</v>
      </c>
      <c r="BI151" s="59">
        <f ca="1">AVERAGE(OFFSET($BH$3,0,0,'Données projet'!$E$11+1,1))-AVERAGE(OFFSET($H$3,0,0,'Données projet'!$E$11+1,1))</f>
        <v>354.24684313982857</v>
      </c>
      <c r="BJ151" s="59">
        <f t="shared" si="146"/>
        <v>322.65043486962185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21.698122423974223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21.698122423974223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247</v>
      </c>
      <c r="O152" s="13">
        <f>N152*VLOOKUP('Données projet'!$B$9,Paramètres!$A$1:$I$89,3,0)*VLOOKUP('Données projet'!$B$9,Paramètres!$A$1:$I$89,5,0)</f>
        <v>223.48560000000001</v>
      </c>
      <c r="P152" s="13">
        <f t="shared" si="141"/>
        <v>54.87176918107798</v>
      </c>
      <c r="Q152" s="20">
        <f t="shared" si="108"/>
        <v>484.80575132371069</v>
      </c>
      <c r="R152" s="59">
        <f t="shared" si="109"/>
        <v>778.13908465704401</v>
      </c>
      <c r="S152" s="59">
        <f ca="1">AVERAGE(OFFSET($R$3,0,0,'Données projet'!$E$9+1,1))-AVERAGE(OFFSET($H$3,0,0,'Données projet'!$E$9+1,1))</f>
        <v>302.94227333805696</v>
      </c>
      <c r="T152" s="59">
        <f t="shared" si="142"/>
        <v>425.36703028676067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0.65716025815648826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0.65716025815648826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1566.66874708708</v>
      </c>
      <c r="AN152" s="59">
        <f ca="1">AVERAGE(OFFSET($AM$3,0,0,'Données projet'!$E$10+1,1))-AVERAGE(OFFSET($H$3,0,0,'Données projet'!$E$10+1,1))</f>
        <v>700.22008319944644</v>
      </c>
      <c r="AO152" s="59">
        <f t="shared" si="144"/>
        <v>253.69632671986739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212.28480000000002</v>
      </c>
      <c r="BF152" s="13">
        <f t="shared" si="145"/>
        <v>52.434557099704193</v>
      </c>
      <c r="BG152" s="20">
        <f t="shared" si="115"/>
        <v>461.05288028198476</v>
      </c>
      <c r="BH152" s="59">
        <f t="shared" si="116"/>
        <v>754.38621361531807</v>
      </c>
      <c r="BI152" s="59">
        <f ca="1">AVERAGE(OFFSET($BH$3,0,0,'Données projet'!$E$11+1,1))-AVERAGE(OFFSET($H$3,0,0,'Données projet'!$E$11+1,1))</f>
        <v>354.24684313982857</v>
      </c>
      <c r="BJ152" s="59">
        <f t="shared" si="146"/>
        <v>322.65043486962185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21.272635477787965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21.272635477787965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247</v>
      </c>
      <c r="O153" s="13">
        <f>N153*VLOOKUP('Données projet'!$B$9,Paramètres!$A$1:$I$89,3,0)*VLOOKUP('Données projet'!$B$9,Paramètres!$A$1:$I$89,5,0)</f>
        <v>223.48560000000001</v>
      </c>
      <c r="P153" s="13">
        <f t="shared" si="141"/>
        <v>54.87176918107798</v>
      </c>
      <c r="Q153" s="20">
        <f t="shared" si="108"/>
        <v>484.80575132371069</v>
      </c>
      <c r="R153" s="59">
        <f t="shared" si="109"/>
        <v>778.13908465704401</v>
      </c>
      <c r="S153" s="59">
        <f ca="1">AVERAGE(OFFSET($R$3,0,0,'Données projet'!$E$9+1,1))-AVERAGE(OFFSET($H$3,0,0,'Données projet'!$E$9+1,1))</f>
        <v>302.94227333805696</v>
      </c>
      <c r="T153" s="59">
        <f t="shared" si="142"/>
        <v>425.36703028676067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0.64427374632221845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0.64427374632221845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1585.8502259300358</v>
      </c>
      <c r="AN153" s="59">
        <f ca="1">AVERAGE(OFFSET($AM$3,0,0,'Données projet'!$E$10+1,1))-AVERAGE(OFFSET($H$3,0,0,'Données projet'!$E$10+1,1))</f>
        <v>700.22008319944644</v>
      </c>
      <c r="AO153" s="59">
        <f t="shared" si="144"/>
        <v>253.69632671986739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212.28480000000002</v>
      </c>
      <c r="BF153" s="13">
        <f t="shared" si="145"/>
        <v>52.434557099704193</v>
      </c>
      <c r="BG153" s="20">
        <f t="shared" si="115"/>
        <v>461.05288028198476</v>
      </c>
      <c r="BH153" s="59">
        <f t="shared" si="116"/>
        <v>754.38621361531807</v>
      </c>
      <c r="BI153" s="59">
        <f ca="1">AVERAGE(OFFSET($BH$3,0,0,'Données projet'!$E$11+1,1))-AVERAGE(OFFSET($H$3,0,0,'Données projet'!$E$11+1,1))</f>
        <v>354.24684313982857</v>
      </c>
      <c r="BJ153" s="59">
        <f t="shared" si="146"/>
        <v>322.65043486962185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20.855492071095007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20.855492071095007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247</v>
      </c>
      <c r="O154" s="13">
        <f>N154*VLOOKUP('Données projet'!$B$9,Paramètres!$A$1:$I$89,3,0)*VLOOKUP('Données projet'!$B$9,Paramètres!$A$1:$I$89,5,0)</f>
        <v>223.48560000000001</v>
      </c>
      <c r="P154" s="13">
        <f t="shared" si="141"/>
        <v>54.87176918107798</v>
      </c>
      <c r="Q154" s="20">
        <f t="shared" ref="Q154:Q203" si="162">(O154+P154)*0.475*44/12</f>
        <v>484.80575132371069</v>
      </c>
      <c r="R154" s="59">
        <f t="shared" si="109"/>
        <v>778.13908465704401</v>
      </c>
      <c r="S154" s="59">
        <f ca="1">AVERAGE(OFFSET($R$3,0,0,'Données projet'!$E$9+1,1))-AVERAGE(OFFSET($H$3,0,0,'Données projet'!$E$9+1,1))</f>
        <v>302.94227333805696</v>
      </c>
      <c r="T154" s="59">
        <f t="shared" si="142"/>
        <v>425.36703028676067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0.63163993112502259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0.63163993112502259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1140.9669502470615</v>
      </c>
      <c r="AN154" s="59">
        <f ca="1">AVERAGE(OFFSET($AM$3,0,0,'Données projet'!$E$10+1,1))-AVERAGE(OFFSET($H$3,0,0,'Données projet'!$E$10+1,1))</f>
        <v>700.22008319944644</v>
      </c>
      <c r="AO154" s="59">
        <f t="shared" si="144"/>
        <v>253.69632671986739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212.28480000000002</v>
      </c>
      <c r="BF154" s="13">
        <f t="shared" ref="BF154:BF203" si="167">EXP(-1.0587+0.8836*LN(BE154)+0.284)</f>
        <v>52.434557099704193</v>
      </c>
      <c r="BG154" s="20">
        <f t="shared" ref="BG154:BG203" si="168">(BE154+BF154)*0.475*44/12</f>
        <v>461.05288028198476</v>
      </c>
      <c r="BH154" s="59">
        <f t="shared" si="116"/>
        <v>754.38621361531807</v>
      </c>
      <c r="BI154" s="59">
        <f ca="1">AVERAGE(OFFSET($BH$3,0,0,'Données projet'!$E$11+1,1))-AVERAGE(OFFSET($H$3,0,0,'Données projet'!$E$11+1,1))</f>
        <v>354.24684313982857</v>
      </c>
      <c r="BJ154" s="59">
        <f t="shared" si="146"/>
        <v>322.65043486962185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20.446528592174943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20.446528592174943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247</v>
      </c>
      <c r="O155" s="13">
        <f>N155*VLOOKUP('Données projet'!$B$9,Paramètres!$A$1:$I$89,3,0)*VLOOKUP('Données projet'!$B$9,Paramètres!$A$1:$I$89,5,0)</f>
        <v>223.48560000000001</v>
      </c>
      <c r="P155" s="13">
        <f t="shared" si="141"/>
        <v>54.87176918107798</v>
      </c>
      <c r="Q155" s="20">
        <f t="shared" si="162"/>
        <v>484.80575132371069</v>
      </c>
      <c r="R155" s="59">
        <f t="shared" si="109"/>
        <v>778.13908465704401</v>
      </c>
      <c r="S155" s="59">
        <f ca="1">AVERAGE(OFFSET($R$3,0,0,'Données projet'!$E$9+1,1))-AVERAGE(OFFSET($H$3,0,0,'Données projet'!$E$9+1,1))</f>
        <v>302.94227333805696</v>
      </c>
      <c r="T155" s="59">
        <f t="shared" si="142"/>
        <v>425.36703028676067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0.61925385733797744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0.61925385733797744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1138.6604062712454</v>
      </c>
      <c r="AN155" s="59">
        <f ca="1">AVERAGE(OFFSET($AM$3,0,0,'Données projet'!$E$10+1,1))-AVERAGE(OFFSET($H$3,0,0,'Données projet'!$E$10+1,1))</f>
        <v>700.22008319944644</v>
      </c>
      <c r="AO155" s="59">
        <f t="shared" si="144"/>
        <v>253.69632671986739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212.28480000000002</v>
      </c>
      <c r="BF155" s="13">
        <f t="shared" si="167"/>
        <v>52.434557099704193</v>
      </c>
      <c r="BG155" s="20">
        <f t="shared" si="168"/>
        <v>461.05288028198476</v>
      </c>
      <c r="BH155" s="59">
        <f t="shared" si="116"/>
        <v>754.38621361531807</v>
      </c>
      <c r="BI155" s="59">
        <f ca="1">AVERAGE(OFFSET($BH$3,0,0,'Données projet'!$E$11+1,1))-AVERAGE(OFFSET($H$3,0,0,'Données projet'!$E$11+1,1))</f>
        <v>354.24684313982857</v>
      </c>
      <c r="BJ155" s="59">
        <f t="shared" si="146"/>
        <v>322.65043486962185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20.045584637633411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20.045584637633411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247</v>
      </c>
      <c r="O156" s="13">
        <f>N156*VLOOKUP('Données projet'!$B$9,Paramètres!$A$1:$I$89,3,0)*VLOOKUP('Données projet'!$B$9,Paramètres!$A$1:$I$89,5,0)</f>
        <v>223.48560000000001</v>
      </c>
      <c r="P156" s="13">
        <f t="shared" si="141"/>
        <v>54.87176918107798</v>
      </c>
      <c r="Q156" s="20">
        <f t="shared" si="162"/>
        <v>484.80575132371069</v>
      </c>
      <c r="R156" s="59">
        <f t="shared" si="109"/>
        <v>778.13908465704401</v>
      </c>
      <c r="S156" s="59">
        <f ca="1">AVERAGE(OFFSET($R$3,0,0,'Données projet'!$E$9+1,1))-AVERAGE(OFFSET($H$3,0,0,'Données projet'!$E$9+1,1))</f>
        <v>302.94227333805696</v>
      </c>
      <c r="T156" s="59">
        <f t="shared" si="142"/>
        <v>425.36703028676067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0.6071106669031372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0.6071106669031372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1136.3537358947829</v>
      </c>
      <c r="AN156" s="59">
        <f ca="1">AVERAGE(OFFSET($AM$3,0,0,'Données projet'!$E$10+1,1))-AVERAGE(OFFSET($H$3,0,0,'Données projet'!$E$10+1,1))</f>
        <v>700.22008319944644</v>
      </c>
      <c r="AO156" s="59">
        <f t="shared" si="144"/>
        <v>253.69632671986739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212.28480000000002</v>
      </c>
      <c r="BF156" s="13">
        <f t="shared" si="167"/>
        <v>52.434557099704193</v>
      </c>
      <c r="BG156" s="20">
        <f t="shared" si="168"/>
        <v>461.05288028198476</v>
      </c>
      <c r="BH156" s="59">
        <f t="shared" si="116"/>
        <v>754.38621361531807</v>
      </c>
      <c r="BI156" s="59">
        <f ca="1">AVERAGE(OFFSET($BH$3,0,0,'Données projet'!$E$11+1,1))-AVERAGE(OFFSET($H$3,0,0,'Données projet'!$E$11+1,1))</f>
        <v>354.24684313982857</v>
      </c>
      <c r="BJ156" s="59">
        <f t="shared" si="146"/>
        <v>322.65043486962185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19.65250294948877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19.65250294948877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247</v>
      </c>
      <c r="O157" s="13">
        <f>N157*VLOOKUP('Données projet'!$B$9,Paramètres!$A$1:$I$89,3,0)*VLOOKUP('Données projet'!$B$9,Paramètres!$A$1:$I$89,5,0)</f>
        <v>223.48560000000001</v>
      </c>
      <c r="P157" s="13">
        <f t="shared" si="141"/>
        <v>54.87176918107798</v>
      </c>
      <c r="Q157" s="20">
        <f t="shared" si="162"/>
        <v>484.80575132371069</v>
      </c>
      <c r="R157" s="59">
        <f t="shared" si="109"/>
        <v>778.13908465704401</v>
      </c>
      <c r="S157" s="59">
        <f ca="1">AVERAGE(OFFSET($R$3,0,0,'Données projet'!$E$9+1,1))-AVERAGE(OFFSET($H$3,0,0,'Données projet'!$E$9+1,1))</f>
        <v>302.94227333805696</v>
      </c>
      <c r="T157" s="59">
        <f t="shared" si="142"/>
        <v>425.36703028676067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0.59520559702610931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0.59520559702610931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865.8323087522167</v>
      </c>
      <c r="AN157" s="59">
        <f ca="1">AVERAGE(OFFSET($AM$3,0,0,'Données projet'!$E$10+1,1))-AVERAGE(OFFSET($H$3,0,0,'Données projet'!$E$10+1,1))</f>
        <v>700.22008319944644</v>
      </c>
      <c r="AO157" s="59">
        <f t="shared" si="144"/>
        <v>253.69632671986739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212.28480000000002</v>
      </c>
      <c r="BF157" s="13">
        <f t="shared" si="167"/>
        <v>52.434557099704193</v>
      </c>
      <c r="BG157" s="20">
        <f t="shared" si="168"/>
        <v>461.05288028198476</v>
      </c>
      <c r="BH157" s="59">
        <f t="shared" si="116"/>
        <v>754.38621361531807</v>
      </c>
      <c r="BI157" s="59">
        <f ca="1">AVERAGE(OFFSET($BH$3,0,0,'Données projet'!$E$11+1,1))-AVERAGE(OFFSET($H$3,0,0,'Données projet'!$E$11+1,1))</f>
        <v>354.24684313982857</v>
      </c>
      <c r="BJ157" s="59">
        <f t="shared" si="146"/>
        <v>322.65043486962185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19.267129353492493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19.267129353492493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247</v>
      </c>
      <c r="O158" s="13">
        <f>N158*VLOOKUP('Données projet'!$B$9,Paramètres!$A$1:$I$89,3,0)*VLOOKUP('Données projet'!$B$9,Paramètres!$A$1:$I$89,5,0)</f>
        <v>223.48560000000001</v>
      </c>
      <c r="P158" s="13">
        <f t="shared" si="141"/>
        <v>54.87176918107798</v>
      </c>
      <c r="Q158" s="20">
        <f t="shared" si="162"/>
        <v>484.80575132371069</v>
      </c>
      <c r="R158" s="59">
        <f t="shared" si="109"/>
        <v>778.13908465704401</v>
      </c>
      <c r="S158" s="59">
        <f ca="1">AVERAGE(OFFSET($R$3,0,0,'Données projet'!$E$9+1,1))-AVERAGE(OFFSET($H$3,0,0,'Données projet'!$E$9+1,1))</f>
        <v>302.94227333805696</v>
      </c>
      <c r="T158" s="59">
        <f t="shared" si="142"/>
        <v>425.36703028676067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0.58353397830799436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0.58353397830799436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864.03587657838307</v>
      </c>
      <c r="AN158" s="59">
        <f ca="1">AVERAGE(OFFSET($AM$3,0,0,'Données projet'!$E$10+1,1))-AVERAGE(OFFSET($H$3,0,0,'Données projet'!$E$10+1,1))</f>
        <v>700.22008319944644</v>
      </c>
      <c r="AO158" s="59">
        <f t="shared" si="144"/>
        <v>253.69632671986739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212.28480000000002</v>
      </c>
      <c r="BF158" s="13">
        <f t="shared" si="167"/>
        <v>52.434557099704193</v>
      </c>
      <c r="BG158" s="20">
        <f t="shared" si="168"/>
        <v>461.05288028198476</v>
      </c>
      <c r="BH158" s="59">
        <f t="shared" si="116"/>
        <v>754.38621361531807</v>
      </c>
      <c r="BI158" s="59">
        <f ca="1">AVERAGE(OFFSET($BH$3,0,0,'Données projet'!$E$11+1,1))-AVERAGE(OFFSET($H$3,0,0,'Données projet'!$E$11+1,1))</f>
        <v>354.24684313982857</v>
      </c>
      <c r="BJ158" s="59">
        <f t="shared" si="146"/>
        <v>322.65043486962185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18.889312698659019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18.889312698659019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247</v>
      </c>
      <c r="O159" s="13">
        <f>N159*VLOOKUP('Données projet'!$B$9,Paramètres!$A$1:$I$89,3,0)*VLOOKUP('Données projet'!$B$9,Paramètres!$A$1:$I$89,5,0)</f>
        <v>223.48560000000001</v>
      </c>
      <c r="P159" s="13">
        <f t="shared" si="141"/>
        <v>54.87176918107798</v>
      </c>
      <c r="Q159" s="20">
        <f t="shared" si="162"/>
        <v>484.80575132371069</v>
      </c>
      <c r="R159" s="59">
        <f t="shared" si="109"/>
        <v>778.13908465704401</v>
      </c>
      <c r="S159" s="59">
        <f ca="1">AVERAGE(OFFSET($R$3,0,0,'Données projet'!$E$9+1,1))-AVERAGE(OFFSET($H$3,0,0,'Données projet'!$E$9+1,1))</f>
        <v>302.94227333805696</v>
      </c>
      <c r="T159" s="59">
        <f t="shared" si="142"/>
        <v>425.36703028676067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0.57209123291395714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0.57209123291395714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862.23932624883059</v>
      </c>
      <c r="AN159" s="59">
        <f ca="1">AVERAGE(OFFSET($AM$3,0,0,'Données projet'!$E$10+1,1))-AVERAGE(OFFSET($H$3,0,0,'Données projet'!$E$10+1,1))</f>
        <v>700.22008319944644</v>
      </c>
      <c r="AO159" s="59">
        <f t="shared" si="144"/>
        <v>253.69632671986739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212.28480000000002</v>
      </c>
      <c r="BF159" s="13">
        <f t="shared" si="167"/>
        <v>52.434557099704193</v>
      </c>
      <c r="BG159" s="20">
        <f t="shared" si="168"/>
        <v>461.05288028198476</v>
      </c>
      <c r="BH159" s="59">
        <f t="shared" si="116"/>
        <v>754.38621361531807</v>
      </c>
      <c r="BI159" s="59">
        <f ca="1">AVERAGE(OFFSET($BH$3,0,0,'Données projet'!$E$11+1,1))-AVERAGE(OFFSET($H$3,0,0,'Données projet'!$E$11+1,1))</f>
        <v>354.24684313982857</v>
      </c>
      <c r="BJ159" s="59">
        <f t="shared" si="146"/>
        <v>322.65043486962185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18.518904797981424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18.518904797981424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247</v>
      </c>
      <c r="O160" s="13">
        <f>N160*VLOOKUP('Données projet'!$B$9,Paramètres!$A$1:$I$89,3,0)*VLOOKUP('Données projet'!$B$9,Paramètres!$A$1:$I$89,5,0)</f>
        <v>223.48560000000001</v>
      </c>
      <c r="P160" s="13">
        <f t="shared" si="141"/>
        <v>54.87176918107798</v>
      </c>
      <c r="Q160" s="20">
        <f t="shared" si="162"/>
        <v>484.80575132371069</v>
      </c>
      <c r="R160" s="59">
        <f t="shared" si="109"/>
        <v>778.13908465704401</v>
      </c>
      <c r="S160" s="59">
        <f ca="1">AVERAGE(OFFSET($R$3,0,0,'Données projet'!$E$9+1,1))-AVERAGE(OFFSET($H$3,0,0,'Données projet'!$E$9+1,1))</f>
        <v>302.94227333805696</v>
      </c>
      <c r="T160" s="59">
        <f t="shared" si="142"/>
        <v>425.36703028676067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0.56087287277771147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0.56087287277771147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693.44995020280771</v>
      </c>
      <c r="AN160" s="59">
        <f ca="1">AVERAGE(OFFSET($AM$3,0,0,'Données projet'!$E$10+1,1))-AVERAGE(OFFSET($H$3,0,0,'Données projet'!$E$10+1,1))</f>
        <v>700.22008319944644</v>
      </c>
      <c r="AO160" s="59">
        <f t="shared" si="144"/>
        <v>253.69632671986739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212.28480000000002</v>
      </c>
      <c r="BF160" s="13">
        <f t="shared" si="167"/>
        <v>52.434557099704193</v>
      </c>
      <c r="BG160" s="20">
        <f t="shared" si="168"/>
        <v>461.05288028198476</v>
      </c>
      <c r="BH160" s="59">
        <f t="shared" si="116"/>
        <v>754.38621361531807</v>
      </c>
      <c r="BI160" s="59">
        <f ca="1">AVERAGE(OFFSET($BH$3,0,0,'Données projet'!$E$11+1,1))-AVERAGE(OFFSET($H$3,0,0,'Données projet'!$E$11+1,1))</f>
        <v>354.24684313982857</v>
      </c>
      <c r="BJ160" s="59">
        <f t="shared" si="146"/>
        <v>322.65043486962185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18.155760370309604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18.155760370309604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247</v>
      </c>
      <c r="O161" s="13">
        <f>N161*VLOOKUP('Données projet'!$B$9,Paramètres!$A$1:$I$89,3,0)*VLOOKUP('Données projet'!$B$9,Paramètres!$A$1:$I$89,5,0)</f>
        <v>223.48560000000001</v>
      </c>
      <c r="P161" s="13">
        <f t="shared" si="141"/>
        <v>54.87176918107798</v>
      </c>
      <c r="Q161" s="20">
        <f t="shared" si="162"/>
        <v>484.80575132371069</v>
      </c>
      <c r="R161" s="59">
        <f t="shared" si="109"/>
        <v>778.13908465704401</v>
      </c>
      <c r="S161" s="59">
        <f ca="1">AVERAGE(OFFSET($R$3,0,0,'Données projet'!$E$9+1,1))-AVERAGE(OFFSET($H$3,0,0,'Données projet'!$E$9+1,1))</f>
        <v>302.94227333805696</v>
      </c>
      <c r="T161" s="59">
        <f t="shared" si="142"/>
        <v>425.36703028676067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0.54987449784121356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0.54987449784121356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692.05701021686423</v>
      </c>
      <c r="AN161" s="59">
        <f ca="1">AVERAGE(OFFSET($AM$3,0,0,'Données projet'!$E$10+1,1))-AVERAGE(OFFSET($H$3,0,0,'Données projet'!$E$10+1,1))</f>
        <v>700.22008319944644</v>
      </c>
      <c r="AO161" s="59">
        <f t="shared" si="144"/>
        <v>253.69632671986739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212.28480000000002</v>
      </c>
      <c r="BF161" s="13">
        <f t="shared" si="167"/>
        <v>52.434557099704193</v>
      </c>
      <c r="BG161" s="20">
        <f t="shared" si="168"/>
        <v>461.05288028198476</v>
      </c>
      <c r="BH161" s="59">
        <f t="shared" si="116"/>
        <v>754.38621361531807</v>
      </c>
      <c r="BI161" s="59">
        <f ca="1">AVERAGE(OFFSET($BH$3,0,0,'Données projet'!$E$11+1,1))-AVERAGE(OFFSET($H$3,0,0,'Données projet'!$E$11+1,1))</f>
        <v>354.24684313982857</v>
      </c>
      <c r="BJ161" s="59">
        <f t="shared" si="146"/>
        <v>322.65043486962185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17.799736983368199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17.799736983368199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247</v>
      </c>
      <c r="O162" s="13">
        <f>N162*VLOOKUP('Données projet'!$B$9,Paramètres!$A$1:$I$89,3,0)*VLOOKUP('Données projet'!$B$9,Paramètres!$A$1:$I$89,5,0)</f>
        <v>223.48560000000001</v>
      </c>
      <c r="P162" s="13">
        <f t="shared" si="141"/>
        <v>54.87176918107798</v>
      </c>
      <c r="Q162" s="20">
        <f t="shared" si="162"/>
        <v>484.80575132371069</v>
      </c>
      <c r="R162" s="59">
        <f t="shared" si="109"/>
        <v>778.13908465704401</v>
      </c>
      <c r="S162" s="59">
        <f ca="1">AVERAGE(OFFSET($R$3,0,0,'Données projet'!$E$9+1,1))-AVERAGE(OFFSET($H$3,0,0,'Données projet'!$E$9+1,1))</f>
        <v>302.94227333805696</v>
      </c>
      <c r="T162" s="59">
        <f t="shared" si="142"/>
        <v>425.36703028676067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0.539091794328874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0.539091794328874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690.66396483309677</v>
      </c>
      <c r="AN162" s="59">
        <f ca="1">AVERAGE(OFFSET($AM$3,0,0,'Données projet'!$E$10+1,1))-AVERAGE(OFFSET($H$3,0,0,'Données projet'!$E$10+1,1))</f>
        <v>700.22008319944644</v>
      </c>
      <c r="AO162" s="59">
        <f t="shared" si="144"/>
        <v>253.69632671986739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212.28480000000002</v>
      </c>
      <c r="BF162" s="13">
        <f t="shared" si="167"/>
        <v>52.434557099704193</v>
      </c>
      <c r="BG162" s="20">
        <f t="shared" si="168"/>
        <v>461.05288028198476</v>
      </c>
      <c r="BH162" s="59">
        <f t="shared" si="116"/>
        <v>754.38621361531807</v>
      </c>
      <c r="BI162" s="59">
        <f ca="1">AVERAGE(OFFSET($BH$3,0,0,'Données projet'!$E$11+1,1))-AVERAGE(OFFSET($H$3,0,0,'Données projet'!$E$11+1,1))</f>
        <v>354.24684313982857</v>
      </c>
      <c r="BJ162" s="59">
        <f t="shared" si="146"/>
        <v>322.65043486962185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17.45069499789189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17.45069499789189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247</v>
      </c>
      <c r="O163" s="13">
        <f>N163*VLOOKUP('Données projet'!$B$9,Paramètres!$A$1:$I$89,3,0)*VLOOKUP('Données projet'!$B$9,Paramètres!$A$1:$I$89,5,0)</f>
        <v>223.48560000000001</v>
      </c>
      <c r="P163" s="13">
        <f t="shared" si="141"/>
        <v>54.87176918107798</v>
      </c>
      <c r="Q163" s="20">
        <f t="shared" si="162"/>
        <v>484.80575132371069</v>
      </c>
      <c r="R163" s="59">
        <f t="shared" si="109"/>
        <v>778.13908465704401</v>
      </c>
      <c r="S163" s="59">
        <f ca="1">AVERAGE(OFFSET($R$3,0,0,'Données projet'!$E$9+1,1))-AVERAGE(OFFSET($H$3,0,0,'Données projet'!$E$9+1,1))</f>
        <v>302.94227333805696</v>
      </c>
      <c r="T163" s="59">
        <f t="shared" si="142"/>
        <v>425.36703028676067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0.52852053305561164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0.52852053305561164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337.00791351100759</v>
      </c>
      <c r="AN163" s="59">
        <f ca="1">AVERAGE(OFFSET($AM$3,0,0,'Données projet'!$E$10+1,1))-AVERAGE(OFFSET($H$3,0,0,'Données projet'!$E$10+1,1))</f>
        <v>700.22008319944644</v>
      </c>
      <c r="AO163" s="59">
        <f t="shared" si="144"/>
        <v>253.69632671986739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212.28480000000002</v>
      </c>
      <c r="BF163" s="13">
        <f t="shared" si="167"/>
        <v>52.434557099704193</v>
      </c>
      <c r="BG163" s="20">
        <f t="shared" si="168"/>
        <v>461.05288028198476</v>
      </c>
      <c r="BH163" s="59">
        <f t="shared" si="116"/>
        <v>754.38621361531807</v>
      </c>
      <c r="BI163" s="59">
        <f ca="1">AVERAGE(OFFSET($BH$3,0,0,'Données projet'!$E$11+1,1))-AVERAGE(OFFSET($H$3,0,0,'Données projet'!$E$11+1,1))</f>
        <v>354.24684313982857</v>
      </c>
      <c r="BJ163" s="59">
        <f t="shared" si="146"/>
        <v>322.65043486962185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17.108497512856182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17.108497512856182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247</v>
      </c>
      <c r="O164" s="13">
        <f>N164*VLOOKUP('Données projet'!$B$9,Paramètres!$A$1:$I$89,3,0)*VLOOKUP('Données projet'!$B$9,Paramètres!$A$1:$I$89,5,0)</f>
        <v>223.48560000000001</v>
      </c>
      <c r="P164" s="13">
        <f t="shared" si="141"/>
        <v>54.87176918107798</v>
      </c>
      <c r="Q164" s="20">
        <f t="shared" si="162"/>
        <v>484.80575132371069</v>
      </c>
      <c r="R164" s="59">
        <f t="shared" si="109"/>
        <v>778.13908465704401</v>
      </c>
      <c r="S164" s="59">
        <f ca="1">AVERAGE(OFFSET($R$3,0,0,'Données projet'!$E$9+1,1))-AVERAGE(OFFSET($H$3,0,0,'Données projet'!$E$9+1,1))</f>
        <v>302.94227333805696</v>
      </c>
      <c r="T164" s="59">
        <f t="shared" si="142"/>
        <v>425.36703028676067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0.51815656776808527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0.51815656776808527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337.00791351100759</v>
      </c>
      <c r="AN164" s="59">
        <f ca="1">AVERAGE(OFFSET($AM$3,0,0,'Données projet'!$E$10+1,1))-AVERAGE(OFFSET($H$3,0,0,'Données projet'!$E$10+1,1))</f>
        <v>700.22008319944644</v>
      </c>
      <c r="AO164" s="59">
        <f t="shared" si="144"/>
        <v>253.69632671986739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212.28480000000002</v>
      </c>
      <c r="BF164" s="13">
        <f t="shared" si="167"/>
        <v>52.434557099704193</v>
      </c>
      <c r="BG164" s="20">
        <f t="shared" si="168"/>
        <v>461.05288028198476</v>
      </c>
      <c r="BH164" s="59">
        <f t="shared" si="116"/>
        <v>754.38621361531807</v>
      </c>
      <c r="BI164" s="59">
        <f ca="1">AVERAGE(OFFSET($BH$3,0,0,'Données projet'!$E$11+1,1))-AVERAGE(OFFSET($H$3,0,0,'Données projet'!$E$11+1,1))</f>
        <v>354.24684313982857</v>
      </c>
      <c r="BJ164" s="59">
        <f t="shared" si="146"/>
        <v>322.65043486962185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16.773010311782169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16.773010311782169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247</v>
      </c>
      <c r="O165" s="13">
        <f>N165*VLOOKUP('Données projet'!$B$9,Paramètres!$A$1:$I$89,3,0)*VLOOKUP('Données projet'!$B$9,Paramètres!$A$1:$I$89,5,0)</f>
        <v>223.48560000000001</v>
      </c>
      <c r="P165" s="13">
        <f t="shared" si="141"/>
        <v>54.87176918107798</v>
      </c>
      <c r="Q165" s="20">
        <f t="shared" si="162"/>
        <v>484.80575132371069</v>
      </c>
      <c r="R165" s="59">
        <f t="shared" si="109"/>
        <v>778.13908465704401</v>
      </c>
      <c r="S165" s="59">
        <f ca="1">AVERAGE(OFFSET($R$3,0,0,'Données projet'!$E$9+1,1))-AVERAGE(OFFSET($H$3,0,0,'Données projet'!$E$9+1,1))</f>
        <v>302.94227333805696</v>
      </c>
      <c r="T165" s="59">
        <f t="shared" si="142"/>
        <v>425.36703028676067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0.50799583351845268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0.50799583351845268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337.00791351100759</v>
      </c>
      <c r="AN165" s="59">
        <f ca="1">AVERAGE(OFFSET($AM$3,0,0,'Données projet'!$E$10+1,1))-AVERAGE(OFFSET($H$3,0,0,'Données projet'!$E$10+1,1))</f>
        <v>700.22008319944644</v>
      </c>
      <c r="AO165" s="59">
        <f t="shared" si="144"/>
        <v>253.69632671986739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212.28480000000002</v>
      </c>
      <c r="BF165" s="13">
        <f t="shared" si="167"/>
        <v>52.434557099704193</v>
      </c>
      <c r="BG165" s="20">
        <f t="shared" si="168"/>
        <v>461.05288028198476</v>
      </c>
      <c r="BH165" s="59">
        <f t="shared" si="116"/>
        <v>754.38621361531807</v>
      </c>
      <c r="BI165" s="59">
        <f ca="1">AVERAGE(OFFSET($BH$3,0,0,'Données projet'!$E$11+1,1))-AVERAGE(OFFSET($H$3,0,0,'Données projet'!$E$11+1,1))</f>
        <v>354.24684313982857</v>
      </c>
      <c r="BJ165" s="59">
        <f t="shared" si="146"/>
        <v>322.65043486962185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16.444101810094232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16.444101810094232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247</v>
      </c>
      <c r="O166" s="13">
        <f>N166*VLOOKUP('Données projet'!$B$9,Paramètres!$A$1:$I$89,3,0)*VLOOKUP('Données projet'!$B$9,Paramètres!$A$1:$I$89,5,0)</f>
        <v>223.48560000000001</v>
      </c>
      <c r="P166" s="13">
        <f t="shared" si="141"/>
        <v>54.87176918107798</v>
      </c>
      <c r="Q166" s="20">
        <f t="shared" si="162"/>
        <v>484.80575132371069</v>
      </c>
      <c r="R166" s="59">
        <f t="shared" si="109"/>
        <v>778.13908465704401</v>
      </c>
      <c r="S166" s="59">
        <f ca="1">AVERAGE(OFFSET($R$3,0,0,'Données projet'!$E$9+1,1))-AVERAGE(OFFSET($H$3,0,0,'Données projet'!$E$9+1,1))</f>
        <v>302.94227333805696</v>
      </c>
      <c r="T166" s="59">
        <f t="shared" si="142"/>
        <v>425.36703028676067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0.49803434507001942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0.49803434507001942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337.00791351100759</v>
      </c>
      <c r="AN166" s="59">
        <f ca="1">AVERAGE(OFFSET($AM$3,0,0,'Données projet'!$E$10+1,1))-AVERAGE(OFFSET($H$3,0,0,'Données projet'!$E$10+1,1))</f>
        <v>700.22008319944644</v>
      </c>
      <c r="AO166" s="59">
        <f t="shared" si="144"/>
        <v>253.69632671986739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212.28480000000002</v>
      </c>
      <c r="BF166" s="13">
        <f t="shared" si="167"/>
        <v>52.434557099704193</v>
      </c>
      <c r="BG166" s="20">
        <f t="shared" si="168"/>
        <v>461.05288028198476</v>
      </c>
      <c r="BH166" s="59">
        <f t="shared" si="116"/>
        <v>754.38621361531807</v>
      </c>
      <c r="BI166" s="59">
        <f ca="1">AVERAGE(OFFSET($BH$3,0,0,'Données projet'!$E$11+1,1))-AVERAGE(OFFSET($H$3,0,0,'Données projet'!$E$11+1,1))</f>
        <v>354.24684313982857</v>
      </c>
      <c r="BJ166" s="59">
        <f t="shared" si="146"/>
        <v>322.65043486962185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16.121643003510016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16.121643003510016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247</v>
      </c>
      <c r="O167" s="13">
        <f>N167*VLOOKUP('Données projet'!$B$9,Paramètres!$A$1:$I$89,3,0)*VLOOKUP('Données projet'!$B$9,Paramètres!$A$1:$I$89,5,0)</f>
        <v>223.48560000000001</v>
      </c>
      <c r="P167" s="13">
        <f t="shared" si="141"/>
        <v>54.87176918107798</v>
      </c>
      <c r="Q167" s="20">
        <f t="shared" si="162"/>
        <v>484.80575132371069</v>
      </c>
      <c r="R167" s="59">
        <f t="shared" si="109"/>
        <v>778.13908465704401</v>
      </c>
      <c r="S167" s="59">
        <f ca="1">AVERAGE(OFFSET($R$3,0,0,'Données projet'!$E$9+1,1))-AVERAGE(OFFSET($H$3,0,0,'Données projet'!$E$9+1,1))</f>
        <v>302.94227333805696</v>
      </c>
      <c r="T167" s="59">
        <f t="shared" si="142"/>
        <v>425.36703028676067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0.48826819533415194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0.48826819533415194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337.00791351100759</v>
      </c>
      <c r="AN167" s="59">
        <f ca="1">AVERAGE(OFFSET($AM$3,0,0,'Données projet'!$E$10+1,1))-AVERAGE(OFFSET($H$3,0,0,'Données projet'!$E$10+1,1))</f>
        <v>700.22008319944644</v>
      </c>
      <c r="AO167" s="59">
        <f t="shared" si="144"/>
        <v>253.69632671986739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212.28480000000002</v>
      </c>
      <c r="BF167" s="13">
        <f t="shared" si="167"/>
        <v>52.434557099704193</v>
      </c>
      <c r="BG167" s="20">
        <f t="shared" si="168"/>
        <v>461.05288028198476</v>
      </c>
      <c r="BH167" s="59">
        <f t="shared" si="116"/>
        <v>754.38621361531807</v>
      </c>
      <c r="BI167" s="59">
        <f ca="1">AVERAGE(OFFSET($BH$3,0,0,'Données projet'!$E$11+1,1))-AVERAGE(OFFSET($H$3,0,0,'Données projet'!$E$11+1,1))</f>
        <v>354.24684313982857</v>
      </c>
      <c r="BJ167" s="59">
        <f t="shared" si="146"/>
        <v>322.65043486962185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15.805507417442465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15.805507417442465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247</v>
      </c>
      <c r="O168" s="13">
        <f>N168*VLOOKUP('Données projet'!$B$9,Paramètres!$A$1:$I$89,3,0)*VLOOKUP('Données projet'!$B$9,Paramètres!$A$1:$I$89,5,0)</f>
        <v>223.48560000000001</v>
      </c>
      <c r="P168" s="13">
        <f t="shared" si="141"/>
        <v>54.87176918107798</v>
      </c>
      <c r="Q168" s="20">
        <f t="shared" si="162"/>
        <v>484.80575132371069</v>
      </c>
      <c r="R168" s="59">
        <f t="shared" si="109"/>
        <v>778.13908465704401</v>
      </c>
      <c r="S168" s="59">
        <f ca="1">AVERAGE(OFFSET($R$3,0,0,'Données projet'!$E$9+1,1))-AVERAGE(OFFSET($H$3,0,0,'Données projet'!$E$9+1,1))</f>
        <v>302.94227333805696</v>
      </c>
      <c r="T168" s="59">
        <f t="shared" si="142"/>
        <v>425.36703028676067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0.47869355383784168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0.47869355383784168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337.00791351100759</v>
      </c>
      <c r="AN168" s="59">
        <f ca="1">AVERAGE(OFFSET($AM$3,0,0,'Données projet'!$E$10+1,1))-AVERAGE(OFFSET($H$3,0,0,'Données projet'!$E$10+1,1))</f>
        <v>700.22008319944644</v>
      </c>
      <c r="AO168" s="59">
        <f t="shared" si="144"/>
        <v>253.69632671986739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212.28480000000002</v>
      </c>
      <c r="BF168" s="13">
        <f t="shared" si="167"/>
        <v>52.434557099704193</v>
      </c>
      <c r="BG168" s="20">
        <f t="shared" si="168"/>
        <v>461.05288028198476</v>
      </c>
      <c r="BH168" s="59">
        <f t="shared" si="116"/>
        <v>754.38621361531807</v>
      </c>
      <c r="BI168" s="59">
        <f ca="1">AVERAGE(OFFSET($BH$3,0,0,'Données projet'!$E$11+1,1))-AVERAGE(OFFSET($H$3,0,0,'Données projet'!$E$11+1,1))</f>
        <v>354.24684313982857</v>
      </c>
      <c r="BJ168" s="59">
        <f t="shared" si="146"/>
        <v>322.65043486962185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15.495571057394031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15.495571057394031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247</v>
      </c>
      <c r="O169" s="13">
        <f>N169*VLOOKUP('Données projet'!$B$9,Paramètres!$A$1:$I$89,3,0)*VLOOKUP('Données projet'!$B$9,Paramètres!$A$1:$I$89,5,0)</f>
        <v>223.48560000000001</v>
      </c>
      <c r="P169" s="13">
        <f t="shared" si="141"/>
        <v>54.87176918107798</v>
      </c>
      <c r="Q169" s="20">
        <f t="shared" si="162"/>
        <v>484.80575132371069</v>
      </c>
      <c r="R169" s="59">
        <f t="shared" si="109"/>
        <v>778.13908465704401</v>
      </c>
      <c r="S169" s="59">
        <f ca="1">AVERAGE(OFFSET($R$3,0,0,'Données projet'!$E$9+1,1))-AVERAGE(OFFSET($H$3,0,0,'Données projet'!$E$9+1,1))</f>
        <v>302.94227333805696</v>
      </c>
      <c r="T169" s="59">
        <f t="shared" si="142"/>
        <v>425.36703028676067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0.46930666522131936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0.46930666522131936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337.00791351100759</v>
      </c>
      <c r="AN169" s="59">
        <f ca="1">AVERAGE(OFFSET($AM$3,0,0,'Données projet'!$E$10+1,1))-AVERAGE(OFFSET($H$3,0,0,'Données projet'!$E$10+1,1))</f>
        <v>700.22008319944644</v>
      </c>
      <c r="AO169" s="59">
        <f t="shared" si="144"/>
        <v>253.69632671986739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212.28480000000002</v>
      </c>
      <c r="BF169" s="13">
        <f t="shared" si="167"/>
        <v>52.434557099704193</v>
      </c>
      <c r="BG169" s="20">
        <f t="shared" si="168"/>
        <v>461.05288028198476</v>
      </c>
      <c r="BH169" s="59">
        <f t="shared" si="116"/>
        <v>754.38621361531807</v>
      </c>
      <c r="BI169" s="59">
        <f ca="1">AVERAGE(OFFSET($BH$3,0,0,'Données projet'!$E$11+1,1))-AVERAGE(OFFSET($H$3,0,0,'Données projet'!$E$11+1,1))</f>
        <v>354.24684313982857</v>
      </c>
      <c r="BJ169" s="59">
        <f t="shared" si="146"/>
        <v>322.65043486962185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15.191712360323635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15.191712360323635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247</v>
      </c>
      <c r="O170" s="13">
        <f>N170*VLOOKUP('Données projet'!$B$9,Paramètres!$A$1:$I$89,3,0)*VLOOKUP('Données projet'!$B$9,Paramètres!$A$1:$I$89,5,0)</f>
        <v>223.48560000000001</v>
      </c>
      <c r="P170" s="13">
        <f t="shared" si="141"/>
        <v>54.87176918107798</v>
      </c>
      <c r="Q170" s="20">
        <f t="shared" si="162"/>
        <v>484.80575132371069</v>
      </c>
      <c r="R170" s="59">
        <f t="shared" si="109"/>
        <v>778.13908465704401</v>
      </c>
      <c r="S170" s="59">
        <f ca="1">AVERAGE(OFFSET($R$3,0,0,'Données projet'!$E$9+1,1))-AVERAGE(OFFSET($H$3,0,0,'Données projet'!$E$9+1,1))</f>
        <v>302.94227333805696</v>
      </c>
      <c r="T170" s="59">
        <f t="shared" si="142"/>
        <v>425.36703028676067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0.46010384776513036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0.46010384776513036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337.00791351100759</v>
      </c>
      <c r="AN170" s="59">
        <f ca="1">AVERAGE(OFFSET($AM$3,0,0,'Données projet'!$E$10+1,1))-AVERAGE(OFFSET($H$3,0,0,'Données projet'!$E$10+1,1))</f>
        <v>700.22008319944644</v>
      </c>
      <c r="AO170" s="59">
        <f t="shared" si="144"/>
        <v>253.69632671986739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212.28480000000002</v>
      </c>
      <c r="BF170" s="13">
        <f t="shared" si="167"/>
        <v>52.434557099704193</v>
      </c>
      <c r="BG170" s="20">
        <f t="shared" si="168"/>
        <v>461.05288028198476</v>
      </c>
      <c r="BH170" s="59">
        <f t="shared" si="116"/>
        <v>754.38621361531807</v>
      </c>
      <c r="BI170" s="59">
        <f ca="1">AVERAGE(OFFSET($BH$3,0,0,'Données projet'!$E$11+1,1))-AVERAGE(OFFSET($H$3,0,0,'Données projet'!$E$11+1,1))</f>
        <v>354.24684313982857</v>
      </c>
      <c r="BJ170" s="59">
        <f t="shared" si="146"/>
        <v>322.65043486962185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14.893812146967283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14.893812146967283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247</v>
      </c>
      <c r="O171" s="13">
        <f>N171*VLOOKUP('Données projet'!$B$9,Paramètres!$A$1:$I$89,3,0)*VLOOKUP('Données projet'!$B$9,Paramètres!$A$1:$I$89,5,0)</f>
        <v>223.48560000000001</v>
      </c>
      <c r="P171" s="13">
        <f t="shared" si="141"/>
        <v>54.87176918107798</v>
      </c>
      <c r="Q171" s="20">
        <f t="shared" si="162"/>
        <v>484.80575132371069</v>
      </c>
      <c r="R171" s="59">
        <f t="shared" si="109"/>
        <v>778.13908465704401</v>
      </c>
      <c r="S171" s="59">
        <f ca="1">AVERAGE(OFFSET($R$3,0,0,'Données projet'!$E$9+1,1))-AVERAGE(OFFSET($H$3,0,0,'Données projet'!$E$9+1,1))</f>
        <v>302.94227333805696</v>
      </c>
      <c r="T171" s="59">
        <f t="shared" si="142"/>
        <v>425.36703028676067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0.45108149194609282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0.45108149194609282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337.00791351100759</v>
      </c>
      <c r="AN171" s="59">
        <f ca="1">AVERAGE(OFFSET($AM$3,0,0,'Données projet'!$E$10+1,1))-AVERAGE(OFFSET($H$3,0,0,'Données projet'!$E$10+1,1))</f>
        <v>700.22008319944644</v>
      </c>
      <c r="AO171" s="59">
        <f t="shared" si="144"/>
        <v>253.69632671986739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212.28480000000002</v>
      </c>
      <c r="BF171" s="13">
        <f t="shared" si="167"/>
        <v>52.434557099704193</v>
      </c>
      <c r="BG171" s="20">
        <f t="shared" si="168"/>
        <v>461.05288028198476</v>
      </c>
      <c r="BH171" s="59">
        <f t="shared" si="116"/>
        <v>754.38621361531807</v>
      </c>
      <c r="BI171" s="59">
        <f ca="1">AVERAGE(OFFSET($BH$3,0,0,'Données projet'!$E$11+1,1))-AVERAGE(OFFSET($H$3,0,0,'Données projet'!$E$11+1,1))</f>
        <v>354.24684313982857</v>
      </c>
      <c r="BJ171" s="59">
        <f t="shared" si="146"/>
        <v>322.65043486962185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14.601753575093662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14.601753575093662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247</v>
      </c>
      <c r="O172" s="13">
        <f>N172*VLOOKUP('Données projet'!$B$9,Paramètres!$A$1:$I$89,3,0)*VLOOKUP('Données projet'!$B$9,Paramètres!$A$1:$I$89,5,0)</f>
        <v>223.48560000000001</v>
      </c>
      <c r="P172" s="13">
        <f t="shared" si="141"/>
        <v>54.87176918107798</v>
      </c>
      <c r="Q172" s="20">
        <f t="shared" si="162"/>
        <v>484.80575132371069</v>
      </c>
      <c r="R172" s="59">
        <f t="shared" si="109"/>
        <v>778.13908465704401</v>
      </c>
      <c r="S172" s="59">
        <f ca="1">AVERAGE(OFFSET($R$3,0,0,'Données projet'!$E$9+1,1))-AVERAGE(OFFSET($H$3,0,0,'Données projet'!$E$9+1,1))</f>
        <v>302.94227333805696</v>
      </c>
      <c r="T172" s="59">
        <f t="shared" si="142"/>
        <v>425.36703028676067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0.44223605902157292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0.44223605902157292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337.00791351100759</v>
      </c>
      <c r="AN172" s="59">
        <f ca="1">AVERAGE(OFFSET($AM$3,0,0,'Données projet'!$E$10+1,1))-AVERAGE(OFFSET($H$3,0,0,'Données projet'!$E$10+1,1))</f>
        <v>700.22008319944644</v>
      </c>
      <c r="AO172" s="59">
        <f t="shared" si="144"/>
        <v>253.69632671986739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212.28480000000002</v>
      </c>
      <c r="BF172" s="13">
        <f t="shared" si="167"/>
        <v>52.434557099704193</v>
      </c>
      <c r="BG172" s="20">
        <f t="shared" si="168"/>
        <v>461.05288028198476</v>
      </c>
      <c r="BH172" s="59">
        <f t="shared" si="116"/>
        <v>754.38621361531807</v>
      </c>
      <c r="BI172" s="59">
        <f ca="1">AVERAGE(OFFSET($BH$3,0,0,'Données projet'!$E$11+1,1))-AVERAGE(OFFSET($H$3,0,0,'Données projet'!$E$11+1,1))</f>
        <v>354.24684313982857</v>
      </c>
      <c r="BJ172" s="59">
        <f t="shared" si="146"/>
        <v>322.65043486962185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14.315422093676343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14.315422093676343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247</v>
      </c>
      <c r="O173" s="13">
        <f>N173*VLOOKUP('Données projet'!$B$9,Paramètres!$A$1:$I$89,3,0)*VLOOKUP('Données projet'!$B$9,Paramètres!$A$1:$I$89,5,0)</f>
        <v>223.48560000000001</v>
      </c>
      <c r="P173" s="13">
        <f t="shared" si="141"/>
        <v>54.87176918107798</v>
      </c>
      <c r="Q173" s="20">
        <f t="shared" si="162"/>
        <v>484.80575132371069</v>
      </c>
      <c r="R173" s="59">
        <f t="shared" si="109"/>
        <v>778.13908465704401</v>
      </c>
      <c r="S173" s="59">
        <f ca="1">AVERAGE(OFFSET($R$3,0,0,'Données projet'!$E$9+1,1))-AVERAGE(OFFSET($H$3,0,0,'Données projet'!$E$9+1,1))</f>
        <v>302.94227333805696</v>
      </c>
      <c r="T173" s="59">
        <f t="shared" si="142"/>
        <v>425.36703028676067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0.43356407964152155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0.43356407964152155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337.00791351100759</v>
      </c>
      <c r="AN173" s="59">
        <f ca="1">AVERAGE(OFFSET($AM$3,0,0,'Données projet'!$E$10+1,1))-AVERAGE(OFFSET($H$3,0,0,'Données projet'!$E$10+1,1))</f>
        <v>700.22008319944644</v>
      </c>
      <c r="AO173" s="59">
        <f t="shared" si="144"/>
        <v>253.69632671986739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212.28480000000002</v>
      </c>
      <c r="BF173" s="13">
        <f t="shared" si="167"/>
        <v>52.434557099704193</v>
      </c>
      <c r="BG173" s="20">
        <f t="shared" si="168"/>
        <v>461.05288028198476</v>
      </c>
      <c r="BH173" s="59">
        <f t="shared" si="116"/>
        <v>754.38621361531807</v>
      </c>
      <c r="BI173" s="59">
        <f ca="1">AVERAGE(OFFSET($BH$3,0,0,'Données projet'!$E$11+1,1))-AVERAGE(OFFSET($H$3,0,0,'Données projet'!$E$11+1,1))</f>
        <v>354.24684313982857</v>
      </c>
      <c r="BJ173" s="59">
        <f t="shared" si="146"/>
        <v>322.65043486962185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14.034705397964659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14.034705397964659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247</v>
      </c>
      <c r="O174" s="13">
        <f>N174*VLOOKUP('Données projet'!$B$9,Paramètres!$A$1:$I$89,3,0)*VLOOKUP('Données projet'!$B$9,Paramètres!$A$1:$I$89,5,0)</f>
        <v>223.48560000000001</v>
      </c>
      <c r="P174" s="13">
        <f t="shared" si="141"/>
        <v>54.87176918107798</v>
      </c>
      <c r="Q174" s="20">
        <f t="shared" si="162"/>
        <v>484.80575132371069</v>
      </c>
      <c r="R174" s="59">
        <f t="shared" si="109"/>
        <v>778.13908465704401</v>
      </c>
      <c r="S174" s="59">
        <f ca="1">AVERAGE(OFFSET($R$3,0,0,'Données projet'!$E$9+1,1))-AVERAGE(OFFSET($H$3,0,0,'Données projet'!$E$9+1,1))</f>
        <v>302.94227333805696</v>
      </c>
      <c r="T174" s="59">
        <f t="shared" si="142"/>
        <v>425.36703028676067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0.42506215248772783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0.42506215248772783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337.00791351100759</v>
      </c>
      <c r="AN174" s="59">
        <f ca="1">AVERAGE(OFFSET($AM$3,0,0,'Données projet'!$E$10+1,1))-AVERAGE(OFFSET($H$3,0,0,'Données projet'!$E$10+1,1))</f>
        <v>700.22008319944644</v>
      </c>
      <c r="AO174" s="59">
        <f t="shared" si="144"/>
        <v>253.69632671986739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212.28480000000002</v>
      </c>
      <c r="BF174" s="13">
        <f t="shared" si="167"/>
        <v>52.434557099704193</v>
      </c>
      <c r="BG174" s="20">
        <f t="shared" si="168"/>
        <v>461.05288028198476</v>
      </c>
      <c r="BH174" s="59">
        <f t="shared" si="116"/>
        <v>754.38621361531807</v>
      </c>
      <c r="BI174" s="59">
        <f ca="1">AVERAGE(OFFSET($BH$3,0,0,'Données projet'!$E$11+1,1))-AVERAGE(OFFSET($H$3,0,0,'Données projet'!$E$11+1,1))</f>
        <v>354.24684313982857</v>
      </c>
      <c r="BJ174" s="59">
        <f t="shared" si="146"/>
        <v>322.65043486962185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13.759493385435603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13.759493385435603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247</v>
      </c>
      <c r="O175" s="13">
        <f>N175*VLOOKUP('Données projet'!$B$9,Paramètres!$A$1:$I$89,3,0)*VLOOKUP('Données projet'!$B$9,Paramètres!$A$1:$I$89,5,0)</f>
        <v>223.48560000000001</v>
      </c>
      <c r="P175" s="13">
        <f t="shared" si="141"/>
        <v>54.87176918107798</v>
      </c>
      <c r="Q175" s="20">
        <f t="shared" si="162"/>
        <v>484.80575132371069</v>
      </c>
      <c r="R175" s="59">
        <f t="shared" si="109"/>
        <v>778.13908465704401</v>
      </c>
      <c r="S175" s="59">
        <f ca="1">AVERAGE(OFFSET($R$3,0,0,'Données projet'!$E$9+1,1))-AVERAGE(OFFSET($H$3,0,0,'Données projet'!$E$9+1,1))</f>
        <v>302.94227333805696</v>
      </c>
      <c r="T175" s="59">
        <f t="shared" si="142"/>
        <v>425.36703028676067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0.41672694293975648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0.41672694293975648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337.00791351100759</v>
      </c>
      <c r="AN175" s="59">
        <f ca="1">AVERAGE(OFFSET($AM$3,0,0,'Données projet'!$E$10+1,1))-AVERAGE(OFFSET($H$3,0,0,'Données projet'!$E$10+1,1))</f>
        <v>700.22008319944644</v>
      </c>
      <c r="AO175" s="59">
        <f t="shared" si="144"/>
        <v>253.69632671986739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212.28480000000002</v>
      </c>
      <c r="BF175" s="13">
        <f t="shared" si="167"/>
        <v>52.434557099704193</v>
      </c>
      <c r="BG175" s="20">
        <f t="shared" si="168"/>
        <v>461.05288028198476</v>
      </c>
      <c r="BH175" s="59">
        <f t="shared" si="116"/>
        <v>754.38621361531807</v>
      </c>
      <c r="BI175" s="59">
        <f ca="1">AVERAGE(OFFSET($BH$3,0,0,'Données projet'!$E$11+1,1))-AVERAGE(OFFSET($H$3,0,0,'Données projet'!$E$11+1,1))</f>
        <v>354.24684313982857</v>
      </c>
      <c r="BJ175" s="59">
        <f t="shared" si="146"/>
        <v>322.65043486962185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13.489678112609489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13.489678112609489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247</v>
      </c>
      <c r="O176" s="13">
        <f>N176*VLOOKUP('Données projet'!$B$9,Paramètres!$A$1:$I$89,3,0)*VLOOKUP('Données projet'!$B$9,Paramètres!$A$1:$I$89,5,0)</f>
        <v>223.48560000000001</v>
      </c>
      <c r="P176" s="13">
        <f t="shared" si="141"/>
        <v>54.87176918107798</v>
      </c>
      <c r="Q176" s="20">
        <f t="shared" si="162"/>
        <v>484.80575132371069</v>
      </c>
      <c r="R176" s="59">
        <f t="shared" si="109"/>
        <v>778.13908465704401</v>
      </c>
      <c r="S176" s="59">
        <f ca="1">AVERAGE(OFFSET($R$3,0,0,'Données projet'!$E$9+1,1))-AVERAGE(OFFSET($H$3,0,0,'Données projet'!$E$9+1,1))</f>
        <v>302.94227333805696</v>
      </c>
      <c r="T176" s="59">
        <f t="shared" si="142"/>
        <v>425.36703028676067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0.40855518176704503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0.40855518176704503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337.00791351100759</v>
      </c>
      <c r="AN176" s="59">
        <f ca="1">AVERAGE(OFFSET($AM$3,0,0,'Données projet'!$E$10+1,1))-AVERAGE(OFFSET($H$3,0,0,'Données projet'!$E$10+1,1))</f>
        <v>700.22008319944644</v>
      </c>
      <c r="AO176" s="59">
        <f t="shared" si="144"/>
        <v>253.69632671986739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212.28480000000002</v>
      </c>
      <c r="BF176" s="13">
        <f t="shared" si="167"/>
        <v>52.434557099704193</v>
      </c>
      <c r="BG176" s="20">
        <f t="shared" si="168"/>
        <v>461.05288028198476</v>
      </c>
      <c r="BH176" s="59">
        <f t="shared" si="116"/>
        <v>754.38621361531807</v>
      </c>
      <c r="BI176" s="59">
        <f ca="1">AVERAGE(OFFSET($BH$3,0,0,'Données projet'!$E$11+1,1))-AVERAGE(OFFSET($H$3,0,0,'Données projet'!$E$11+1,1))</f>
        <v>354.24684313982857</v>
      </c>
      <c r="BJ176" s="59">
        <f t="shared" si="146"/>
        <v>322.65043486962185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13.22515375271243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13.22515375271243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247</v>
      </c>
      <c r="O177" s="13">
        <f>N177*VLOOKUP('Données projet'!$B$9,Paramètres!$A$1:$I$89,3,0)*VLOOKUP('Données projet'!$B$9,Paramètres!$A$1:$I$89,5,0)</f>
        <v>223.48560000000001</v>
      </c>
      <c r="P177" s="13">
        <f t="shared" si="141"/>
        <v>54.87176918107798</v>
      </c>
      <c r="Q177" s="20">
        <f t="shared" si="162"/>
        <v>484.80575132371069</v>
      </c>
      <c r="R177" s="59">
        <f t="shared" si="109"/>
        <v>778.13908465704401</v>
      </c>
      <c r="S177" s="59">
        <f ca="1">AVERAGE(OFFSET($R$3,0,0,'Données projet'!$E$9+1,1))-AVERAGE(OFFSET($H$3,0,0,'Données projet'!$E$9+1,1))</f>
        <v>302.94227333805696</v>
      </c>
      <c r="T177" s="59">
        <f t="shared" si="142"/>
        <v>425.36703028676067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0.4005436638466483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0.4005436638466483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337.00791351100759</v>
      </c>
      <c r="AN177" s="59">
        <f ca="1">AVERAGE(OFFSET($AM$3,0,0,'Données projet'!$E$10+1,1))-AVERAGE(OFFSET($H$3,0,0,'Données projet'!$E$10+1,1))</f>
        <v>700.22008319944644</v>
      </c>
      <c r="AO177" s="59">
        <f t="shared" si="144"/>
        <v>253.69632671986739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212.28480000000002</v>
      </c>
      <c r="BF177" s="13">
        <f t="shared" si="167"/>
        <v>52.434557099704193</v>
      </c>
      <c r="BG177" s="20">
        <f t="shared" si="168"/>
        <v>461.05288028198476</v>
      </c>
      <c r="BH177" s="59">
        <f t="shared" si="116"/>
        <v>754.38621361531807</v>
      </c>
      <c r="BI177" s="59">
        <f ca="1">AVERAGE(OFFSET($BH$3,0,0,'Données projet'!$E$11+1,1))-AVERAGE(OFFSET($H$3,0,0,'Données projet'!$E$11+1,1))</f>
        <v>354.24684313982857</v>
      </c>
      <c r="BJ177" s="59">
        <f t="shared" si="146"/>
        <v>322.65043486962185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12.965816554169022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12.965816554169022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247</v>
      </c>
      <c r="O178" s="13">
        <f>N178*VLOOKUP('Données projet'!$B$9,Paramètres!$A$1:$I$89,3,0)*VLOOKUP('Données projet'!$B$9,Paramètres!$A$1:$I$89,5,0)</f>
        <v>223.48560000000001</v>
      </c>
      <c r="P178" s="13">
        <f t="shared" si="141"/>
        <v>54.87176918107798</v>
      </c>
      <c r="Q178" s="20">
        <f t="shared" si="162"/>
        <v>484.80575132371069</v>
      </c>
      <c r="R178" s="59">
        <f t="shared" si="109"/>
        <v>778.13908465704401</v>
      </c>
      <c r="S178" s="59">
        <f ca="1">AVERAGE(OFFSET($R$3,0,0,'Données projet'!$E$9+1,1))-AVERAGE(OFFSET($H$3,0,0,'Données projet'!$E$9+1,1))</f>
        <v>302.94227333805696</v>
      </c>
      <c r="T178" s="59">
        <f t="shared" si="142"/>
        <v>425.36703028676067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0.39268924690612711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0.39268924690612711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337.00791351100759</v>
      </c>
      <c r="AN178" s="59">
        <f ca="1">AVERAGE(OFFSET($AM$3,0,0,'Données projet'!$E$10+1,1))-AVERAGE(OFFSET($H$3,0,0,'Données projet'!$E$10+1,1))</f>
        <v>700.22008319944644</v>
      </c>
      <c r="AO178" s="59">
        <f t="shared" si="144"/>
        <v>253.69632671986739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212.28480000000002</v>
      </c>
      <c r="BF178" s="13">
        <f t="shared" si="167"/>
        <v>52.434557099704193</v>
      </c>
      <c r="BG178" s="20">
        <f t="shared" si="168"/>
        <v>461.05288028198476</v>
      </c>
      <c r="BH178" s="59">
        <f t="shared" si="116"/>
        <v>754.38621361531807</v>
      </c>
      <c r="BI178" s="59">
        <f ca="1">AVERAGE(OFFSET($BH$3,0,0,'Données projet'!$E$11+1,1))-AVERAGE(OFFSET($H$3,0,0,'Données projet'!$E$11+1,1))</f>
        <v>354.24684313982857</v>
      </c>
      <c r="BJ178" s="59">
        <f t="shared" si="146"/>
        <v>322.65043486962185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12.711564799908979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12.711564799908979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247</v>
      </c>
      <c r="O179" s="13">
        <f>N179*VLOOKUP('Données projet'!$B$9,Paramètres!$A$1:$I$89,3,0)*VLOOKUP('Données projet'!$B$9,Paramètres!$A$1:$I$89,5,0)</f>
        <v>223.48560000000001</v>
      </c>
      <c r="P179" s="13">
        <f t="shared" si="141"/>
        <v>54.87176918107798</v>
      </c>
      <c r="Q179" s="20">
        <f t="shared" si="162"/>
        <v>484.80575132371069</v>
      </c>
      <c r="R179" s="59">
        <f t="shared" si="109"/>
        <v>778.13908465704401</v>
      </c>
      <c r="S179" s="59">
        <f ca="1">AVERAGE(OFFSET($R$3,0,0,'Données projet'!$E$9+1,1))-AVERAGE(OFFSET($H$3,0,0,'Données projet'!$E$9+1,1))</f>
        <v>302.94227333805696</v>
      </c>
      <c r="T179" s="59">
        <f t="shared" si="142"/>
        <v>425.36703028676067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0.38498885029108826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0.38498885029108826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337.00791351100759</v>
      </c>
      <c r="AN179" s="59">
        <f ca="1">AVERAGE(OFFSET($AM$3,0,0,'Données projet'!$E$10+1,1))-AVERAGE(OFFSET($H$3,0,0,'Données projet'!$E$10+1,1))</f>
        <v>700.22008319944644</v>
      </c>
      <c r="AO179" s="59">
        <f t="shared" si="144"/>
        <v>253.69632671986739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212.28480000000002</v>
      </c>
      <c r="BF179" s="13">
        <f t="shared" si="167"/>
        <v>52.434557099704193</v>
      </c>
      <c r="BG179" s="20">
        <f t="shared" si="168"/>
        <v>461.05288028198476</v>
      </c>
      <c r="BH179" s="59">
        <f t="shared" si="116"/>
        <v>754.38621361531807</v>
      </c>
      <c r="BI179" s="59">
        <f ca="1">AVERAGE(OFFSET($BH$3,0,0,'Données projet'!$E$11+1,1))-AVERAGE(OFFSET($H$3,0,0,'Données projet'!$E$11+1,1))</f>
        <v>354.24684313982857</v>
      </c>
      <c r="BJ179" s="59">
        <f t="shared" si="146"/>
        <v>322.65043486962185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12.462298767471719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12.462298767471719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247</v>
      </c>
      <c r="O180" s="13">
        <f>N180*VLOOKUP('Données projet'!$B$9,Paramètres!$A$1:$I$89,3,0)*VLOOKUP('Données projet'!$B$9,Paramètres!$A$1:$I$89,5,0)</f>
        <v>223.48560000000001</v>
      </c>
      <c r="P180" s="13">
        <f t="shared" si="141"/>
        <v>54.87176918107798</v>
      </c>
      <c r="Q180" s="20">
        <f t="shared" si="162"/>
        <v>484.80575132371069</v>
      </c>
      <c r="R180" s="59">
        <f t="shared" si="109"/>
        <v>778.13908465704401</v>
      </c>
      <c r="S180" s="59">
        <f ca="1">AVERAGE(OFFSET($R$3,0,0,'Données projet'!$E$9+1,1))-AVERAGE(OFFSET($H$3,0,0,'Données projet'!$E$9+1,1))</f>
        <v>302.94227333805696</v>
      </c>
      <c r="T180" s="59">
        <f t="shared" si="142"/>
        <v>425.36703028676067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0.37743945375689214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0.37743945375689214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337.00791351100759</v>
      </c>
      <c r="AN180" s="59">
        <f ca="1">AVERAGE(OFFSET($AM$3,0,0,'Données projet'!$E$10+1,1))-AVERAGE(OFFSET($H$3,0,0,'Données projet'!$E$10+1,1))</f>
        <v>700.22008319944644</v>
      </c>
      <c r="AO180" s="59">
        <f t="shared" si="144"/>
        <v>253.69632671986739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212.28480000000002</v>
      </c>
      <c r="BF180" s="13">
        <f t="shared" si="167"/>
        <v>52.434557099704193</v>
      </c>
      <c r="BG180" s="20">
        <f t="shared" si="168"/>
        <v>461.05288028198476</v>
      </c>
      <c r="BH180" s="59">
        <f t="shared" si="116"/>
        <v>754.38621361531807</v>
      </c>
      <c r="BI180" s="59">
        <f ca="1">AVERAGE(OFFSET($BH$3,0,0,'Données projet'!$E$11+1,1))-AVERAGE(OFFSET($H$3,0,0,'Données projet'!$E$11+1,1))</f>
        <v>354.24684313982857</v>
      </c>
      <c r="BJ180" s="59">
        <f t="shared" si="146"/>
        <v>322.65043486962185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12.217920689893285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12.217920689893285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247</v>
      </c>
      <c r="O181" s="13">
        <f>N181*VLOOKUP('Données projet'!$B$9,Paramètres!$A$1:$I$89,3,0)*VLOOKUP('Données projet'!$B$9,Paramètres!$A$1:$I$89,5,0)</f>
        <v>223.48560000000001</v>
      </c>
      <c r="P181" s="13">
        <f t="shared" si="141"/>
        <v>54.87176918107798</v>
      </c>
      <c r="Q181" s="20">
        <f t="shared" si="162"/>
        <v>484.80575132371069</v>
      </c>
      <c r="R181" s="59">
        <f t="shared" si="109"/>
        <v>778.13908465704401</v>
      </c>
      <c r="S181" s="59">
        <f ca="1">AVERAGE(OFFSET($R$3,0,0,'Données projet'!$E$9+1,1))-AVERAGE(OFFSET($H$3,0,0,'Données projet'!$E$9+1,1))</f>
        <v>302.94227333805696</v>
      </c>
      <c r="T181" s="59">
        <f t="shared" si="142"/>
        <v>425.36703028676067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0.37003809628405437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0.37003809628405437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337.00791351100759</v>
      </c>
      <c r="AN181" s="59">
        <f ca="1">AVERAGE(OFFSET($AM$3,0,0,'Données projet'!$E$10+1,1))-AVERAGE(OFFSET($H$3,0,0,'Données projet'!$E$10+1,1))</f>
        <v>700.22008319944644</v>
      </c>
      <c r="AO181" s="59">
        <f t="shared" si="144"/>
        <v>253.69632671986739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212.28480000000002</v>
      </c>
      <c r="BF181" s="13">
        <f t="shared" si="167"/>
        <v>52.434557099704193</v>
      </c>
      <c r="BG181" s="20">
        <f t="shared" si="168"/>
        <v>461.05288028198476</v>
      </c>
      <c r="BH181" s="59">
        <f t="shared" si="116"/>
        <v>754.38621361531807</v>
      </c>
      <c r="BI181" s="59">
        <f ca="1">AVERAGE(OFFSET($BH$3,0,0,'Données projet'!$E$11+1,1))-AVERAGE(OFFSET($H$3,0,0,'Données projet'!$E$11+1,1))</f>
        <v>354.24684313982857</v>
      </c>
      <c r="BJ181" s="59">
        <f t="shared" si="146"/>
        <v>322.65043486962185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11.978334717360255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11.978334717360255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247</v>
      </c>
      <c r="O182" s="13">
        <f>N182*VLOOKUP('Données projet'!$B$9,Paramètres!$A$1:$I$89,3,0)*VLOOKUP('Données projet'!$B$9,Paramètres!$A$1:$I$89,5,0)</f>
        <v>223.48560000000001</v>
      </c>
      <c r="P182" s="13">
        <f t="shared" si="141"/>
        <v>54.87176918107798</v>
      </c>
      <c r="Q182" s="20">
        <f t="shared" si="162"/>
        <v>484.80575132371069</v>
      </c>
      <c r="R182" s="59">
        <f t="shared" si="109"/>
        <v>778.13908465704401</v>
      </c>
      <c r="S182" s="59">
        <f ca="1">AVERAGE(OFFSET($R$3,0,0,'Données projet'!$E$9+1,1))-AVERAGE(OFFSET($H$3,0,0,'Données projet'!$E$9+1,1))</f>
        <v>302.94227333805696</v>
      </c>
      <c r="T182" s="59">
        <f t="shared" si="142"/>
        <v>425.36703028676067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0.36278187491687669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0.36278187491687669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337.00791351100759</v>
      </c>
      <c r="AN182" s="59">
        <f ca="1">AVERAGE(OFFSET($AM$3,0,0,'Données projet'!$E$10+1,1))-AVERAGE(OFFSET($H$3,0,0,'Données projet'!$E$10+1,1))</f>
        <v>700.22008319944644</v>
      </c>
      <c r="AO182" s="59">
        <f t="shared" si="144"/>
        <v>253.69632671986739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212.28480000000002</v>
      </c>
      <c r="BF182" s="13">
        <f t="shared" si="167"/>
        <v>52.434557099704193</v>
      </c>
      <c r="BG182" s="20">
        <f t="shared" si="168"/>
        <v>461.05288028198476</v>
      </c>
      <c r="BH182" s="59">
        <f t="shared" si="116"/>
        <v>754.38621361531807</v>
      </c>
      <c r="BI182" s="59">
        <f ca="1">AVERAGE(OFFSET($BH$3,0,0,'Données projet'!$E$11+1,1))-AVERAGE(OFFSET($H$3,0,0,'Données projet'!$E$11+1,1))</f>
        <v>354.24684313982857</v>
      </c>
      <c r="BJ182" s="59">
        <f t="shared" si="146"/>
        <v>322.65043486962185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11.743446879615584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11.743446879615584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247</v>
      </c>
      <c r="O183" s="13">
        <f>N183*VLOOKUP('Données projet'!$B$9,Paramètres!$A$1:$I$89,3,0)*VLOOKUP('Données projet'!$B$9,Paramètres!$A$1:$I$89,5,0)</f>
        <v>223.48560000000001</v>
      </c>
      <c r="P183" s="13">
        <f t="shared" si="141"/>
        <v>54.87176918107798</v>
      </c>
      <c r="Q183" s="20">
        <f t="shared" si="162"/>
        <v>484.80575132371069</v>
      </c>
      <c r="R183" s="59">
        <f t="shared" si="109"/>
        <v>778.13908465704401</v>
      </c>
      <c r="S183" s="59">
        <f ca="1">AVERAGE(OFFSET($R$3,0,0,'Données projet'!$E$9+1,1))-AVERAGE(OFFSET($H$3,0,0,'Données projet'!$E$9+1,1))</f>
        <v>302.94227333805696</v>
      </c>
      <c r="T183" s="59">
        <f t="shared" si="142"/>
        <v>425.36703028676067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0.35566794362485132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0.35566794362485132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337.00791351100759</v>
      </c>
      <c r="AN183" s="59">
        <f ca="1">AVERAGE(OFFSET($AM$3,0,0,'Données projet'!$E$10+1,1))-AVERAGE(OFFSET($H$3,0,0,'Données projet'!$E$10+1,1))</f>
        <v>700.22008319944644</v>
      </c>
      <c r="AO183" s="59">
        <f t="shared" si="144"/>
        <v>253.69632671986739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212.28480000000002</v>
      </c>
      <c r="BF183" s="13">
        <f t="shared" si="167"/>
        <v>52.434557099704193</v>
      </c>
      <c r="BG183" s="20">
        <f t="shared" si="168"/>
        <v>461.05288028198476</v>
      </c>
      <c r="BH183" s="59">
        <f t="shared" si="116"/>
        <v>754.38621361531807</v>
      </c>
      <c r="BI183" s="59">
        <f ca="1">AVERAGE(OFFSET($BH$3,0,0,'Données projet'!$E$11+1,1))-AVERAGE(OFFSET($H$3,0,0,'Données projet'!$E$11+1,1))</f>
        <v>354.24684313982857</v>
      </c>
      <c r="BJ183" s="59">
        <f t="shared" si="146"/>
        <v>322.65043486962185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11.513165049101652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11.513165049101652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247</v>
      </c>
      <c r="O184" s="13">
        <f>N184*VLOOKUP('Données projet'!$B$9,Paramètres!$A$1:$I$89,3,0)*VLOOKUP('Données projet'!$B$9,Paramètres!$A$1:$I$89,5,0)</f>
        <v>223.48560000000001</v>
      </c>
      <c r="P184" s="13">
        <f t="shared" si="141"/>
        <v>54.87176918107798</v>
      </c>
      <c r="Q184" s="20">
        <f t="shared" si="162"/>
        <v>484.80575132371069</v>
      </c>
      <c r="R184" s="59">
        <f t="shared" si="109"/>
        <v>778.13908465704401</v>
      </c>
      <c r="S184" s="59">
        <f ca="1">AVERAGE(OFFSET($R$3,0,0,'Données projet'!$E$9+1,1))-AVERAGE(OFFSET($H$3,0,0,'Données projet'!$E$9+1,1))</f>
        <v>302.94227333805696</v>
      </c>
      <c r="T184" s="59">
        <f t="shared" si="142"/>
        <v>425.36703028676067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0.34869351218639294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0.34869351218639294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337.00791351100759</v>
      </c>
      <c r="AN184" s="59">
        <f ca="1">AVERAGE(OFFSET($AM$3,0,0,'Données projet'!$E$10+1,1))-AVERAGE(OFFSET($H$3,0,0,'Données projet'!$E$10+1,1))</f>
        <v>700.22008319944644</v>
      </c>
      <c r="AO184" s="59">
        <f t="shared" si="144"/>
        <v>253.69632671986739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212.28480000000002</v>
      </c>
      <c r="BF184" s="13">
        <f t="shared" si="167"/>
        <v>52.434557099704193</v>
      </c>
      <c r="BG184" s="20">
        <f t="shared" si="168"/>
        <v>461.05288028198476</v>
      </c>
      <c r="BH184" s="59">
        <f t="shared" si="116"/>
        <v>754.38621361531807</v>
      </c>
      <c r="BI184" s="59">
        <f ca="1">AVERAGE(OFFSET($BH$3,0,0,'Données projet'!$E$11+1,1))-AVERAGE(OFFSET($H$3,0,0,'Données projet'!$E$11+1,1))</f>
        <v>354.24684313982857</v>
      </c>
      <c r="BJ184" s="59">
        <f t="shared" si="146"/>
        <v>322.65043486962185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11.28739890482605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11.28739890482605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247</v>
      </c>
      <c r="O185" s="13">
        <f>N185*VLOOKUP('Données projet'!$B$9,Paramètres!$A$1:$I$89,3,0)*VLOOKUP('Données projet'!$B$9,Paramètres!$A$1:$I$89,5,0)</f>
        <v>223.48560000000001</v>
      </c>
      <c r="P185" s="13">
        <f t="shared" si="141"/>
        <v>54.87176918107798</v>
      </c>
      <c r="Q185" s="20">
        <f t="shared" si="162"/>
        <v>484.80575132371069</v>
      </c>
      <c r="R185" s="59">
        <f t="shared" si="109"/>
        <v>778.13908465704401</v>
      </c>
      <c r="S185" s="59">
        <f ca="1">AVERAGE(OFFSET($R$3,0,0,'Données projet'!$E$9+1,1))-AVERAGE(OFFSET($H$3,0,0,'Données projet'!$E$9+1,1))</f>
        <v>302.94227333805696</v>
      </c>
      <c r="T185" s="59">
        <f t="shared" si="142"/>
        <v>425.36703028676067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0.3418558450944596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0.3418558450944596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337.00791351100759</v>
      </c>
      <c r="AN185" s="59">
        <f ca="1">AVERAGE(OFFSET($AM$3,0,0,'Données projet'!$E$10+1,1))-AVERAGE(OFFSET($H$3,0,0,'Données projet'!$E$10+1,1))</f>
        <v>700.22008319944644</v>
      </c>
      <c r="AO185" s="59">
        <f t="shared" si="144"/>
        <v>253.69632671986739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212.28480000000002</v>
      </c>
      <c r="BF185" s="13">
        <f t="shared" si="167"/>
        <v>52.434557099704193</v>
      </c>
      <c r="BG185" s="20">
        <f t="shared" si="168"/>
        <v>461.05288028198476</v>
      </c>
      <c r="BH185" s="59">
        <f t="shared" si="116"/>
        <v>754.38621361531807</v>
      </c>
      <c r="BI185" s="59">
        <f ca="1">AVERAGE(OFFSET($BH$3,0,0,'Données projet'!$E$11+1,1))-AVERAGE(OFFSET($H$3,0,0,'Données projet'!$E$11+1,1))</f>
        <v>354.24684313982857</v>
      </c>
      <c r="BJ185" s="59">
        <f t="shared" si="146"/>
        <v>322.65043486962185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11.066059896935942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11.066059896935942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247</v>
      </c>
      <c r="O186" s="13">
        <f>N186*VLOOKUP('Données projet'!$B$9,Paramètres!$A$1:$I$89,3,0)*VLOOKUP('Données projet'!$B$9,Paramètres!$A$1:$I$89,5,0)</f>
        <v>223.48560000000001</v>
      </c>
      <c r="P186" s="13">
        <f t="shared" si="141"/>
        <v>54.87176918107798</v>
      </c>
      <c r="Q186" s="20">
        <f t="shared" si="162"/>
        <v>484.80575132371069</v>
      </c>
      <c r="R186" s="59">
        <f t="shared" si="109"/>
        <v>778.13908465704401</v>
      </c>
      <c r="S186" s="59">
        <f ca="1">AVERAGE(OFFSET($R$3,0,0,'Données projet'!$E$9+1,1))-AVERAGE(OFFSET($H$3,0,0,'Données projet'!$E$9+1,1))</f>
        <v>302.94227333805696</v>
      </c>
      <c r="T186" s="59">
        <f t="shared" si="142"/>
        <v>425.36703028676067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0.33515226048363395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0.33515226048363395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337.00791351100759</v>
      </c>
      <c r="AN186" s="59">
        <f ca="1">AVERAGE(OFFSET($AM$3,0,0,'Données projet'!$E$10+1,1))-AVERAGE(OFFSET($H$3,0,0,'Données projet'!$E$10+1,1))</f>
        <v>700.22008319944644</v>
      </c>
      <c r="AO186" s="59">
        <f t="shared" si="144"/>
        <v>253.69632671986739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212.28480000000002</v>
      </c>
      <c r="BF186" s="13">
        <f t="shared" si="167"/>
        <v>52.434557099704193</v>
      </c>
      <c r="BG186" s="20">
        <f t="shared" si="168"/>
        <v>461.05288028198476</v>
      </c>
      <c r="BH186" s="59">
        <f t="shared" si="116"/>
        <v>754.38621361531807</v>
      </c>
      <c r="BI186" s="59">
        <f ca="1">AVERAGE(OFFSET($BH$3,0,0,'Données projet'!$E$11+1,1))-AVERAGE(OFFSET($H$3,0,0,'Données projet'!$E$11+1,1))</f>
        <v>354.24684313982857</v>
      </c>
      <c r="BJ186" s="59">
        <f t="shared" si="146"/>
        <v>322.65043486962185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10.849061211987094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10.849061211987094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247</v>
      </c>
      <c r="O187" s="13">
        <f>N187*VLOOKUP('Données projet'!$B$9,Paramètres!$A$1:$I$89,3,0)*VLOOKUP('Données projet'!$B$9,Paramètres!$A$1:$I$89,5,0)</f>
        <v>223.48560000000001</v>
      </c>
      <c r="P187" s="13">
        <f t="shared" si="141"/>
        <v>54.87176918107798</v>
      </c>
      <c r="Q187" s="20">
        <f t="shared" si="162"/>
        <v>484.80575132371069</v>
      </c>
      <c r="R187" s="59">
        <f t="shared" si="109"/>
        <v>778.13908465704401</v>
      </c>
      <c r="S187" s="59">
        <f ca="1">AVERAGE(OFFSET($R$3,0,0,'Données projet'!$E$9+1,1))-AVERAGE(OFFSET($H$3,0,0,'Données projet'!$E$9+1,1))</f>
        <v>302.94227333805696</v>
      </c>
      <c r="T187" s="59">
        <f t="shared" si="142"/>
        <v>425.36703028676067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0.32858012907824369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0.32858012907824369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337.00791351100759</v>
      </c>
      <c r="AN187" s="59">
        <f ca="1">AVERAGE(OFFSET($AM$3,0,0,'Données projet'!$E$10+1,1))-AVERAGE(OFFSET($H$3,0,0,'Données projet'!$E$10+1,1))</f>
        <v>700.22008319944644</v>
      </c>
      <c r="AO187" s="59">
        <f t="shared" si="144"/>
        <v>253.69632671986739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212.28480000000002</v>
      </c>
      <c r="BF187" s="13">
        <f t="shared" si="167"/>
        <v>52.434557099704193</v>
      </c>
      <c r="BG187" s="20">
        <f t="shared" si="168"/>
        <v>461.05288028198476</v>
      </c>
      <c r="BH187" s="59">
        <f t="shared" si="116"/>
        <v>754.38621361531807</v>
      </c>
      <c r="BI187" s="59">
        <f ca="1">AVERAGE(OFFSET($BH$3,0,0,'Données projet'!$E$11+1,1))-AVERAGE(OFFSET($H$3,0,0,'Données projet'!$E$11+1,1))</f>
        <v>354.24684313982857</v>
      </c>
      <c r="BJ187" s="59">
        <f t="shared" si="146"/>
        <v>322.65043486962185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10.636317738893965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10.636317738893965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247</v>
      </c>
      <c r="O188" s="13">
        <f>N188*VLOOKUP('Données projet'!$B$9,Paramètres!$A$1:$I$89,3,0)*VLOOKUP('Données projet'!$B$9,Paramètres!$A$1:$I$89,5,0)</f>
        <v>223.48560000000001</v>
      </c>
      <c r="P188" s="13">
        <f t="shared" si="141"/>
        <v>54.87176918107798</v>
      </c>
      <c r="Q188" s="20">
        <f t="shared" si="162"/>
        <v>484.80575132371069</v>
      </c>
      <c r="R188" s="59">
        <f t="shared" si="109"/>
        <v>778.13908465704401</v>
      </c>
      <c r="S188" s="59">
        <f ca="1">AVERAGE(OFFSET($R$3,0,0,'Données projet'!$E$9+1,1))-AVERAGE(OFFSET($H$3,0,0,'Données projet'!$E$9+1,1))</f>
        <v>302.94227333805696</v>
      </c>
      <c r="T188" s="59">
        <f t="shared" si="142"/>
        <v>425.36703028676067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0.32213687316110884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0.32213687316110884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337.00791351100759</v>
      </c>
      <c r="AN188" s="59">
        <f ca="1">AVERAGE(OFFSET($AM$3,0,0,'Données projet'!$E$10+1,1))-AVERAGE(OFFSET($H$3,0,0,'Données projet'!$E$10+1,1))</f>
        <v>700.22008319944644</v>
      </c>
      <c r="AO188" s="59">
        <f t="shared" si="144"/>
        <v>253.69632671986739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212.28480000000002</v>
      </c>
      <c r="BF188" s="13">
        <f t="shared" si="167"/>
        <v>52.434557099704193</v>
      </c>
      <c r="BG188" s="20">
        <f t="shared" si="168"/>
        <v>461.05288028198476</v>
      </c>
      <c r="BH188" s="59">
        <f t="shared" si="116"/>
        <v>754.38621361531807</v>
      </c>
      <c r="BI188" s="59">
        <f ca="1">AVERAGE(OFFSET($BH$3,0,0,'Données projet'!$E$11+1,1))-AVERAGE(OFFSET($H$3,0,0,'Données projet'!$E$11+1,1))</f>
        <v>354.24684313982857</v>
      </c>
      <c r="BJ188" s="59">
        <f t="shared" si="146"/>
        <v>322.65043486962185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10.427746035547486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10.427746035547486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247</v>
      </c>
      <c r="O189" s="13">
        <f>N189*VLOOKUP('Données projet'!$B$9,Paramètres!$A$1:$I$89,3,0)*VLOOKUP('Données projet'!$B$9,Paramètres!$A$1:$I$89,5,0)</f>
        <v>223.48560000000001</v>
      </c>
      <c r="P189" s="13">
        <f t="shared" si="141"/>
        <v>54.87176918107798</v>
      </c>
      <c r="Q189" s="20">
        <f t="shared" si="162"/>
        <v>484.80575132371069</v>
      </c>
      <c r="R189" s="59">
        <f t="shared" si="109"/>
        <v>778.13908465704401</v>
      </c>
      <c r="S189" s="59">
        <f ca="1">AVERAGE(OFFSET($R$3,0,0,'Données projet'!$E$9+1,1))-AVERAGE(OFFSET($H$3,0,0,'Données projet'!$E$9+1,1))</f>
        <v>302.94227333805696</v>
      </c>
      <c r="T189" s="59">
        <f t="shared" si="142"/>
        <v>425.36703028676067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0.31581996556251091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0.31581996556251091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337.00791351100759</v>
      </c>
      <c r="AN189" s="59">
        <f ca="1">AVERAGE(OFFSET($AM$3,0,0,'Données projet'!$E$10+1,1))-AVERAGE(OFFSET($H$3,0,0,'Données projet'!$E$10+1,1))</f>
        <v>700.22008319944644</v>
      </c>
      <c r="AO189" s="59">
        <f t="shared" si="144"/>
        <v>253.69632671986739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212.28480000000002</v>
      </c>
      <c r="BF189" s="13">
        <f t="shared" si="167"/>
        <v>52.434557099704193</v>
      </c>
      <c r="BG189" s="20">
        <f t="shared" si="168"/>
        <v>461.05288028198476</v>
      </c>
      <c r="BH189" s="59">
        <f t="shared" si="116"/>
        <v>754.38621361531807</v>
      </c>
      <c r="BI189" s="59">
        <f ca="1">AVERAGE(OFFSET($BH$3,0,0,'Données projet'!$E$11+1,1))-AVERAGE(OFFSET($H$3,0,0,'Données projet'!$E$11+1,1))</f>
        <v>354.24684313982857</v>
      </c>
      <c r="BJ189" s="59">
        <f t="shared" si="146"/>
        <v>322.65043486962185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10.223264296087454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10.223264296087454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247</v>
      </c>
      <c r="O190" s="13">
        <f>N190*VLOOKUP('Données projet'!$B$9,Paramètres!$A$1:$I$89,3,0)*VLOOKUP('Données projet'!$B$9,Paramètres!$A$1:$I$89,5,0)</f>
        <v>223.48560000000001</v>
      </c>
      <c r="P190" s="13">
        <f t="shared" si="141"/>
        <v>54.87176918107798</v>
      </c>
      <c r="Q190" s="20">
        <f t="shared" si="162"/>
        <v>484.80575132371069</v>
      </c>
      <c r="R190" s="59">
        <f t="shared" si="109"/>
        <v>778.13908465704401</v>
      </c>
      <c r="S190" s="59">
        <f ca="1">AVERAGE(OFFSET($R$3,0,0,'Données projet'!$E$9+1,1))-AVERAGE(OFFSET($H$3,0,0,'Données projet'!$E$9+1,1))</f>
        <v>302.94227333805696</v>
      </c>
      <c r="T190" s="59">
        <f t="shared" si="142"/>
        <v>425.36703028676067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0.30962692866898833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0.30962692866898833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337.00791351100759</v>
      </c>
      <c r="AN190" s="59">
        <f ca="1">AVERAGE(OFFSET($AM$3,0,0,'Données projet'!$E$10+1,1))-AVERAGE(OFFSET($H$3,0,0,'Données projet'!$E$10+1,1))</f>
        <v>700.22008319944644</v>
      </c>
      <c r="AO190" s="59">
        <f t="shared" si="144"/>
        <v>253.69632671986739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212.28480000000002</v>
      </c>
      <c r="BF190" s="13">
        <f t="shared" si="167"/>
        <v>52.434557099704193</v>
      </c>
      <c r="BG190" s="20">
        <f t="shared" si="168"/>
        <v>461.05288028198476</v>
      </c>
      <c r="BH190" s="59">
        <f t="shared" si="116"/>
        <v>754.38621361531807</v>
      </c>
      <c r="BI190" s="59">
        <f ca="1">AVERAGE(OFFSET($BH$3,0,0,'Données projet'!$E$11+1,1))-AVERAGE(OFFSET($H$3,0,0,'Données projet'!$E$11+1,1))</f>
        <v>354.24684313982857</v>
      </c>
      <c r="BJ190" s="59">
        <f t="shared" si="146"/>
        <v>322.65043486962185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10.022792318816688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10.022792318816688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247</v>
      </c>
      <c r="O191" s="13">
        <f>N191*VLOOKUP('Données projet'!$B$9,Paramètres!$A$1:$I$89,3,0)*VLOOKUP('Données projet'!$B$9,Paramètres!$A$1:$I$89,5,0)</f>
        <v>223.48560000000001</v>
      </c>
      <c r="P191" s="13">
        <f t="shared" si="141"/>
        <v>54.87176918107798</v>
      </c>
      <c r="Q191" s="20">
        <f t="shared" si="162"/>
        <v>484.80575132371069</v>
      </c>
      <c r="R191" s="59">
        <f t="shared" si="109"/>
        <v>778.13908465704401</v>
      </c>
      <c r="S191" s="59">
        <f ca="1">AVERAGE(OFFSET($R$3,0,0,'Données projet'!$E$9+1,1))-AVERAGE(OFFSET($H$3,0,0,'Données projet'!$E$9+1,1))</f>
        <v>302.94227333805696</v>
      </c>
      <c r="T191" s="59">
        <f t="shared" si="142"/>
        <v>425.36703028676067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0.30355533345156821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0.30355533345156821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337.00791351100759</v>
      </c>
      <c r="AN191" s="59">
        <f ca="1">AVERAGE(OFFSET($AM$3,0,0,'Données projet'!$E$10+1,1))-AVERAGE(OFFSET($H$3,0,0,'Données projet'!$E$10+1,1))</f>
        <v>700.22008319944644</v>
      </c>
      <c r="AO191" s="59">
        <f t="shared" si="144"/>
        <v>253.69632671986739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212.28480000000002</v>
      </c>
      <c r="BF191" s="13">
        <f t="shared" si="167"/>
        <v>52.434557099704193</v>
      </c>
      <c r="BG191" s="20">
        <f t="shared" si="168"/>
        <v>461.05288028198476</v>
      </c>
      <c r="BH191" s="59">
        <f t="shared" si="116"/>
        <v>754.38621361531807</v>
      </c>
      <c r="BI191" s="59">
        <f ca="1">AVERAGE(OFFSET($BH$3,0,0,'Données projet'!$E$11+1,1))-AVERAGE(OFFSET($H$3,0,0,'Données projet'!$E$11+1,1))</f>
        <v>354.24684313982857</v>
      </c>
      <c r="BJ191" s="59">
        <f t="shared" si="146"/>
        <v>322.65043486962185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9.8262514747443692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9.8262514747443692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247</v>
      </c>
      <c r="O192" s="13">
        <f>N192*VLOOKUP('Données projet'!$B$9,Paramètres!$A$1:$I$89,3,0)*VLOOKUP('Données projet'!$B$9,Paramètres!$A$1:$I$89,5,0)</f>
        <v>223.48560000000001</v>
      </c>
      <c r="P192" s="13">
        <f t="shared" si="141"/>
        <v>54.87176918107798</v>
      </c>
      <c r="Q192" s="20">
        <f t="shared" si="162"/>
        <v>484.80575132371069</v>
      </c>
      <c r="R192" s="59">
        <f t="shared" si="109"/>
        <v>778.13908465704401</v>
      </c>
      <c r="S192" s="59">
        <f ca="1">AVERAGE(OFFSET($R$3,0,0,'Données projet'!$E$9+1,1))-AVERAGE(OFFSET($H$3,0,0,'Données projet'!$E$9+1,1))</f>
        <v>302.94227333805696</v>
      </c>
      <c r="T192" s="59">
        <f t="shared" si="142"/>
        <v>425.36703028676067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0.29760279851305427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0.29760279851305427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337.00791351100759</v>
      </c>
      <c r="AN192" s="59">
        <f ca="1">AVERAGE(OFFSET($AM$3,0,0,'Données projet'!$E$10+1,1))-AVERAGE(OFFSET($H$3,0,0,'Données projet'!$E$10+1,1))</f>
        <v>700.22008319944644</v>
      </c>
      <c r="AO192" s="59">
        <f t="shared" si="144"/>
        <v>253.69632671986739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212.28480000000002</v>
      </c>
      <c r="BF192" s="13">
        <f t="shared" si="167"/>
        <v>52.434557099704193</v>
      </c>
      <c r="BG192" s="20">
        <f t="shared" si="168"/>
        <v>461.05288028198476</v>
      </c>
      <c r="BH192" s="59">
        <f t="shared" si="116"/>
        <v>754.38621361531807</v>
      </c>
      <c r="BI192" s="59">
        <f ca="1">AVERAGE(OFFSET($BH$3,0,0,'Données projet'!$E$11+1,1))-AVERAGE(OFFSET($H$3,0,0,'Données projet'!$E$11+1,1))</f>
        <v>354.24684313982857</v>
      </c>
      <c r="BJ192" s="59">
        <f t="shared" si="146"/>
        <v>322.65043486962185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9.6335646767462304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9.6335646767462304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247</v>
      </c>
      <c r="O193" s="13">
        <f>N193*VLOOKUP('Données projet'!$B$9,Paramètres!$A$1:$I$89,3,0)*VLOOKUP('Données projet'!$B$9,Paramètres!$A$1:$I$89,5,0)</f>
        <v>223.48560000000001</v>
      </c>
      <c r="P193" s="13">
        <f t="shared" si="141"/>
        <v>54.87176918107798</v>
      </c>
      <c r="Q193" s="20">
        <f t="shared" si="162"/>
        <v>484.80575132371069</v>
      </c>
      <c r="R193" s="59">
        <f t="shared" si="109"/>
        <v>778.13908465704401</v>
      </c>
      <c r="S193" s="59">
        <f ca="1">AVERAGE(OFFSET($R$3,0,0,'Données projet'!$E$9+1,1))-AVERAGE(OFFSET($H$3,0,0,'Données projet'!$E$9+1,1))</f>
        <v>302.94227333805696</v>
      </c>
      <c r="T193" s="59">
        <f t="shared" si="142"/>
        <v>425.36703028676067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0.29176698915399679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0.29176698915399679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337.00791351100759</v>
      </c>
      <c r="AN193" s="59">
        <f ca="1">AVERAGE(OFFSET($AM$3,0,0,'Données projet'!$E$10+1,1))-AVERAGE(OFFSET($H$3,0,0,'Données projet'!$E$10+1,1))</f>
        <v>700.22008319944644</v>
      </c>
      <c r="AO193" s="59">
        <f t="shared" si="144"/>
        <v>253.69632671986739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212.28480000000002</v>
      </c>
      <c r="BF193" s="13">
        <f t="shared" si="167"/>
        <v>52.434557099704193</v>
      </c>
      <c r="BG193" s="20">
        <f t="shared" si="168"/>
        <v>461.05288028198476</v>
      </c>
      <c r="BH193" s="59">
        <f t="shared" si="116"/>
        <v>754.38621361531807</v>
      </c>
      <c r="BI193" s="59">
        <f ca="1">AVERAGE(OFFSET($BH$3,0,0,'Données projet'!$E$11+1,1))-AVERAGE(OFFSET($H$3,0,0,'Données projet'!$E$11+1,1))</f>
        <v>354.24684313982857</v>
      </c>
      <c r="BJ193" s="59">
        <f t="shared" si="146"/>
        <v>322.65043486962185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9.4446563493294935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9.4446563493294935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247</v>
      </c>
      <c r="O194" s="13">
        <f>N194*VLOOKUP('Données projet'!$B$9,Paramètres!$A$1:$I$89,3,0)*VLOOKUP('Données projet'!$B$9,Paramètres!$A$1:$I$89,5,0)</f>
        <v>223.48560000000001</v>
      </c>
      <c r="P194" s="13">
        <f t="shared" si="141"/>
        <v>54.87176918107798</v>
      </c>
      <c r="Q194" s="20">
        <f t="shared" si="162"/>
        <v>484.80575132371069</v>
      </c>
      <c r="R194" s="59">
        <f t="shared" si="109"/>
        <v>778.13908465704401</v>
      </c>
      <c r="S194" s="59">
        <f ca="1">AVERAGE(OFFSET($R$3,0,0,'Données projet'!$E$9+1,1))-AVERAGE(OFFSET($H$3,0,0,'Données projet'!$E$9+1,1))</f>
        <v>302.94227333805696</v>
      </c>
      <c r="T194" s="59">
        <f t="shared" si="142"/>
        <v>425.36703028676067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0.28604561645697818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0.28604561645697818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337.00791351100759</v>
      </c>
      <c r="AN194" s="59">
        <f ca="1">AVERAGE(OFFSET($AM$3,0,0,'Données projet'!$E$10+1,1))-AVERAGE(OFFSET($H$3,0,0,'Données projet'!$E$10+1,1))</f>
        <v>700.22008319944644</v>
      </c>
      <c r="AO194" s="59">
        <f t="shared" si="144"/>
        <v>253.69632671986739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212.28480000000002</v>
      </c>
      <c r="BF194" s="13">
        <f t="shared" si="167"/>
        <v>52.434557099704193</v>
      </c>
      <c r="BG194" s="20">
        <f t="shared" si="168"/>
        <v>461.05288028198476</v>
      </c>
      <c r="BH194" s="59">
        <f t="shared" si="116"/>
        <v>754.38621361531807</v>
      </c>
      <c r="BI194" s="59">
        <f ca="1">AVERAGE(OFFSET($BH$3,0,0,'Données projet'!$E$11+1,1))-AVERAGE(OFFSET($H$3,0,0,'Données projet'!$E$11+1,1))</f>
        <v>354.24684313982857</v>
      </c>
      <c r="BJ194" s="59">
        <f t="shared" si="146"/>
        <v>322.65043486962185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9.2594523989906961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9.2594523989906961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247</v>
      </c>
      <c r="O195" s="13">
        <f>N195*VLOOKUP('Données projet'!$B$9,Paramètres!$A$1:$I$89,3,0)*VLOOKUP('Données projet'!$B$9,Paramètres!$A$1:$I$89,5,0)</f>
        <v>223.48560000000001</v>
      </c>
      <c r="P195" s="13">
        <f t="shared" si="141"/>
        <v>54.87176918107798</v>
      </c>
      <c r="Q195" s="20">
        <f t="shared" si="162"/>
        <v>484.80575132371069</v>
      </c>
      <c r="R195" s="59">
        <f t="shared" ref="R195:R203" si="191">Q195+(I195+J195)*44/12</f>
        <v>778.13908465704401</v>
      </c>
      <c r="S195" s="59">
        <f ca="1">AVERAGE(OFFSET($R$3,0,0,'Données projet'!$E$9+1,1))-AVERAGE(OFFSET($H$3,0,0,'Données projet'!$E$9+1,1))</f>
        <v>302.94227333805696</v>
      </c>
      <c r="T195" s="59">
        <f t="shared" si="142"/>
        <v>425.36703028676067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0.28043643638885535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0.28043643638885535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337.00791351100759</v>
      </c>
      <c r="AN195" s="59">
        <f ca="1">AVERAGE(OFFSET($AM$3,0,0,'Données projet'!$E$10+1,1))-AVERAGE(OFFSET($H$3,0,0,'Données projet'!$E$10+1,1))</f>
        <v>700.22008319944644</v>
      </c>
      <c r="AO195" s="59">
        <f t="shared" si="144"/>
        <v>253.69632671986739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212.28480000000002</v>
      </c>
      <c r="BF195" s="13">
        <f t="shared" si="167"/>
        <v>52.434557099704193</v>
      </c>
      <c r="BG195" s="20">
        <f t="shared" si="168"/>
        <v>461.05288028198476</v>
      </c>
      <c r="BH195" s="59">
        <f t="shared" si="116"/>
        <v>754.38621361531807</v>
      </c>
      <c r="BI195" s="59">
        <f ca="1">AVERAGE(OFFSET($BH$3,0,0,'Données projet'!$E$11+1,1))-AVERAGE(OFFSET($H$3,0,0,'Données projet'!$E$11+1,1))</f>
        <v>354.24684313982857</v>
      </c>
      <c r="BJ195" s="59">
        <f t="shared" si="146"/>
        <v>322.65043486962185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9.0778801851547879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9.0778801851547879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247</v>
      </c>
      <c r="O196" s="13">
        <f>N196*VLOOKUP('Données projet'!$B$9,Paramètres!$A$1:$I$89,3,0)*VLOOKUP('Données projet'!$B$9,Paramètres!$A$1:$I$89,5,0)</f>
        <v>223.48560000000001</v>
      </c>
      <c r="P196" s="13">
        <f t="shared" si="141"/>
        <v>54.87176918107798</v>
      </c>
      <c r="Q196" s="20">
        <f t="shared" si="162"/>
        <v>484.80575132371069</v>
      </c>
      <c r="R196" s="59">
        <f t="shared" si="191"/>
        <v>778.13908465704401</v>
      </c>
      <c r="S196" s="59">
        <f ca="1">AVERAGE(OFFSET($R$3,0,0,'Données projet'!$E$9+1,1))-AVERAGE(OFFSET($H$3,0,0,'Données projet'!$E$9+1,1))</f>
        <v>302.94227333805696</v>
      </c>
      <c r="T196" s="59">
        <f t="shared" si="142"/>
        <v>425.36703028676067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0.27493724892060639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0.27493724892060639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337.00791351100759</v>
      </c>
      <c r="AN196" s="59">
        <f ca="1">AVERAGE(OFFSET($AM$3,0,0,'Données projet'!$E$10+1,1))-AVERAGE(OFFSET($H$3,0,0,'Données projet'!$E$10+1,1))</f>
        <v>700.22008319944644</v>
      </c>
      <c r="AO196" s="59">
        <f t="shared" si="144"/>
        <v>253.69632671986739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212.28480000000002</v>
      </c>
      <c r="BF196" s="13">
        <f t="shared" si="167"/>
        <v>52.434557099704193</v>
      </c>
      <c r="BG196" s="20">
        <f t="shared" si="168"/>
        <v>461.05288028198476</v>
      </c>
      <c r="BH196" s="59">
        <f t="shared" ref="BH196:BH203" si="194">BG196+(AY196+AZ196)*44/12</f>
        <v>754.38621361531807</v>
      </c>
      <c r="BI196" s="59">
        <f ca="1">AVERAGE(OFFSET($BH$3,0,0,'Données projet'!$E$11+1,1))-AVERAGE(OFFSET($H$3,0,0,'Données projet'!$E$11+1,1))</f>
        <v>354.24684313982857</v>
      </c>
      <c r="BJ196" s="59">
        <f t="shared" si="146"/>
        <v>322.65043486962185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8.8998684916840869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8.8998684916840869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247</v>
      </c>
      <c r="O197" s="13">
        <f>N197*VLOOKUP('Données projet'!$B$9,Paramètres!$A$1:$I$89,3,0)*VLOOKUP('Données projet'!$B$9,Paramètres!$A$1:$I$89,5,0)</f>
        <v>223.48560000000001</v>
      </c>
      <c r="P197" s="13">
        <f t="shared" ref="P197:P203" si="203">EXP(-1.0587+0.8836*LN(O197)+0.284)</f>
        <v>54.87176918107798</v>
      </c>
      <c r="Q197" s="20">
        <f t="shared" si="162"/>
        <v>484.80575132371069</v>
      </c>
      <c r="R197" s="59">
        <f t="shared" si="191"/>
        <v>778.13908465704401</v>
      </c>
      <c r="S197" s="59">
        <f ca="1">AVERAGE(OFFSET($R$3,0,0,'Données projet'!$E$9+1,1))-AVERAGE(OFFSET($H$3,0,0,'Données projet'!$E$9+1,1))</f>
        <v>302.94227333805696</v>
      </c>
      <c r="T197" s="59">
        <f t="shared" ref="T197:T203" si="204">$T$3</f>
        <v>425.36703028676067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0.26954589716443661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0.26954589716443661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337.00791351100759</v>
      </c>
      <c r="AN197" s="59">
        <f ca="1">AVERAGE(OFFSET($AM$3,0,0,'Données projet'!$E$10+1,1))-AVERAGE(OFFSET($H$3,0,0,'Données projet'!$E$10+1,1))</f>
        <v>700.22008319944644</v>
      </c>
      <c r="AO197" s="59">
        <f t="shared" ref="AO197:AO203" si="205">$AO$3</f>
        <v>253.69632671986739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212.28480000000002</v>
      </c>
      <c r="BF197" s="13">
        <f t="shared" si="167"/>
        <v>52.434557099704193</v>
      </c>
      <c r="BG197" s="20">
        <f t="shared" si="168"/>
        <v>461.05288028198476</v>
      </c>
      <c r="BH197" s="59">
        <f t="shared" si="194"/>
        <v>754.38621361531807</v>
      </c>
      <c r="BI197" s="59">
        <f ca="1">AVERAGE(OFFSET($BH$3,0,0,'Données projet'!$E$11+1,1))-AVERAGE(OFFSET($H$3,0,0,'Données projet'!$E$11+1,1))</f>
        <v>354.24684313982857</v>
      </c>
      <c r="BJ197" s="59">
        <f t="shared" ref="BJ197:BJ203" si="206">$BJ$3</f>
        <v>322.65043486962185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8.7253474989459328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8.7253474989459328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247</v>
      </c>
      <c r="O198" s="13">
        <f>N198*VLOOKUP('Données projet'!$B$9,Paramètres!$A$1:$I$89,3,0)*VLOOKUP('Données projet'!$B$9,Paramètres!$A$1:$I$89,5,0)</f>
        <v>223.48560000000001</v>
      </c>
      <c r="P198" s="13">
        <f t="shared" si="203"/>
        <v>54.87176918107798</v>
      </c>
      <c r="Q198" s="20">
        <f t="shared" si="162"/>
        <v>484.80575132371069</v>
      </c>
      <c r="R198" s="59">
        <f t="shared" si="191"/>
        <v>778.13908465704401</v>
      </c>
      <c r="S198" s="59">
        <f ca="1">AVERAGE(OFFSET($R$3,0,0,'Données projet'!$E$9+1,1))-AVERAGE(OFFSET($H$3,0,0,'Données projet'!$E$9+1,1))</f>
        <v>302.94227333805696</v>
      </c>
      <c r="T198" s="59">
        <f t="shared" si="204"/>
        <v>425.36703028676067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0.26426026652780543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0.26426026652780543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337.00791351100759</v>
      </c>
      <c r="AN198" s="59">
        <f ca="1">AVERAGE(OFFSET($AM$3,0,0,'Données projet'!$E$10+1,1))-AVERAGE(OFFSET($H$3,0,0,'Données projet'!$E$10+1,1))</f>
        <v>700.22008319944644</v>
      </c>
      <c r="AO198" s="59">
        <f t="shared" si="205"/>
        <v>253.69632671986739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212.28480000000002</v>
      </c>
      <c r="BF198" s="13">
        <f t="shared" si="167"/>
        <v>52.434557099704193</v>
      </c>
      <c r="BG198" s="20">
        <f t="shared" si="168"/>
        <v>461.05288028198476</v>
      </c>
      <c r="BH198" s="59">
        <f t="shared" si="194"/>
        <v>754.38621361531807</v>
      </c>
      <c r="BI198" s="59">
        <f ca="1">AVERAGE(OFFSET($BH$3,0,0,'Données projet'!$E$11+1,1))-AVERAGE(OFFSET($H$3,0,0,'Données projet'!$E$11+1,1))</f>
        <v>354.24684313982857</v>
      </c>
      <c r="BJ198" s="59">
        <f t="shared" si="206"/>
        <v>322.65043486962185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8.5542487564280805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8.5542487564280805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247</v>
      </c>
      <c r="O199" s="13">
        <f>N199*VLOOKUP('Données projet'!$B$9,Paramètres!$A$1:$I$89,3,0)*VLOOKUP('Données projet'!$B$9,Paramètres!$A$1:$I$89,5,0)</f>
        <v>223.48560000000001</v>
      </c>
      <c r="P199" s="13">
        <f t="shared" si="203"/>
        <v>54.87176918107798</v>
      </c>
      <c r="Q199" s="20">
        <f t="shared" si="162"/>
        <v>484.80575132371069</v>
      </c>
      <c r="R199" s="59">
        <f t="shared" si="191"/>
        <v>778.13908465704401</v>
      </c>
      <c r="S199" s="59">
        <f ca="1">AVERAGE(OFFSET($R$3,0,0,'Données projet'!$E$9+1,1))-AVERAGE(OFFSET($H$3,0,0,'Données projet'!$E$9+1,1))</f>
        <v>302.94227333805696</v>
      </c>
      <c r="T199" s="59">
        <f t="shared" si="204"/>
        <v>425.36703028676067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0.25907828388404225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0.25907828388404225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337.00791351100759</v>
      </c>
      <c r="AN199" s="59">
        <f ca="1">AVERAGE(OFFSET($AM$3,0,0,'Données projet'!$E$10+1,1))-AVERAGE(OFFSET($H$3,0,0,'Données projet'!$E$10+1,1))</f>
        <v>700.22008319944644</v>
      </c>
      <c r="AO199" s="59">
        <f t="shared" si="205"/>
        <v>253.69632671986739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212.28480000000002</v>
      </c>
      <c r="BF199" s="13">
        <f t="shared" si="167"/>
        <v>52.434557099704193</v>
      </c>
      <c r="BG199" s="20">
        <f t="shared" si="168"/>
        <v>461.05288028198476</v>
      </c>
      <c r="BH199" s="59">
        <f t="shared" si="194"/>
        <v>754.38621361531807</v>
      </c>
      <c r="BI199" s="59">
        <f ca="1">AVERAGE(OFFSET($BH$3,0,0,'Données projet'!$E$11+1,1))-AVERAGE(OFFSET($H$3,0,0,'Données projet'!$E$11+1,1))</f>
        <v>354.24684313982857</v>
      </c>
      <c r="BJ199" s="59">
        <f t="shared" si="206"/>
        <v>322.65043486962185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8.3865051558910739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8.3865051558910739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247</v>
      </c>
      <c r="O200" s="13">
        <f>N200*VLOOKUP('Données projet'!$B$9,Paramètres!$A$1:$I$89,3,0)*VLOOKUP('Données projet'!$B$9,Paramètres!$A$1:$I$89,5,0)</f>
        <v>223.48560000000001</v>
      </c>
      <c r="P200" s="13">
        <f t="shared" si="203"/>
        <v>54.87176918107798</v>
      </c>
      <c r="Q200" s="20">
        <f t="shared" si="162"/>
        <v>484.80575132371069</v>
      </c>
      <c r="R200" s="59">
        <f t="shared" si="191"/>
        <v>778.13908465704401</v>
      </c>
      <c r="S200" s="59">
        <f ca="1">AVERAGE(OFFSET($R$3,0,0,'Données projet'!$E$9+1,1))-AVERAGE(OFFSET($H$3,0,0,'Données projet'!$E$9+1,1))</f>
        <v>302.94227333805696</v>
      </c>
      <c r="T200" s="59">
        <f t="shared" si="204"/>
        <v>425.36703028676067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0.25399791675922595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0.25399791675922595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337.00791351100759</v>
      </c>
      <c r="AN200" s="59">
        <f ca="1">AVERAGE(OFFSET($AM$3,0,0,'Données projet'!$E$10+1,1))-AVERAGE(OFFSET($H$3,0,0,'Données projet'!$E$10+1,1))</f>
        <v>700.22008319944644</v>
      </c>
      <c r="AO200" s="59">
        <f t="shared" si="205"/>
        <v>253.69632671986739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212.28480000000002</v>
      </c>
      <c r="BF200" s="13">
        <f t="shared" si="167"/>
        <v>52.434557099704193</v>
      </c>
      <c r="BG200" s="20">
        <f t="shared" si="168"/>
        <v>461.05288028198476</v>
      </c>
      <c r="BH200" s="59">
        <f t="shared" si="194"/>
        <v>754.38621361531807</v>
      </c>
      <c r="BI200" s="59">
        <f ca="1">AVERAGE(OFFSET($BH$3,0,0,'Données projet'!$E$11+1,1))-AVERAGE(OFFSET($H$3,0,0,'Données projet'!$E$11+1,1))</f>
        <v>354.24684313982857</v>
      </c>
      <c r="BJ200" s="59">
        <f t="shared" si="206"/>
        <v>322.65043486962185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8.2220509050471051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8.2220509050471051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247</v>
      </c>
      <c r="O201" s="13">
        <f>N201*VLOOKUP('Données projet'!$B$9,Paramètres!$A$1:$I$89,3,0)*VLOOKUP('Données projet'!$B$9,Paramètres!$A$1:$I$89,5,0)</f>
        <v>223.48560000000001</v>
      </c>
      <c r="P201" s="13">
        <f t="shared" si="203"/>
        <v>54.87176918107798</v>
      </c>
      <c r="Q201" s="20">
        <f t="shared" si="162"/>
        <v>484.80575132371069</v>
      </c>
      <c r="R201" s="59">
        <f t="shared" si="191"/>
        <v>778.13908465704401</v>
      </c>
      <c r="S201" s="59">
        <f ca="1">AVERAGE(OFFSET($R$3,0,0,'Données projet'!$E$9+1,1))-AVERAGE(OFFSET($H$3,0,0,'Données projet'!$E$9+1,1))</f>
        <v>302.94227333805696</v>
      </c>
      <c r="T201" s="59">
        <f t="shared" si="204"/>
        <v>425.36703028676067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0.24901717253500932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0.24901717253500932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337.00791351100759</v>
      </c>
      <c r="AN201" s="59">
        <f ca="1">AVERAGE(OFFSET($AM$3,0,0,'Données projet'!$E$10+1,1))-AVERAGE(OFFSET($H$3,0,0,'Données projet'!$E$10+1,1))</f>
        <v>700.22008319944644</v>
      </c>
      <c r="AO201" s="59">
        <f t="shared" si="205"/>
        <v>253.69632671986739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212.28480000000002</v>
      </c>
      <c r="BF201" s="13">
        <f t="shared" si="167"/>
        <v>52.434557099704193</v>
      </c>
      <c r="BG201" s="20">
        <f t="shared" si="168"/>
        <v>461.05288028198476</v>
      </c>
      <c r="BH201" s="59">
        <f t="shared" si="194"/>
        <v>754.38621361531807</v>
      </c>
      <c r="BI201" s="59">
        <f ca="1">AVERAGE(OFFSET($BH$3,0,0,'Données projet'!$E$11+1,1))-AVERAGE(OFFSET($H$3,0,0,'Données projet'!$E$11+1,1))</f>
        <v>354.24684313982857</v>
      </c>
      <c r="BJ201" s="59">
        <f t="shared" si="206"/>
        <v>322.65043486962185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8.0608215017549973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8.0608215017549973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247</v>
      </c>
      <c r="O202" s="13">
        <f>N202*VLOOKUP('Données projet'!$B$9,Paramètres!$A$1:$I$89,3,0)*VLOOKUP('Données projet'!$B$9,Paramètres!$A$1:$I$89,5,0)</f>
        <v>223.48560000000001</v>
      </c>
      <c r="P202" s="13">
        <f t="shared" si="203"/>
        <v>54.87176918107798</v>
      </c>
      <c r="Q202" s="20">
        <f t="shared" si="162"/>
        <v>484.80575132371069</v>
      </c>
      <c r="R202" s="59">
        <f t="shared" si="191"/>
        <v>778.13908465704401</v>
      </c>
      <c r="S202" s="59">
        <f ca="1">AVERAGE(OFFSET($R$3,0,0,'Données projet'!$E$9+1,1))-AVERAGE(OFFSET($H$3,0,0,'Données projet'!$E$9+1,1))</f>
        <v>302.94227333805696</v>
      </c>
      <c r="T202" s="59">
        <f t="shared" si="204"/>
        <v>425.36703028676067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0.24413409766707558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0.24413409766707558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337.00791351100759</v>
      </c>
      <c r="AN202" s="59">
        <f ca="1">AVERAGE(OFFSET($AM$3,0,0,'Données projet'!$E$10+1,1))-AVERAGE(OFFSET($H$3,0,0,'Données projet'!$E$10+1,1))</f>
        <v>700.22008319944644</v>
      </c>
      <c r="AO202" s="59">
        <f t="shared" si="205"/>
        <v>253.69632671986739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212.28480000000002</v>
      </c>
      <c r="BF202" s="13">
        <f t="shared" si="167"/>
        <v>52.434557099704193</v>
      </c>
      <c r="BG202" s="20">
        <f t="shared" si="168"/>
        <v>461.05288028198476</v>
      </c>
      <c r="BH202" s="59">
        <f t="shared" si="194"/>
        <v>754.38621361531807</v>
      </c>
      <c r="BI202" s="59">
        <f ca="1">AVERAGE(OFFSET($BH$3,0,0,'Données projet'!$E$11+1,1))-AVERAGE(OFFSET($H$3,0,0,'Données projet'!$E$11+1,1))</f>
        <v>354.24684313982857</v>
      </c>
      <c r="BJ202" s="59">
        <f t="shared" si="206"/>
        <v>322.65043486962185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7.9027537087212227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7.9027537087212227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247</v>
      </c>
      <c r="O203" s="13">
        <f>N203*VLOOKUP('Données projet'!$B$9,Paramètres!$A$1:$I$89,3,0)*VLOOKUP('Données projet'!$B$9,Paramètres!$A$1:$I$89,5,0)</f>
        <v>223.48560000000001</v>
      </c>
      <c r="P203" s="13">
        <f t="shared" si="203"/>
        <v>54.87176918107798</v>
      </c>
      <c r="Q203" s="20">
        <f t="shared" si="162"/>
        <v>484.80575132371069</v>
      </c>
      <c r="R203" s="59">
        <f t="shared" si="191"/>
        <v>778.13908465704401</v>
      </c>
      <c r="S203" s="59">
        <f ca="1">AVERAGE(OFFSET($R$3,0,0,'Données projet'!$E$9+1,1))-AVERAGE(OFFSET($H$3,0,0,'Données projet'!$E$9+1,1))</f>
        <v>302.94227333805696</v>
      </c>
      <c r="T203" s="59">
        <f t="shared" si="204"/>
        <v>425.36703028676067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0.23934677691892045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0.23934677691892045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337.00791351100759</v>
      </c>
      <c r="AN203" s="59">
        <f ca="1">AVERAGE(OFFSET($AM$3,0,0,'Données projet'!$E$10+1,1))-AVERAGE(OFFSET($H$3,0,0,'Données projet'!$E$10+1,1))</f>
        <v>700.22008319944644</v>
      </c>
      <c r="AO203" s="59">
        <f t="shared" si="205"/>
        <v>253.69632671986739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212.28480000000002</v>
      </c>
      <c r="BF203" s="13">
        <f t="shared" si="167"/>
        <v>52.434557099704193</v>
      </c>
      <c r="BG203" s="20">
        <f t="shared" si="168"/>
        <v>461.05288028198476</v>
      </c>
      <c r="BH203" s="59">
        <f t="shared" si="194"/>
        <v>754.38621361531807</v>
      </c>
      <c r="BI203" s="59">
        <f ca="1">AVERAGE(OFFSET($BH$3,0,0,'Données projet'!$E$11+1,1))-AVERAGE(OFFSET($H$3,0,0,'Données projet'!$E$11+1,1))</f>
        <v>354.24684313982857</v>
      </c>
      <c r="BJ203" s="59">
        <f t="shared" si="206"/>
        <v>322.65043486962185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7.7477855286970065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7.7477855286970065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1.9472943612303364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>
        <f>EXP(LN('Données projet'!B88)/'Données projet'!A88)</f>
        <v>1.4003603312913959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80" zoomScaleNormal="8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Robinier faux-acacia</v>
      </c>
      <c r="B6" s="144">
        <f>'Données projet'!D9</f>
        <v>12.830544</v>
      </c>
      <c r="C6" s="145">
        <f ca="1">IF(OR('Données projet'!B9="",'Données projet'!C9="",'Données projet'!C9=0%),0,Calculateur!S3)</f>
        <v>302.94227333805696</v>
      </c>
      <c r="D6" s="145">
        <f>IF(OR('Données projet'!B9="",'Données projet'!C9="",'Données projet'!C9=0%),0,Calculateur!T3)</f>
        <v>425.36703028676067</v>
      </c>
      <c r="E6" s="145">
        <f ca="1">MIN(C6,D6)</f>
        <v>302.94227333805696</v>
      </c>
      <c r="F6" s="145">
        <f ca="1">E6*B6</f>
        <v>3886.9141675239666</v>
      </c>
      <c r="G6" s="145">
        <f ca="1">F6*(100%-'Données projet'!$C$24)*(100%-'Données projet'!$C$25)*(100%-'Données projet'!$C$26)*(100%-'Données projet'!$C$27)</f>
        <v>3323.3116132329915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243.78033600000001</v>
      </c>
      <c r="K6" s="149">
        <f>J6*(100%-'Données projet'!$C$24)*(100%-'Données projet'!$C$25)*(100%-'Données projet'!$C$26)*(100%-'Données projet'!$C$27)</f>
        <v>208.43218727999999</v>
      </c>
      <c r="L6" s="150">
        <f ca="1">G6+I6+K6</f>
        <v>3531.7438005129916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0.52315200000000006</v>
      </c>
      <c r="C7" s="145">
        <f ca="1">IF(OR('Données projet'!B10="",'Données projet'!C10="",'Données projet'!C10=0%),0,Calculateur!AN3)</f>
        <v>700.22008319944644</v>
      </c>
      <c r="D7" s="145">
        <f>IF(OR('Données projet'!B10="",'Données projet'!C10="",'Données projet'!C10=0%),0,Calculateur!AO3)</f>
        <v>253.69632671986739</v>
      </c>
      <c r="E7" s="145">
        <f t="shared" ref="E7:E15" ca="1" si="0">MIN(C7,D7)</f>
        <v>253.69632671986739</v>
      </c>
      <c r="F7" s="145">
        <f t="shared" ref="F7:F15" ca="1" si="1">E7*B7</f>
        <v>132.72174071615208</v>
      </c>
      <c r="G7" s="145">
        <f ca="1">F7*(100%-'Données projet'!$C$24)*(100%-'Données projet'!$C$25)*(100%-'Données projet'!$C$26)*(100%-'Données projet'!$C$27)</f>
        <v>113.47708831231003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113.47708831231003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1.0463040000000001</v>
      </c>
      <c r="C8" s="145">
        <f ca="1">IF(OR('Données projet'!B11="",'Données projet'!C11="",'Données projet'!C11=0%),0,Calculateur!BI3)</f>
        <v>354.24684313982857</v>
      </c>
      <c r="D8" s="145">
        <f>IF(OR('Données projet'!B11="",'Données projet'!C11="",'Données projet'!C11=0%),0,Calculateur!BJ3)</f>
        <v>322.65043486962185</v>
      </c>
      <c r="E8" s="145">
        <f t="shared" ca="1" si="0"/>
        <v>322.65043486962185</v>
      </c>
      <c r="F8" s="145">
        <f t="shared" ca="1" si="1"/>
        <v>337.59044060582488</v>
      </c>
      <c r="G8" s="145">
        <f ca="1">F8*(100%-'Données projet'!$C$24)*(100%-'Données projet'!$C$25)*(100%-'Données projet'!$C$26)*(100%-'Données projet'!$C$27)</f>
        <v>288.63982671798027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27.988632000000003</v>
      </c>
      <c r="K8" s="149">
        <f>J8*(100%-'Données projet'!$C$24)*(100%-'Données projet'!$C$25)*(100%-'Données projet'!$C$26)*(100%-'Données projet'!$C$27)</f>
        <v>23.930280360000001</v>
      </c>
      <c r="L8" s="150">
        <f t="shared" ca="1" si="2"/>
        <v>312.57010707798025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4357.2263488459439</v>
      </c>
      <c r="G16" s="164">
        <f t="shared" ca="1" si="3"/>
        <v>3725.4285282632818</v>
      </c>
      <c r="H16" s="165">
        <f t="shared" si="3"/>
        <v>0</v>
      </c>
      <c r="I16" s="165">
        <f t="shared" si="3"/>
        <v>0</v>
      </c>
      <c r="J16" s="166">
        <f t="shared" si="3"/>
        <v>271.76896800000003</v>
      </c>
      <c r="K16" s="166">
        <f t="shared" si="3"/>
        <v>232.36246764000001</v>
      </c>
      <c r="L16" s="167">
        <f t="shared" ca="1" si="3"/>
        <v>3957.7909959032818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70" zoomScaleNormal="7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-1153.2659323765422</v>
      </c>
      <c r="U10" s="176">
        <f>'Données projet'!D9</f>
        <v>12.830544</v>
      </c>
      <c r="V10" s="175">
        <f>U10*T10</f>
        <v>-14797.02928905825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4118.9830561680401</v>
      </c>
      <c r="U11" s="176">
        <f>'Données projet'!D10</f>
        <v>0.52315200000000006</v>
      </c>
      <c r="V11" s="175">
        <f t="shared" ref="V11" si="0">U11*T11</f>
        <v>2154.8542238004229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-768.72550110725547</v>
      </c>
      <c r="U12" s="176">
        <f>'Données projet'!D11</f>
        <v>1.0463040000000001</v>
      </c>
      <c r="V12" s="175">
        <f t="shared" ref="V12:V19" si="1">U12*T12</f>
        <v>-804.3205667105259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2085.71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2656.55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4</v>
      </c>
      <c r="C23" s="191">
        <v>20</v>
      </c>
      <c r="D23" s="180">
        <f>B23*C23</f>
        <v>80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-51700.815631968362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21</v>
      </c>
      <c r="C24" s="191">
        <v>20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43987.60010107643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17</v>
      </c>
      <c r="C25" s="191">
        <v>20</v>
      </c>
      <c r="D25" s="180">
        <f t="shared" si="2"/>
        <v>340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151.55000000000001</v>
      </c>
      <c r="Q25" s="232"/>
      <c r="R25" s="23"/>
      <c r="S25" s="184" t="s">
        <v>266</v>
      </c>
      <c r="T25" s="312">
        <f ca="1">T23-T24</f>
        <v>-95688.415733044792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14</v>
      </c>
      <c r="C26" s="191">
        <v>20</v>
      </c>
      <c r="D26" s="180">
        <f t="shared" si="2"/>
        <v>280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11</v>
      </c>
      <c r="C27" s="191">
        <v>20</v>
      </c>
      <c r="D27" s="180">
        <f t="shared" si="2"/>
        <v>220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30</v>
      </c>
      <c r="B28" s="179">
        <f>'Données projet'!D41</f>
        <v>9</v>
      </c>
      <c r="C28" s="191">
        <v>20</v>
      </c>
      <c r="D28" s="180">
        <f t="shared" si="2"/>
        <v>180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35</v>
      </c>
      <c r="B29" s="179">
        <f>'Données projet'!D42</f>
        <v>7</v>
      </c>
      <c r="C29" s="191">
        <v>55</v>
      </c>
      <c r="D29" s="180">
        <f t="shared" si="2"/>
        <v>385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40</v>
      </c>
      <c r="B30" s="179">
        <f>'Données projet'!D43</f>
        <v>6</v>
      </c>
      <c r="C30" s="191">
        <v>55</v>
      </c>
      <c r="D30" s="180">
        <f t="shared" si="2"/>
        <v>330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3054.6944514636407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45</v>
      </c>
      <c r="B31" s="179">
        <f>'Données projet'!D44</f>
        <v>6</v>
      </c>
      <c r="C31" s="191">
        <v>55</v>
      </c>
      <c r="D31" s="180">
        <f t="shared" si="2"/>
        <v>330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151.55000000000001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145.02392344497611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138.77887411002499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132.80275034452151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127.08397162155173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121.61145609717869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116.37459913605619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111.36325276177625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106.56770599213041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101.97866602117743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97.587240211653068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93.384918862825899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89.363558720407582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85.515367196562266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81.832887269437606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3683.76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78.308983032954629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74.936825868856147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71.709881214216395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68.621895898771697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65.666886027532726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62.839125385198791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60.133134339903144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>
        <v>235</v>
      </c>
      <c r="D55" s="177">
        <f t="shared" ref="D55:D73" si="4">B55*C55</f>
        <v>8330.75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57.54366922478772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>
        <v>235</v>
      </c>
      <c r="D56" s="177">
        <f t="shared" si="4"/>
        <v>13021.349999999999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55.065712176830353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>
        <v>235</v>
      </c>
      <c r="D57" s="177">
        <f t="shared" si="4"/>
        <v>15655.7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52.694461413234798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>
        <v>235</v>
      </c>
      <c r="D58" s="177">
        <f t="shared" si="4"/>
        <v>14607.599999999999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50.425321926540477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>
        <v>235</v>
      </c>
      <c r="D59" s="177">
        <f t="shared" si="4"/>
        <v>16764.900000000001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48.253896580421525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>
        <v>235</v>
      </c>
      <c r="D60" s="177">
        <f t="shared" si="4"/>
        <v>16499.349999999999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46.175977588920112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>
        <v>235</v>
      </c>
      <c r="D61" s="177">
        <f t="shared" si="4"/>
        <v>12671.2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44.187538362602993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>
        <v>235</v>
      </c>
      <c r="D62" s="177">
        <f t="shared" si="4"/>
        <v>14863.75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42.284725705840174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>
        <v>235</v>
      </c>
      <c r="D63" s="177">
        <f t="shared" si="4"/>
        <v>20029.05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40.463852350086306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>
        <v>235</v>
      </c>
      <c r="D64" s="177">
        <f t="shared" si="4"/>
        <v>15796.699999999999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38.721389808695022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>
        <v>235</v>
      </c>
      <c r="D65" s="177">
        <f t="shared" si="4"/>
        <v>14208.1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37.053961539421095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>
        <v>235</v>
      </c>
      <c r="D66" s="177">
        <f t="shared" si="4"/>
        <v>16215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35.458336401359908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>
        <v>235</v>
      </c>
      <c r="D67" s="177">
        <f t="shared" si="4"/>
        <v>15963.550000000001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33.931422393645846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>
        <v>235</v>
      </c>
      <c r="D68" s="177">
        <f t="shared" si="4"/>
        <v>55109.85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32.470260663775932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>
        <v>235</v>
      </c>
      <c r="D69" s="177">
        <f t="shared" si="4"/>
        <v>33186.699999999997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31.072019773948263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>
        <v>235</v>
      </c>
      <c r="D70" s="177">
        <f t="shared" si="4"/>
        <v>20510.8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29.733990214304562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>
        <v>235</v>
      </c>
      <c r="D71" s="177">
        <f t="shared" si="4"/>
        <v>42441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28.453579152444558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27.228305409037855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26.055794649796997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24.933774784494737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23.860071564109802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22.832604367569189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21.84938216992267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20.908499684136526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2859.54</v>
      </c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54</v>
      </c>
      <c r="C87" s="189">
        <v>20</v>
      </c>
      <c r="D87" s="177">
        <f t="shared" si="6"/>
        <v>1080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26</v>
      </c>
      <c r="C88" s="189">
        <v>20</v>
      </c>
      <c r="D88" s="177">
        <f t="shared" si="6"/>
        <v>520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27</v>
      </c>
      <c r="C89" s="189">
        <v>20</v>
      </c>
      <c r="D89" s="177">
        <f t="shared" si="6"/>
        <v>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27</v>
      </c>
      <c r="C90" s="189">
        <v>55</v>
      </c>
      <c r="D90" s="177">
        <f t="shared" si="6"/>
        <v>1485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27</v>
      </c>
      <c r="C91" s="189">
        <v>55</v>
      </c>
      <c r="D91" s="177">
        <f t="shared" si="6"/>
        <v>1485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>
        <v>55</v>
      </c>
      <c r="D92" s="177">
        <f t="shared" si="6"/>
        <v>1430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24</v>
      </c>
      <c r="C93" s="189">
        <v>55</v>
      </c>
      <c r="D93" s="177">
        <f t="shared" si="6"/>
        <v>1320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23</v>
      </c>
      <c r="C94" s="189">
        <v>55</v>
      </c>
      <c r="D94" s="177">
        <f t="shared" si="6"/>
        <v>1265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21</v>
      </c>
      <c r="C95" s="189">
        <v>55</v>
      </c>
      <c r="D95" s="177">
        <f t="shared" si="6"/>
        <v>1155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20</v>
      </c>
      <c r="C96" s="189">
        <v>55</v>
      </c>
      <c r="D96" s="177">
        <f t="shared" si="6"/>
        <v>1100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18</v>
      </c>
      <c r="C97" s="189">
        <v>55</v>
      </c>
      <c r="D97" s="177">
        <f t="shared" si="6"/>
        <v>990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16</v>
      </c>
      <c r="C98" s="189">
        <v>55</v>
      </c>
      <c r="D98" s="177">
        <f t="shared" si="6"/>
        <v>880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15</v>
      </c>
      <c r="C99" s="189">
        <v>55</v>
      </c>
      <c r="D99" s="177">
        <f t="shared" si="6"/>
        <v>825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14</v>
      </c>
      <c r="C100" s="189">
        <v>55</v>
      </c>
      <c r="D100" s="177">
        <f t="shared" si="6"/>
        <v>770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12</v>
      </c>
      <c r="C101" s="189">
        <v>55</v>
      </c>
      <c r="D101" s="177">
        <f t="shared" si="6"/>
        <v>660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12</v>
      </c>
      <c r="C102" s="189">
        <v>55</v>
      </c>
      <c r="D102" s="177">
        <f t="shared" si="6"/>
        <v>660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12</v>
      </c>
      <c r="C103" s="189">
        <v>55</v>
      </c>
      <c r="D103" s="177">
        <f t="shared" si="6"/>
        <v>660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2025-01-03T14:37:19Z</dcterms:modified>
</cp:coreProperties>
</file>