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Quercy\SAINT CIRGUES (46) - Lacombe Robert\Dossier à déposer\"/>
    </mc:Choice>
  </mc:AlternateContent>
  <xr:revisionPtr revIDLastSave="0" documentId="13_ncr:1_{FBE277EB-FA4A-4DC2-ABD1-E2D6B0C9D780}" xr6:coauthVersionLast="36" xr6:coauthVersionMax="36" xr10:uidLastSave="{00000000-0000-0000-0000-000000000000}"/>
  <bookViews>
    <workbookView xWindow="0" yWindow="0" windowWidth="28800" windowHeight="12612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I167" i="2" l="1"/>
  <c r="EV168" i="2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AA195" i="2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151" i="2" a="1"/>
  <c r="AH151" i="2" s="1"/>
  <c r="AH163" i="2" a="1"/>
  <c r="AH163" i="2" s="1"/>
  <c r="AH62" i="2" a="1"/>
  <c r="AH62" i="2" s="1"/>
  <c r="AH199" i="2" a="1"/>
  <c r="AH199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<sst xmlns="http://schemas.openxmlformats.org/spreadsheetml/2006/main" count="1166" uniqueCount="324">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</sst>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4.3926046297979076</c:v>
                </c:pt>
                <c:pt idx="2">
                  <c:v>8.3612614966873711</c:v>
                </c:pt>
                <c:pt idx="3">
                  <c:v>15.935083980933408</c:v>
                </c:pt>
                <c:pt idx="4">
                  <c:v>30.405468314778947</c:v>
                </c:pt>
                <c:pt idx="5">
                  <c:v>58.082485530805052</c:v>
                </c:pt>
                <c:pt idx="6">
                  <c:v>72.155748931369416</c:v>
                </c:pt>
                <c:pt idx="7">
                  <c:v>94.133673128860323</c:v>
                </c:pt>
                <c:pt idx="8">
                  <c:v>115.98283085356282</c:v>
                </c:pt>
                <c:pt idx="9">
                  <c:v>137.73104312742694</c:v>
                </c:pt>
                <c:pt idx="10">
                  <c:v>159.39654402501074</c:v>
                </c:pt>
                <c:pt idx="11">
                  <c:v>139.70382844505221</c:v>
                </c:pt>
                <c:pt idx="12">
                  <c:v>161.362507950626</c:v>
                </c:pt>
                <c:pt idx="13">
                  <c:v>182.95230030612535</c:v>
                </c:pt>
                <c:pt idx="14">
                  <c:v>204.48248491014036</c:v>
                </c:pt>
                <c:pt idx="15">
                  <c:v>225.96022281826015</c:v>
                </c:pt>
                <c:pt idx="16">
                  <c:v>211.90768212600287</c:v>
                </c:pt>
                <c:pt idx="17">
                  <c:v>231.02975966933766</c:v>
                </c:pt>
                <c:pt idx="18">
                  <c:v>250.11566977871595</c:v>
                </c:pt>
                <c:pt idx="19">
                  <c:v>269.16856029275453</c:v>
                </c:pt>
                <c:pt idx="20">
                  <c:v>288.19109683703851</c:v>
                </c:pt>
                <c:pt idx="21">
                  <c:v>277.32465175371152</c:v>
                </c:pt>
                <c:pt idx="22">
                  <c:v>293.62085999795471</c:v>
                </c:pt>
                <c:pt idx="23">
                  <c:v>309.89688707897216</c:v>
                </c:pt>
                <c:pt idx="24">
                  <c:v>326.1539420224164</c:v>
                </c:pt>
                <c:pt idx="25">
                  <c:v>342.39310348379212</c:v>
                </c:pt>
                <c:pt idx="26">
                  <c:v>334.27569654819109</c:v>
                </c:pt>
                <c:pt idx="27">
                  <c:v>347.41603793627536</c:v>
                </c:pt>
                <c:pt idx="28">
                  <c:v>360.54547259299108</c:v>
                </c:pt>
                <c:pt idx="29">
                  <c:v>373.66445368853493</c:v>
                </c:pt>
                <c:pt idx="30">
                  <c:v>386.77339997206712</c:v>
                </c:pt>
                <c:pt idx="31">
                  <c:v>380.60570876556693</c:v>
                </c:pt>
                <c:pt idx="32">
                  <c:v>391.78307456466808</c:v>
                </c:pt>
                <c:pt idx="33">
                  <c:v>402.95352523018465</c:v>
                </c:pt>
                <c:pt idx="34">
                  <c:v>414.1172795224561</c:v>
                </c:pt>
                <c:pt idx="35">
                  <c:v>425.27454344239999</c:v>
                </c:pt>
                <c:pt idx="36">
                  <c:v>421.04322924291415</c:v>
                </c:pt>
                <c:pt idx="37">
                  <c:v>430.2740205592209</c:v>
                </c:pt>
                <c:pt idx="38">
                  <c:v>439.50055712660497</c:v>
                </c:pt>
                <c:pt idx="39">
                  <c:v>448.72294089251392</c:v>
                </c:pt>
                <c:pt idx="40">
                  <c:v>457.94126927057533</c:v>
                </c:pt>
                <c:pt idx="41">
                  <c:v>456.02111397099492</c:v>
                </c:pt>
                <c:pt idx="42">
                  <c:v>465.6201790592072</c:v>
                </c:pt>
                <c:pt idx="43">
                  <c:v>475.2150257772908</c:v>
                </c:pt>
                <c:pt idx="44">
                  <c:v>484.80575132371115</c:v>
                </c:pt>
                <c:pt idx="45">
                  <c:v>494.39244873679655</c:v>
                </c:pt>
                <c:pt idx="46">
                  <c:v>4.7119831685935622E-12</c:v>
                </c:pt>
                <c:pt idx="47">
                  <c:v>4.7119831685935622E-12</c:v>
                </c:pt>
                <c:pt idx="48">
                  <c:v>4.7119831685935622E-12</c:v>
                </c:pt>
                <c:pt idx="49">
                  <c:v>4.7119831685935622E-12</c:v>
                </c:pt>
                <c:pt idx="50">
                  <c:v>4.7119831685935622E-12</c:v>
                </c:pt>
                <c:pt idx="51">
                  <c:v>4.7119831685935622E-12</c:v>
                </c:pt>
                <c:pt idx="52">
                  <c:v>4.7119831685935622E-12</c:v>
                </c:pt>
                <c:pt idx="53">
                  <c:v>4.7119831685935622E-12</c:v>
                </c:pt>
                <c:pt idx="54">
                  <c:v>4.7119831685935622E-12</c:v>
                </c:pt>
                <c:pt idx="55">
                  <c:v>4.7119831685935622E-12</c:v>
                </c:pt>
                <c:pt idx="56">
                  <c:v>4.7119831685935622E-12</c:v>
                </c:pt>
                <c:pt idx="57">
                  <c:v>4.7119831685935622E-12</c:v>
                </c:pt>
                <c:pt idx="58">
                  <c:v>4.7119831685935622E-12</c:v>
                </c:pt>
                <c:pt idx="59">
                  <c:v>4.7119831685935622E-12</c:v>
                </c:pt>
                <c:pt idx="60">
                  <c:v>4.7119831685935622E-12</c:v>
                </c:pt>
                <c:pt idx="61">
                  <c:v>4.7119831685935622E-12</c:v>
                </c:pt>
                <c:pt idx="62">
                  <c:v>4.7119831685935622E-12</c:v>
                </c:pt>
                <c:pt idx="63">
                  <c:v>4.7119831685935622E-12</c:v>
                </c:pt>
                <c:pt idx="64">
                  <c:v>4.7119831685935622E-12</c:v>
                </c:pt>
                <c:pt idx="65">
                  <c:v>4.7119831685935622E-12</c:v>
                </c:pt>
                <c:pt idx="66">
                  <c:v>4.7119831685935622E-12</c:v>
                </c:pt>
                <c:pt idx="67">
                  <c:v>4.7119831685935622E-12</c:v>
                </c:pt>
                <c:pt idx="68">
                  <c:v>4.7119831685935622E-12</c:v>
                </c:pt>
                <c:pt idx="69">
                  <c:v>4.7119831685935622E-12</c:v>
                </c:pt>
                <c:pt idx="70">
                  <c:v>4.7119831685935622E-12</c:v>
                </c:pt>
                <c:pt idx="71">
                  <c:v>4.7119831685935622E-12</c:v>
                </c:pt>
                <c:pt idx="72">
                  <c:v>4.7119831685935622E-12</c:v>
                </c:pt>
                <c:pt idx="73">
                  <c:v>4.7119831685935622E-12</c:v>
                </c:pt>
                <c:pt idx="74">
                  <c:v>4.7119831685935622E-12</c:v>
                </c:pt>
                <c:pt idx="75">
                  <c:v>4.7119831685935622E-12</c:v>
                </c:pt>
                <c:pt idx="76">
                  <c:v>4.7119831685935622E-12</c:v>
                </c:pt>
                <c:pt idx="77">
                  <c:v>4.7119831685935622E-12</c:v>
                </c:pt>
                <c:pt idx="78">
                  <c:v>4.7119831685935622E-12</c:v>
                </c:pt>
                <c:pt idx="79">
                  <c:v>4.7119831685935622E-12</c:v>
                </c:pt>
                <c:pt idx="80">
                  <c:v>4.7119831685935622E-12</c:v>
                </c:pt>
                <c:pt idx="81">
                  <c:v>4.7119831685935622E-12</c:v>
                </c:pt>
                <c:pt idx="82">
                  <c:v>4.7119831685935622E-12</c:v>
                </c:pt>
                <c:pt idx="83">
                  <c:v>4.7119831685935622E-12</c:v>
                </c:pt>
                <c:pt idx="84">
                  <c:v>4.7119831685935622E-12</c:v>
                </c:pt>
                <c:pt idx="85">
                  <c:v>4.7119831685935622E-12</c:v>
                </c:pt>
                <c:pt idx="86">
                  <c:v>4.7119831685935622E-12</c:v>
                </c:pt>
                <c:pt idx="87">
                  <c:v>4.7119831685935622E-12</c:v>
                </c:pt>
                <c:pt idx="88">
                  <c:v>4.7119831685935622E-12</c:v>
                </c:pt>
                <c:pt idx="89">
                  <c:v>4.7119831685935622E-12</c:v>
                </c:pt>
                <c:pt idx="90">
                  <c:v>4.7119831685935622E-12</c:v>
                </c:pt>
                <c:pt idx="91">
                  <c:v>4.7119831685935622E-12</c:v>
                </c:pt>
                <c:pt idx="92">
                  <c:v>4.7119831685935622E-12</c:v>
                </c:pt>
                <c:pt idx="93">
                  <c:v>4.7119831685935622E-12</c:v>
                </c:pt>
                <c:pt idx="94">
                  <c:v>4.7119831685935622E-12</c:v>
                </c:pt>
                <c:pt idx="95">
                  <c:v>4.7119831685935622E-12</c:v>
                </c:pt>
                <c:pt idx="96">
                  <c:v>4.7119831685935622E-12</c:v>
                </c:pt>
                <c:pt idx="97">
                  <c:v>4.7119831685935622E-12</c:v>
                </c:pt>
                <c:pt idx="98">
                  <c:v>4.7119831685935622E-12</c:v>
                </c:pt>
                <c:pt idx="99">
                  <c:v>4.7119831685935622E-12</c:v>
                </c:pt>
                <c:pt idx="100">
                  <c:v>4.7119831685935622E-12</c:v>
                </c:pt>
                <c:pt idx="101">
                  <c:v>4.7119831685935622E-12</c:v>
                </c:pt>
                <c:pt idx="102">
                  <c:v>4.7119831685935622E-12</c:v>
                </c:pt>
                <c:pt idx="103">
                  <c:v>4.7119831685935622E-12</c:v>
                </c:pt>
                <c:pt idx="104">
                  <c:v>4.7119831685935622E-12</c:v>
                </c:pt>
                <c:pt idx="105">
                  <c:v>4.7119831685935622E-12</c:v>
                </c:pt>
                <c:pt idx="106">
                  <c:v>4.7119831685935622E-12</c:v>
                </c:pt>
                <c:pt idx="107">
                  <c:v>4.7119831685935622E-12</c:v>
                </c:pt>
                <c:pt idx="108">
                  <c:v>4.7119831685935622E-12</c:v>
                </c:pt>
                <c:pt idx="109">
                  <c:v>4.7119831685935622E-12</c:v>
                </c:pt>
                <c:pt idx="110">
                  <c:v>4.7119831685935622E-12</c:v>
                </c:pt>
                <c:pt idx="111">
                  <c:v>4.7119831685935622E-12</c:v>
                </c:pt>
                <c:pt idx="112">
                  <c:v>4.7119831685935622E-12</c:v>
                </c:pt>
                <c:pt idx="113">
                  <c:v>4.7119831685935622E-12</c:v>
                </c:pt>
                <c:pt idx="114">
                  <c:v>4.7119831685935622E-12</c:v>
                </c:pt>
                <c:pt idx="115">
                  <c:v>4.7119831685935622E-12</c:v>
                </c:pt>
                <c:pt idx="116">
                  <c:v>4.7119831685935622E-12</c:v>
                </c:pt>
                <c:pt idx="117">
                  <c:v>4.7119831685935622E-12</c:v>
                </c:pt>
                <c:pt idx="118">
                  <c:v>4.7119831685935622E-12</c:v>
                </c:pt>
                <c:pt idx="119">
                  <c:v>4.7119831685935622E-12</c:v>
                </c:pt>
                <c:pt idx="120">
                  <c:v>4.7119831685935622E-12</c:v>
                </c:pt>
                <c:pt idx="121">
                  <c:v>4.7119831685935622E-12</c:v>
                </c:pt>
                <c:pt idx="122">
                  <c:v>4.7119831685935622E-12</c:v>
                </c:pt>
                <c:pt idx="123">
                  <c:v>4.7119831685935622E-12</c:v>
                </c:pt>
                <c:pt idx="124">
                  <c:v>4.7119831685935622E-12</c:v>
                </c:pt>
                <c:pt idx="125">
                  <c:v>4.7119831685935622E-12</c:v>
                </c:pt>
                <c:pt idx="126">
                  <c:v>4.7119831685935622E-12</c:v>
                </c:pt>
                <c:pt idx="127">
                  <c:v>4.7119831685935622E-12</c:v>
                </c:pt>
                <c:pt idx="128">
                  <c:v>4.7119831685935622E-12</c:v>
                </c:pt>
                <c:pt idx="129">
                  <c:v>4.7119831685935622E-12</c:v>
                </c:pt>
                <c:pt idx="130">
                  <c:v>4.7119831685935622E-12</c:v>
                </c:pt>
                <c:pt idx="131">
                  <c:v>4.7119831685935622E-12</c:v>
                </c:pt>
                <c:pt idx="132">
                  <c:v>4.7119831685935622E-12</c:v>
                </c:pt>
                <c:pt idx="133">
                  <c:v>4.7119831685935622E-12</c:v>
                </c:pt>
                <c:pt idx="134">
                  <c:v>4.7119831685935622E-12</c:v>
                </c:pt>
                <c:pt idx="135">
                  <c:v>4.7119831685935622E-12</c:v>
                </c:pt>
                <c:pt idx="136">
                  <c:v>4.7119831685935622E-12</c:v>
                </c:pt>
                <c:pt idx="137">
                  <c:v>4.7119831685935622E-12</c:v>
                </c:pt>
                <c:pt idx="138">
                  <c:v>4.7119831685935622E-12</c:v>
                </c:pt>
                <c:pt idx="139">
                  <c:v>4.7119831685935622E-12</c:v>
                </c:pt>
                <c:pt idx="140">
                  <c:v>4.7119831685935622E-12</c:v>
                </c:pt>
                <c:pt idx="141">
                  <c:v>4.7119831685935622E-12</c:v>
                </c:pt>
                <c:pt idx="142">
                  <c:v>4.7119831685935622E-12</c:v>
                </c:pt>
                <c:pt idx="143">
                  <c:v>4.7119831685935622E-12</c:v>
                </c:pt>
                <c:pt idx="144">
                  <c:v>4.7119831685935622E-12</c:v>
                </c:pt>
                <c:pt idx="145">
                  <c:v>4.7119831685935622E-12</c:v>
                </c:pt>
                <c:pt idx="146">
                  <c:v>4.7119831685935622E-12</c:v>
                </c:pt>
                <c:pt idx="147">
                  <c:v>4.7119831685935622E-12</c:v>
                </c:pt>
                <c:pt idx="148">
                  <c:v>4.7119831685935622E-12</c:v>
                </c:pt>
                <c:pt idx="149">
                  <c:v>4.7119831685935622E-12</c:v>
                </c:pt>
                <c:pt idx="150">
                  <c:v>4.7119831685935622E-12</c:v>
                </c:pt>
                <c:pt idx="151">
                  <c:v>4.7119831685935622E-12</c:v>
                </c:pt>
                <c:pt idx="152">
                  <c:v>4.7119831685935622E-12</c:v>
                </c:pt>
                <c:pt idx="153">
                  <c:v>4.7119831685935622E-12</c:v>
                </c:pt>
                <c:pt idx="154">
                  <c:v>4.7119831685935622E-12</c:v>
                </c:pt>
                <c:pt idx="155">
                  <c:v>4.7119831685935622E-12</c:v>
                </c:pt>
                <c:pt idx="156">
                  <c:v>4.7119831685935622E-12</c:v>
                </c:pt>
                <c:pt idx="157">
                  <c:v>4.7119831685935622E-12</c:v>
                </c:pt>
                <c:pt idx="158">
                  <c:v>4.7119831685935622E-12</c:v>
                </c:pt>
                <c:pt idx="159">
                  <c:v>4.7119831685935622E-12</c:v>
                </c:pt>
                <c:pt idx="160">
                  <c:v>4.7119831685935622E-12</c:v>
                </c:pt>
                <c:pt idx="161">
                  <c:v>4.7119831685935622E-12</c:v>
                </c:pt>
                <c:pt idx="162">
                  <c:v>4.7119831685935622E-12</c:v>
                </c:pt>
                <c:pt idx="163">
                  <c:v>4.7119831685935622E-12</c:v>
                </c:pt>
                <c:pt idx="164">
                  <c:v>4.7119831685935622E-12</c:v>
                </c:pt>
                <c:pt idx="165">
                  <c:v>4.7119831685935622E-12</c:v>
                </c:pt>
                <c:pt idx="166">
                  <c:v>4.7119831685935622E-12</c:v>
                </c:pt>
                <c:pt idx="167">
                  <c:v>4.7119831685935622E-12</c:v>
                </c:pt>
                <c:pt idx="168">
                  <c:v>4.7119831685935622E-12</c:v>
                </c:pt>
                <c:pt idx="169">
                  <c:v>4.7119831685935622E-12</c:v>
                </c:pt>
                <c:pt idx="170">
                  <c:v>4.7119831685935622E-12</c:v>
                </c:pt>
                <c:pt idx="171">
                  <c:v>4.7119831685935622E-12</c:v>
                </c:pt>
                <c:pt idx="172">
                  <c:v>4.7119831685935622E-12</c:v>
                </c:pt>
                <c:pt idx="173">
                  <c:v>4.7119831685935622E-12</c:v>
                </c:pt>
                <c:pt idx="174">
                  <c:v>4.7119831685935622E-12</c:v>
                </c:pt>
                <c:pt idx="175">
                  <c:v>4.7119831685935622E-12</c:v>
                </c:pt>
                <c:pt idx="176">
                  <c:v>4.7119831685935622E-12</c:v>
                </c:pt>
                <c:pt idx="177">
                  <c:v>4.7119831685935622E-12</c:v>
                </c:pt>
                <c:pt idx="178">
                  <c:v>4.7119831685935622E-12</c:v>
                </c:pt>
                <c:pt idx="179">
                  <c:v>4.7119831685935622E-12</c:v>
                </c:pt>
                <c:pt idx="180">
                  <c:v>4.7119831685935622E-12</c:v>
                </c:pt>
                <c:pt idx="181">
                  <c:v>4.7119831685935622E-12</c:v>
                </c:pt>
                <c:pt idx="182">
                  <c:v>4.7119831685935622E-12</c:v>
                </c:pt>
                <c:pt idx="183">
                  <c:v>4.7119831685935622E-12</c:v>
                </c:pt>
                <c:pt idx="184">
                  <c:v>4.7119831685935622E-12</c:v>
                </c:pt>
                <c:pt idx="185">
                  <c:v>4.7119831685935622E-12</c:v>
                </c:pt>
                <c:pt idx="186">
                  <c:v>4.7119831685935622E-12</c:v>
                </c:pt>
                <c:pt idx="187">
                  <c:v>4.7119831685935622E-12</c:v>
                </c:pt>
                <c:pt idx="188">
                  <c:v>4.7119831685935622E-12</c:v>
                </c:pt>
                <c:pt idx="189">
                  <c:v>4.7119831685935622E-12</c:v>
                </c:pt>
                <c:pt idx="190">
                  <c:v>4.7119831685935622E-12</c:v>
                </c:pt>
                <c:pt idx="191">
                  <c:v>4.7119831685935622E-12</c:v>
                </c:pt>
                <c:pt idx="192">
                  <c:v>4.7119831685935622E-12</c:v>
                </c:pt>
                <c:pt idx="193">
                  <c:v>4.7119831685935622E-12</c:v>
                </c:pt>
                <c:pt idx="194">
                  <c:v>4.7119831685935622E-12</c:v>
                </c:pt>
                <c:pt idx="195">
                  <c:v>4.7119831685935622E-12</c:v>
                </c:pt>
                <c:pt idx="196">
                  <c:v>4.7119831685935622E-12</c:v>
                </c:pt>
                <c:pt idx="197">
                  <c:v>4.7119831685935622E-12</c:v>
                </c:pt>
                <c:pt idx="198">
                  <c:v>4.7119831685935622E-12</c:v>
                </c:pt>
                <c:pt idx="199">
                  <c:v>4.7119831685935622E-12</c:v>
                </c:pt>
                <c:pt idx="200">
                  <c:v>4.7119831685935622E-12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3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3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3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3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3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3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3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3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3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3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3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3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3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3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3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3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3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3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6" zoomScale="90" zoomScaleNormal="90" workbookViewId="0">
      <selection activeCell="C24" sqref="C24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4" t="s">
        <v>231</v>
      </c>
      <c r="B5" s="304"/>
      <c r="C5" s="26">
        <v>1.1000000000000001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44</v>
      </c>
      <c r="C9" s="35">
        <v>1</v>
      </c>
      <c r="D9" s="36">
        <f t="shared" ref="D9:D18" si="0">C9*$C$5</f>
        <v>1.1000000000000001</v>
      </c>
      <c r="E9" s="37">
        <v>45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100"/>
      <c r="B19" s="39" t="s">
        <v>175</v>
      </c>
      <c r="C19" s="40">
        <f>SUM(C9:C18)</f>
        <v>1</v>
      </c>
      <c r="D19" s="41">
        <f>SUM(D9:D18)</f>
        <v>1.1000000000000001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0.05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Robinier faux-acacia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5</v>
      </c>
      <c r="B36" s="63">
        <v>28</v>
      </c>
      <c r="C36" s="63">
        <v>1</v>
      </c>
      <c r="D36" s="63">
        <v>4</v>
      </c>
      <c r="E36" s="54"/>
      <c r="F36" s="54"/>
      <c r="G36" s="54"/>
      <c r="H36" s="54">
        <v>1</v>
      </c>
      <c r="I36" s="52">
        <f>IFERROR(B36/A36,"")</f>
        <v>5.6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10</v>
      </c>
      <c r="B37" s="63">
        <v>79</v>
      </c>
      <c r="C37" s="63">
        <v>2</v>
      </c>
      <c r="D37" s="63">
        <v>21</v>
      </c>
      <c r="E37" s="54"/>
      <c r="F37" s="54"/>
      <c r="G37" s="54"/>
      <c r="H37" s="54">
        <v>1</v>
      </c>
      <c r="I37" s="56">
        <f t="shared" ref="I37:I55" si="1">IF(A37&lt;&gt;0,(B37-(B36-D36))/(A37-A36),"")</f>
        <v>11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15</v>
      </c>
      <c r="B38" s="63">
        <v>113</v>
      </c>
      <c r="C38" s="63">
        <v>3</v>
      </c>
      <c r="D38" s="63">
        <v>17</v>
      </c>
      <c r="E38" s="54"/>
      <c r="F38" s="54"/>
      <c r="G38" s="54"/>
      <c r="H38" s="54">
        <v>1</v>
      </c>
      <c r="I38" s="56">
        <f t="shared" si="1"/>
        <v>11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20</v>
      </c>
      <c r="B39" s="63">
        <v>145</v>
      </c>
      <c r="C39" s="63">
        <v>4</v>
      </c>
      <c r="D39" s="63">
        <v>14</v>
      </c>
      <c r="E39" s="54"/>
      <c r="F39" s="54"/>
      <c r="G39" s="54"/>
      <c r="H39" s="54">
        <v>1</v>
      </c>
      <c r="I39" s="52">
        <f t="shared" si="1"/>
        <v>9.8000000000000007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25</v>
      </c>
      <c r="B40" s="63">
        <v>173</v>
      </c>
      <c r="C40" s="63">
        <v>5</v>
      </c>
      <c r="D40" s="63">
        <v>11</v>
      </c>
      <c r="E40" s="54"/>
      <c r="F40" s="54"/>
      <c r="G40" s="54"/>
      <c r="H40" s="54">
        <v>1</v>
      </c>
      <c r="I40" s="52">
        <f t="shared" si="1"/>
        <v>8.4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>
        <v>30</v>
      </c>
      <c r="B41" s="63">
        <v>196</v>
      </c>
      <c r="C41" s="63">
        <v>6</v>
      </c>
      <c r="D41" s="63">
        <v>9</v>
      </c>
      <c r="E41" s="54"/>
      <c r="F41" s="54"/>
      <c r="G41" s="54"/>
      <c r="H41" s="54">
        <v>1</v>
      </c>
      <c r="I41" s="56">
        <f t="shared" si="1"/>
        <v>6.8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>
        <v>35</v>
      </c>
      <c r="B42" s="63">
        <v>216</v>
      </c>
      <c r="C42" s="63">
        <v>7</v>
      </c>
      <c r="D42" s="63">
        <v>7</v>
      </c>
      <c r="E42" s="54"/>
      <c r="F42" s="54"/>
      <c r="G42" s="54"/>
      <c r="H42" s="54"/>
      <c r="I42" s="56">
        <f t="shared" si="1"/>
        <v>5.8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283">
        <v>40</v>
      </c>
      <c r="B43" s="63">
        <v>233</v>
      </c>
      <c r="C43" s="63">
        <v>8</v>
      </c>
      <c r="D43" s="63">
        <v>6</v>
      </c>
      <c r="E43" s="54"/>
      <c r="F43" s="54"/>
      <c r="G43" s="54"/>
      <c r="H43" s="54"/>
      <c r="I43" s="52">
        <f t="shared" si="1"/>
        <v>4.8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283">
        <v>45</v>
      </c>
      <c r="B44" s="63">
        <v>252</v>
      </c>
      <c r="C44" s="63">
        <v>9</v>
      </c>
      <c r="D44" s="63">
        <v>252</v>
      </c>
      <c r="E44" s="54"/>
      <c r="F44" s="54"/>
      <c r="G44" s="54"/>
      <c r="H44" s="54"/>
      <c r="I44" s="52">
        <f t="shared" si="1"/>
        <v>5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B17" sqref="B17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1" bestFit="1" customWidth="1"/>
    <col min="2" max="4" width="11.44140625" style="71"/>
    <col min="5" max="5" width="9.5546875" style="71" customWidth="1"/>
    <col min="6" max="7" width="11.44140625" style="71"/>
    <col min="8" max="8" width="10.664062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6640625" style="71" bestFit="1" customWidth="1"/>
    <col min="25" max="25" width="14.5546875" style="71" bestFit="1" customWidth="1"/>
    <col min="26" max="26" width="12.44140625" style="71" bestFit="1" customWidth="1"/>
    <col min="27" max="27" width="9.664062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33203125" style="71" bestFit="1" customWidth="1"/>
    <col min="45" max="45" width="11.6640625" style="71" bestFit="1" customWidth="1"/>
    <col min="46" max="46" width="8.44140625" style="71" bestFit="1" customWidth="1"/>
    <col min="47" max="47" width="9.44140625" style="71" bestFit="1" customWidth="1"/>
    <col min="48" max="48" width="9.664062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3320312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33203125" style="71" bestFit="1" customWidth="1"/>
    <col min="66" max="66" width="11.6640625" style="71" bestFit="1" customWidth="1"/>
    <col min="67" max="67" width="8.44140625" style="71" bestFit="1" customWidth="1"/>
    <col min="68" max="68" width="9.44140625" style="71" bestFit="1" customWidth="1"/>
    <col min="69" max="69" width="9.664062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886718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33203125" style="71" bestFit="1" customWidth="1"/>
    <col min="87" max="87" width="11.6640625" style="71" bestFit="1" customWidth="1"/>
    <col min="88" max="88" width="8.44140625" style="71" bestFit="1" customWidth="1"/>
    <col min="89" max="89" width="9.44140625" style="71" bestFit="1" customWidth="1"/>
    <col min="90" max="90" width="9.664062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33203125" style="71" bestFit="1" customWidth="1"/>
    <col min="108" max="108" width="11.6640625" style="71" bestFit="1" customWidth="1"/>
    <col min="109" max="109" width="8.44140625" style="71" bestFit="1" customWidth="1"/>
    <col min="110" max="110" width="9.44140625" style="71" bestFit="1" customWidth="1"/>
    <col min="111" max="111" width="9.664062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3320312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33203125" style="71" bestFit="1" customWidth="1"/>
    <col min="129" max="129" width="11.6640625" style="71" bestFit="1" customWidth="1"/>
    <col min="130" max="130" width="8.44140625" style="71" bestFit="1" customWidth="1"/>
    <col min="131" max="131" width="9.44140625" style="71" bestFit="1" customWidth="1"/>
    <col min="132" max="132" width="9.664062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33203125" style="71" bestFit="1" customWidth="1"/>
    <col min="150" max="150" width="11.6640625" style="71" bestFit="1" customWidth="1"/>
    <col min="151" max="151" width="8.44140625" style="71" bestFit="1" customWidth="1"/>
    <col min="152" max="152" width="9.44140625" style="71" bestFit="1" customWidth="1"/>
    <col min="153" max="153" width="9.664062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33203125" style="71" bestFit="1" customWidth="1"/>
    <col min="171" max="171" width="11.6640625" style="71" bestFit="1" customWidth="1"/>
    <col min="172" max="172" width="8.109375" style="71" bestFit="1" customWidth="1"/>
    <col min="173" max="173" width="9.44140625" style="71" bestFit="1" customWidth="1"/>
    <col min="174" max="174" width="9.664062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3320312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664062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3320312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33203125" style="71" bestFit="1" customWidth="1"/>
    <col min="213" max="213" width="11.6640625" style="71" bestFit="1" customWidth="1"/>
    <col min="214" max="214" width="8.44140625" style="71" bestFit="1" customWidth="1"/>
    <col min="215" max="215" width="9.44140625" style="71" bestFit="1" customWidth="1"/>
    <col min="216" max="216" width="9.6640625" style="71" bestFit="1" customWidth="1"/>
    <col min="217" max="217" width="11" style="71" bestFit="1" customWidth="1"/>
    <col min="218" max="218" width="9.44140625" style="71" bestFit="1" customWidth="1"/>
    <col min="219" max="16384" width="11.44140625" style="71"/>
  </cols>
  <sheetData>
    <row r="1" spans="1:218" s="5" customFormat="1" ht="26.4" thickBot="1" x14ac:dyDescent="0.55000000000000004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Robinier faux-acacia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302.6112905010138</v>
      </c>
      <c r="T3" s="62">
        <f>IF('Données projet'!E9&gt;30,$R$33-$H$33,LOOKUP('Données projet'!$E$9,$A$3:$A$203,R3:R203)-LOOKUP('Données projet'!$E$9,$A$3:$A$203,$H$3:$H$203))</f>
        <v>423.44006663873375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5.6</v>
      </c>
      <c r="N4" s="14">
        <f>IF('Données projet'!$A$36&gt;35,N3+M4-V3,IF(A4&lt;'Données projet'!$A$36,$K$205^A4,IF(A4='Données projet'!$A$36,'Données projet'!$B$36,N3+M4-V3)))</f>
        <v>1.9472943612303364</v>
      </c>
      <c r="O4" s="14">
        <f>N4*VLOOKUP('Données projet'!$B$9,Paramètres!$A$1:$I$89,3,0)*VLOOKUP('Données projet'!$B$9,Paramètres!$A$1:$I$89,5,0)</f>
        <v>1.7619119380412083</v>
      </c>
      <c r="P4" s="14">
        <f>EXP(-1.0587+0.8836*LN(O4)+0.284)</f>
        <v>0.76015770586189668</v>
      </c>
      <c r="Q4" s="22">
        <f t="shared" ref="Q4:Q34" si="2">(O4+P4)*0.475*44/12</f>
        <v>4.3926046297979076</v>
      </c>
      <c r="R4" s="62">
        <f t="shared" si="0"/>
        <v>262.28149351868677</v>
      </c>
      <c r="S4" s="62">
        <f ca="1">AVERAGE(OFFSET($R$3,0,0,'Données projet'!$E$9+1,1))-AVERAGE(OFFSET($H$3,0,0,'Données projet'!$E$9+1,1))</f>
        <v>302.6112905010138</v>
      </c>
      <c r="T4" s="62">
        <f>$T$3</f>
        <v>423.44006663873375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5.6</v>
      </c>
      <c r="N5" s="14">
        <f>IF('Données projet'!$A$36&gt;35,N4+M5-V4,IF(A5&lt;'Données projet'!$A$36,$K$205^A5,IF(A5='Données projet'!$A$36,'Données projet'!$B$36,N4+M5-V4)))</f>
        <v>3.7919553292794639</v>
      </c>
      <c r="O5" s="14">
        <f>N5*VLOOKUP('Données projet'!$B$9,Paramètres!$A$1:$I$89,3,0)*VLOOKUP('Données projet'!$B$9,Paramètres!$A$1:$I$89,5,0)</f>
        <v>3.4309611819320587</v>
      </c>
      <c r="P5" s="14">
        <f t="shared" ref="P5:P68" si="33">EXP(-1.0587+0.8836*LN(O5)+0.284)</f>
        <v>1.3697631223860498</v>
      </c>
      <c r="Q5" s="22">
        <f t="shared" si="2"/>
        <v>8.3612614966873711</v>
      </c>
      <c r="R5" s="62">
        <f t="shared" si="0"/>
        <v>267.47237260779849</v>
      </c>
      <c r="S5" s="62">
        <f ca="1">AVERAGE(OFFSET($R$3,0,0,'Données projet'!$E$9+1,1))-AVERAGE(OFFSET($H$3,0,0,'Données projet'!$E$9+1,1))</f>
        <v>302.6112905010138</v>
      </c>
      <c r="T5" s="62">
        <f t="shared" ref="T5:T68" si="34">$T$3</f>
        <v>423.44006663873375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5.6</v>
      </c>
      <c r="N6" s="14">
        <f>IF('Données projet'!$A$36&gt;35,N5+M6-V5,IF(A6&lt;'Données projet'!$A$36,$K$205^A6,IF(A6='Données projet'!$A$36,'Données projet'!$B$36,N5+M6-V5)))</f>
        <v>7.3840532307432234</v>
      </c>
      <c r="O6" s="14">
        <f>N6*VLOOKUP('Données projet'!$B$9,Paramètres!$A$1:$I$89,3,0)*VLOOKUP('Données projet'!$B$9,Paramètres!$A$1:$I$89,5,0)</f>
        <v>6.6810913631764679</v>
      </c>
      <c r="P6" s="14">
        <f t="shared" si="33"/>
        <v>2.4682391521919964</v>
      </c>
      <c r="Q6" s="22">
        <f t="shared" si="2"/>
        <v>15.935083980933408</v>
      </c>
      <c r="R6" s="62">
        <f t="shared" si="0"/>
        <v>276.26841731426674</v>
      </c>
      <c r="S6" s="62">
        <f ca="1">AVERAGE(OFFSET($R$3,0,0,'Données projet'!$E$9+1,1))-AVERAGE(OFFSET($H$3,0,0,'Données projet'!$E$9+1,1))</f>
        <v>302.6112905010138</v>
      </c>
      <c r="T6" s="62">
        <f t="shared" si="34"/>
        <v>423.44006663873375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5.6</v>
      </c>
      <c r="N7" s="14">
        <f>IF('Données projet'!$A$36&gt;35,N6+M7-V6,IF(A7&lt;'Données projet'!$A$36,$K$205^A7,IF(A7='Données projet'!$A$36,'Données projet'!$B$36,N6+M7-V6)))</f>
        <v>14.378925219250927</v>
      </c>
      <c r="O7" s="14">
        <f>N7*VLOOKUP('Données projet'!$B$9,Paramètres!$A$1:$I$89,3,0)*VLOOKUP('Données projet'!$B$9,Paramètres!$A$1:$I$89,5,0)</f>
        <v>13.010051538378239</v>
      </c>
      <c r="P7" s="14">
        <f t="shared" si="33"/>
        <v>4.4476336184326453</v>
      </c>
      <c r="Q7" s="22">
        <f t="shared" si="2"/>
        <v>30.405468314778947</v>
      </c>
      <c r="R7" s="62">
        <f t="shared" si="0"/>
        <v>291.96102387033449</v>
      </c>
      <c r="S7" s="62">
        <f ca="1">AVERAGE(OFFSET($R$3,0,0,'Données projet'!$E$9+1,1))-AVERAGE(OFFSET($H$3,0,0,'Données projet'!$E$9+1,1))</f>
        <v>302.6112905010138</v>
      </c>
      <c r="T7" s="62">
        <f t="shared" si="34"/>
        <v>423.44006663873375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>
        <f>VLOOKUP(A8,'Données projet'!$A$35:$I$55,2,0)</f>
        <v>28</v>
      </c>
      <c r="L8" s="13">
        <f>VLOOKUP(A8,'Données projet'!$A$35:$I$55,9,0)</f>
        <v>5.6</v>
      </c>
      <c r="M8" s="13">
        <f t="array" ref="M8">INDEX(L:L,MIN(IF(ISNUMBER(L8:L204),ROW(L8:L204),"")))</f>
        <v>5.6</v>
      </c>
      <c r="N8" s="14">
        <f>IF('Données projet'!$A$36&gt;35,N7+M8-V7,IF(A8&lt;'Données projet'!$A$36,$K$205^A8,IF(A8='Données projet'!$A$36,'Données projet'!$B$36,N7+M8-V7)))</f>
        <v>28</v>
      </c>
      <c r="O8" s="14">
        <f>N8*VLOOKUP('Données projet'!$B$9,Paramètres!$A$1:$I$89,3,0)*VLOOKUP('Données projet'!$B$9,Paramètres!$A$1:$I$89,5,0)</f>
        <v>25.334399999999999</v>
      </c>
      <c r="P8" s="14">
        <f t="shared" si="33"/>
        <v>8.0143955200794572</v>
      </c>
      <c r="Q8" s="22">
        <f t="shared" si="2"/>
        <v>58.082485530805052</v>
      </c>
      <c r="R8" s="62">
        <f t="shared" si="0"/>
        <v>320.86026330858283</v>
      </c>
      <c r="S8" s="62">
        <f ca="1">AVERAGE(OFFSET($R$3,0,0,'Données projet'!$E$9+1,1))-AVERAGE(OFFSET($H$3,0,0,'Données projet'!$E$9+1,1))</f>
        <v>302.6112905010138</v>
      </c>
      <c r="T8" s="62">
        <f t="shared" si="34"/>
        <v>423.44006663873375</v>
      </c>
      <c r="U8" s="16">
        <f>IF(ISNA(VLOOKUP(A8,'Données projet'!$A$35:$I$55,3,0)),0,VLOOKUP(A8,'Données projet'!$A$35:$I$55,3,0))</f>
        <v>1</v>
      </c>
      <c r="V8" s="16">
        <f>IF(ISNA(VLOOKUP(A8,'Données projet'!$A$35:$I$55,4,0)),0,VLOOKUP(A8,'Données projet'!$A$35:$I$55,4,0))</f>
        <v>4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11</v>
      </c>
      <c r="N9" s="14">
        <f>IF('Données projet'!$A$36&gt;35,N8+M9-V8,IF(A9&lt;'Données projet'!$A$36,$K$205^A9,IF(A9='Données projet'!$A$36,'Données projet'!$B$36,N8+M9-V8)))</f>
        <v>35</v>
      </c>
      <c r="O9" s="14">
        <f>N9*VLOOKUP('Données projet'!$B$9,Paramètres!$A$1:$I$89,3,0)*VLOOKUP('Données projet'!$B$9,Paramètres!$A$1:$I$89,5,0)</f>
        <v>31.667999999999996</v>
      </c>
      <c r="P9" s="14">
        <f t="shared" si="33"/>
        <v>9.7611381424130652</v>
      </c>
      <c r="Q9" s="22">
        <f t="shared" si="2"/>
        <v>72.155748931369416</v>
      </c>
      <c r="R9" s="62">
        <f t="shared" si="0"/>
        <v>336.15574893136943</v>
      </c>
      <c r="S9" s="62">
        <f ca="1">AVERAGE(OFFSET($R$3,0,0,'Données projet'!$E$9+1,1))-AVERAGE(OFFSET($H$3,0,0,'Données projet'!$E$9+1,1))</f>
        <v>302.6112905010138</v>
      </c>
      <c r="T9" s="62">
        <f t="shared" si="34"/>
        <v>423.44006663873375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11</v>
      </c>
      <c r="N10" s="14">
        <f>IF('Données projet'!$A$36&gt;35,N9+M10-V9,IF(A10&lt;'Données projet'!$A$36,$K$205^A10,IF(A10='Données projet'!$A$36,'Données projet'!$B$36,N9+M10-V9)))</f>
        <v>46</v>
      </c>
      <c r="O10" s="14">
        <f>N10*VLOOKUP('Données projet'!$B$9,Paramètres!$A$1:$I$89,3,0)*VLOOKUP('Données projet'!$B$9,Paramètres!$A$1:$I$89,5,0)</f>
        <v>41.620800000000003</v>
      </c>
      <c r="P10" s="14">
        <f t="shared" si="33"/>
        <v>12.427241987862391</v>
      </c>
      <c r="Q10" s="22">
        <f t="shared" si="2"/>
        <v>94.133673128860323</v>
      </c>
      <c r="R10" s="62">
        <f t="shared" si="0"/>
        <v>359.35589535108255</v>
      </c>
      <c r="S10" s="62">
        <f ca="1">AVERAGE(OFFSET($R$3,0,0,'Données projet'!$E$9+1,1))-AVERAGE(OFFSET($H$3,0,0,'Données projet'!$E$9+1,1))</f>
        <v>302.6112905010138</v>
      </c>
      <c r="T10" s="62">
        <f t="shared" si="34"/>
        <v>423.44006663873375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11</v>
      </c>
      <c r="N11" s="14">
        <f>IF('Données projet'!$A$36&gt;35,N10+M11-V10,IF(A11&lt;'Données projet'!$A$36,$K$205^A11,IF(A11='Données projet'!$A$36,'Données projet'!$B$36,N10+M11-V10)))</f>
        <v>57</v>
      </c>
      <c r="O11" s="14">
        <f>N11*VLOOKUP('Données projet'!$B$9,Paramètres!$A$1:$I$89,3,0)*VLOOKUP('Données projet'!$B$9,Paramètres!$A$1:$I$89,5,0)</f>
        <v>51.573599999999992</v>
      </c>
      <c r="P11" s="14">
        <f t="shared" si="33"/>
        <v>15.019412930275323</v>
      </c>
      <c r="Q11" s="22">
        <f t="shared" si="2"/>
        <v>115.98283085356282</v>
      </c>
      <c r="R11" s="62">
        <f t="shared" si="0"/>
        <v>382.42727529800726</v>
      </c>
      <c r="S11" s="62">
        <f ca="1">AVERAGE(OFFSET($R$3,0,0,'Données projet'!$E$9+1,1))-AVERAGE(OFFSET($H$3,0,0,'Données projet'!$E$9+1,1))</f>
        <v>302.6112905010138</v>
      </c>
      <c r="T11" s="62">
        <f t="shared" si="34"/>
        <v>423.44006663873375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11</v>
      </c>
      <c r="N12" s="14">
        <f>IF('Données projet'!$A$36&gt;35,N11+M12-V11,IF(A12&lt;'Données projet'!$A$36,$K$205^A12,IF(A12='Données projet'!$A$36,'Données projet'!$B$36,N11+M12-V11)))</f>
        <v>68</v>
      </c>
      <c r="O12" s="14">
        <f>N12*VLOOKUP('Données projet'!$B$9,Paramètres!$A$1:$I$89,3,0)*VLOOKUP('Données projet'!$B$9,Paramètres!$A$1:$I$89,5,0)</f>
        <v>61.526399999999995</v>
      </c>
      <c r="P12" s="14">
        <f t="shared" si="33"/>
        <v>17.553624762159014</v>
      </c>
      <c r="Q12" s="22">
        <f t="shared" si="2"/>
        <v>137.73104312742694</v>
      </c>
      <c r="R12" s="62">
        <f t="shared" si="0"/>
        <v>405.39770979409366</v>
      </c>
      <c r="S12" s="62">
        <f ca="1">AVERAGE(OFFSET($R$3,0,0,'Données projet'!$E$9+1,1))-AVERAGE(OFFSET($H$3,0,0,'Données projet'!$E$9+1,1))</f>
        <v>302.6112905010138</v>
      </c>
      <c r="T12" s="62">
        <f t="shared" si="34"/>
        <v>423.44006663873375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>
        <f>VLOOKUP(A13,'Données projet'!$A$35:$I$55,2,0)</f>
        <v>79</v>
      </c>
      <c r="L13" s="13">
        <f>VLOOKUP(A13,'Données projet'!$A$35:$I$55,9,0)</f>
        <v>11</v>
      </c>
      <c r="M13" s="13">
        <f t="array" ref="M13">INDEX(L:L,MIN(IF(ISNUMBER(L13:L209),ROW(L13:L209),"")))</f>
        <v>11</v>
      </c>
      <c r="N13" s="14">
        <f>IF('Données projet'!$A$36&gt;35,N12+M13-V12,IF(A13&lt;'Données projet'!$A$36,$K$205^A13,IF(A13='Données projet'!$A$36,'Données projet'!$B$36,N12+M13-V12)))</f>
        <v>79</v>
      </c>
      <c r="O13" s="14">
        <f>N13*VLOOKUP('Données projet'!$B$9,Paramètres!$A$1:$I$89,3,0)*VLOOKUP('Données projet'!$B$9,Paramètres!$A$1:$I$89,5,0)</f>
        <v>71.479200000000006</v>
      </c>
      <c r="P13" s="14">
        <f t="shared" si="33"/>
        <v>20.040346808618612</v>
      </c>
      <c r="Q13" s="22">
        <f t="shared" si="2"/>
        <v>159.39654402501074</v>
      </c>
      <c r="R13" s="62">
        <f t="shared" si="0"/>
        <v>428.28543291389963</v>
      </c>
      <c r="S13" s="62">
        <f ca="1">AVERAGE(OFFSET($R$3,0,0,'Données projet'!$E$9+1,1))-AVERAGE(OFFSET($H$3,0,0,'Données projet'!$E$9+1,1))</f>
        <v>302.6112905010138</v>
      </c>
      <c r="T13" s="62">
        <f t="shared" si="34"/>
        <v>423.44006663873375</v>
      </c>
      <c r="U13" s="16">
        <f>IF(ISNA(VLOOKUP(A13,'Données projet'!$A$35:$I$55,3,0)),0,VLOOKUP(A13,'Données projet'!$A$35:$I$55,3,0))</f>
        <v>2</v>
      </c>
      <c r="V13" s="16">
        <f>IF(ISNA(VLOOKUP(A13,'Données projet'!$A$35:$I$55,4,0)),0,VLOOKUP(A13,'Données projet'!$A$35:$I$55,4,0))</f>
        <v>21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11</v>
      </c>
      <c r="N14" s="14">
        <f>IF('Données projet'!$A$36&gt;35,N13+M14-V13,IF(A14&lt;'Données projet'!$A$36,$K$205^A14,IF(A14='Données projet'!$A$36,'Données projet'!$B$36,N13+M14-V13)))</f>
        <v>69</v>
      </c>
      <c r="O14" s="14">
        <f>N14*VLOOKUP('Données projet'!$B$9,Paramètres!$A$1:$I$89,3,0)*VLOOKUP('Données projet'!$B$9,Paramètres!$A$1:$I$89,5,0)</f>
        <v>62.431199999999997</v>
      </c>
      <c r="P14" s="14">
        <f t="shared" si="33"/>
        <v>17.781524466058684</v>
      </c>
      <c r="Q14" s="22">
        <f t="shared" si="2"/>
        <v>139.70382844505221</v>
      </c>
      <c r="R14" s="62">
        <f t="shared" si="0"/>
        <v>409.81493955616338</v>
      </c>
      <c r="S14" s="62">
        <f ca="1">AVERAGE(OFFSET($R$3,0,0,'Données projet'!$E$9+1,1))-AVERAGE(OFFSET($H$3,0,0,'Données projet'!$E$9+1,1))</f>
        <v>302.6112905010138</v>
      </c>
      <c r="T14" s="62">
        <f t="shared" si="34"/>
        <v>423.44006663873375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11</v>
      </c>
      <c r="N15" s="14">
        <f>IF('Données projet'!$A$36&gt;35,N14+M15-V14,IF(A15&lt;'Données projet'!$A$36,$K$205^A15,IF(A15='Données projet'!$A$36,'Données projet'!$B$36,N14+M15-V14)))</f>
        <v>80</v>
      </c>
      <c r="O15" s="14">
        <f>N15*VLOOKUP('Données projet'!$B$9,Paramètres!$A$1:$I$89,3,0)*VLOOKUP('Données projet'!$B$9,Paramètres!$A$1:$I$89,5,0)</f>
        <v>72.384</v>
      </c>
      <c r="P15" s="14">
        <f t="shared" si="33"/>
        <v>20.264329923804397</v>
      </c>
      <c r="Q15" s="22">
        <f t="shared" si="2"/>
        <v>161.362507950626</v>
      </c>
      <c r="R15" s="62">
        <f t="shared" si="0"/>
        <v>432.69584128395934</v>
      </c>
      <c r="S15" s="62">
        <f ca="1">AVERAGE(OFFSET($R$3,0,0,'Données projet'!$E$9+1,1))-AVERAGE(OFFSET($H$3,0,0,'Données projet'!$E$9+1,1))</f>
        <v>302.6112905010138</v>
      </c>
      <c r="T15" s="62">
        <f t="shared" si="34"/>
        <v>423.44006663873375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11</v>
      </c>
      <c r="N16" s="14">
        <f>IF('Données projet'!$A$36&gt;35,N15+M16-V15,IF(A16&lt;'Données projet'!$A$36,$K$205^A16,IF(A16='Données projet'!$A$36,'Données projet'!$B$36,N15+M16-V15)))</f>
        <v>91</v>
      </c>
      <c r="O16" s="14">
        <f>N16*VLOOKUP('Données projet'!$B$9,Paramètres!$A$1:$I$89,3,0)*VLOOKUP('Données projet'!$B$9,Paramètres!$A$1:$I$89,5,0)</f>
        <v>82.336799999999997</v>
      </c>
      <c r="P16" s="14">
        <f t="shared" si="33"/>
        <v>22.707582950885364</v>
      </c>
      <c r="Q16" s="22">
        <f t="shared" si="2"/>
        <v>182.95230030612535</v>
      </c>
      <c r="R16" s="62">
        <f t="shared" si="0"/>
        <v>455.50785586168092</v>
      </c>
      <c r="S16" s="62">
        <f ca="1">AVERAGE(OFFSET($R$3,0,0,'Données projet'!$E$9+1,1))-AVERAGE(OFFSET($H$3,0,0,'Données projet'!$E$9+1,1))</f>
        <v>302.6112905010138</v>
      </c>
      <c r="T16" s="62">
        <f t="shared" si="34"/>
        <v>423.44006663873375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11</v>
      </c>
      <c r="N17" s="14">
        <f>IF('Données projet'!$A$36&gt;35,N16+M17-V16,IF(A17&lt;'Données projet'!$A$36,$K$205^A17,IF(A17='Données projet'!$A$36,'Données projet'!$B$36,N16+M17-V16)))</f>
        <v>102</v>
      </c>
      <c r="O17" s="14">
        <f>N17*VLOOKUP('Données projet'!$B$9,Paramètres!$A$1:$I$89,3,0)*VLOOKUP('Données projet'!$B$9,Paramètres!$A$1:$I$89,5,0)</f>
        <v>92.289599999999993</v>
      </c>
      <c r="P17" s="14">
        <f t="shared" si="33"/>
        <v>25.116611431659546</v>
      </c>
      <c r="Q17" s="22">
        <f t="shared" si="2"/>
        <v>204.48248491014036</v>
      </c>
      <c r="R17" s="62">
        <f t="shared" si="0"/>
        <v>478.26026268791816</v>
      </c>
      <c r="S17" s="62">
        <f ca="1">AVERAGE(OFFSET($R$3,0,0,'Données projet'!$E$9+1,1))-AVERAGE(OFFSET($H$3,0,0,'Données projet'!$E$9+1,1))</f>
        <v>302.6112905010138</v>
      </c>
      <c r="T17" s="62">
        <f t="shared" si="34"/>
        <v>423.44006663873375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>
        <f>VLOOKUP(A18,'Données projet'!$A$35:$I$55,2,0)</f>
        <v>113</v>
      </c>
      <c r="L18" s="13">
        <f>VLOOKUP(A18,'Données projet'!$A$35:$I$55,9,0)</f>
        <v>11</v>
      </c>
      <c r="M18" s="13">
        <f t="array" ref="M18">INDEX(L:L,MIN(IF(ISNUMBER(L18:L214),ROW(L18:L214),"")))</f>
        <v>11</v>
      </c>
      <c r="N18" s="14">
        <f>IF('Données projet'!$A$36&gt;35,N17+M18-V17,IF(A18&lt;'Données projet'!$A$36,$K$205^A18,IF(A18='Données projet'!$A$36,'Données projet'!$B$36,N17+M18-V17)))</f>
        <v>113</v>
      </c>
      <c r="O18" s="14">
        <f>N18*VLOOKUP('Données projet'!$B$9,Paramètres!$A$1:$I$89,3,0)*VLOOKUP('Données projet'!$B$9,Paramètres!$A$1:$I$89,5,0)</f>
        <v>102.24239999999999</v>
      </c>
      <c r="P18" s="14">
        <f t="shared" si="33"/>
        <v>27.495526976991481</v>
      </c>
      <c r="Q18" s="22">
        <f t="shared" si="2"/>
        <v>225.96022281826015</v>
      </c>
      <c r="R18" s="62">
        <f t="shared" si="0"/>
        <v>500.96022281826015</v>
      </c>
      <c r="S18" s="62">
        <f ca="1">AVERAGE(OFFSET($R$3,0,0,'Données projet'!$E$9+1,1))-AVERAGE(OFFSET($H$3,0,0,'Données projet'!$E$9+1,1))</f>
        <v>302.6112905010138</v>
      </c>
      <c r="T18" s="62">
        <f t="shared" si="34"/>
        <v>423.44006663873375</v>
      </c>
      <c r="U18" s="16">
        <f>IF(ISNA(VLOOKUP(A18,'Données projet'!$A$35:$I$55,3,0)),0,VLOOKUP(A18,'Données projet'!$A$35:$I$55,3,0))</f>
        <v>3</v>
      </c>
      <c r="V18" s="16">
        <f>IF(ISNA(VLOOKUP(A18,'Données projet'!$A$35:$I$55,4,0)),0,VLOOKUP(A18,'Données projet'!$A$35:$I$55,4,0))</f>
        <v>17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9.8000000000000007</v>
      </c>
      <c r="N19" s="14">
        <f>IF('Données projet'!$A$36&gt;35,N18+M19-V18,IF(A19&lt;'Données projet'!$A$36,$K$205^A19,IF(A19='Données projet'!$A$36,'Données projet'!$B$36,N18+M19-V18)))</f>
        <v>105.8</v>
      </c>
      <c r="O19" s="14">
        <f>N19*VLOOKUP('Données projet'!$B$9,Paramètres!$A$1:$I$89,3,0)*VLOOKUP('Données projet'!$B$9,Paramètres!$A$1:$I$89,5,0)</f>
        <v>95.72784</v>
      </c>
      <c r="P19" s="14">
        <f t="shared" si="33"/>
        <v>25.941642560384413</v>
      </c>
      <c r="Q19" s="22">
        <f t="shared" si="2"/>
        <v>211.90768212600287</v>
      </c>
      <c r="R19" s="62">
        <f t="shared" si="0"/>
        <v>488.12990434822507</v>
      </c>
      <c r="S19" s="62">
        <f ca="1">AVERAGE(OFFSET($R$3,0,0,'Données projet'!$E$9+1,1))-AVERAGE(OFFSET($H$3,0,0,'Données projet'!$E$9+1,1))</f>
        <v>302.6112905010138</v>
      </c>
      <c r="T19" s="62">
        <f t="shared" si="34"/>
        <v>423.44006663873375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9.8000000000000007</v>
      </c>
      <c r="N20" s="14">
        <f>IF('Données projet'!$A$36&gt;35,N19+M20-V19,IF(A20&lt;'Données projet'!$A$36,$K$205^A20,IF(A20='Données projet'!$A$36,'Données projet'!$B$36,N19+M20-V19)))</f>
        <v>115.6</v>
      </c>
      <c r="O20" s="14">
        <f>N20*VLOOKUP('Données projet'!$B$9,Paramètres!$A$1:$I$89,3,0)*VLOOKUP('Données projet'!$B$9,Paramètres!$A$1:$I$89,5,0)</f>
        <v>104.59487999999999</v>
      </c>
      <c r="P20" s="14">
        <f t="shared" si="33"/>
        <v>28.053785838854211</v>
      </c>
      <c r="Q20" s="22">
        <f t="shared" si="2"/>
        <v>231.02975966933766</v>
      </c>
      <c r="R20" s="62">
        <f t="shared" si="0"/>
        <v>508.47420411378209</v>
      </c>
      <c r="S20" s="62">
        <f ca="1">AVERAGE(OFFSET($R$3,0,0,'Données projet'!$E$9+1,1))-AVERAGE(OFFSET($H$3,0,0,'Données projet'!$E$9+1,1))</f>
        <v>302.6112905010138</v>
      </c>
      <c r="T20" s="62">
        <f t="shared" si="34"/>
        <v>423.44006663873375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9.8000000000000007</v>
      </c>
      <c r="N21" s="14">
        <f>IF('Données projet'!$A$36&gt;35,N20+M21-V20,IF(A21&lt;'Données projet'!$A$36,$K$205^A21,IF(A21='Données projet'!$A$36,'Données projet'!$B$36,N20+M21-V20)))</f>
        <v>125.39999999999999</v>
      </c>
      <c r="O21" s="14">
        <f>N21*VLOOKUP('Données projet'!$B$9,Paramètres!$A$1:$I$89,3,0)*VLOOKUP('Données projet'!$B$9,Paramètres!$A$1:$I$89,5,0)</f>
        <v>113.46191999999998</v>
      </c>
      <c r="P21" s="14">
        <f t="shared" si="33"/>
        <v>30.145163126535493</v>
      </c>
      <c r="Q21" s="22">
        <f t="shared" si="2"/>
        <v>250.11566977871595</v>
      </c>
      <c r="R21" s="62">
        <f t="shared" si="0"/>
        <v>528.78233644538261</v>
      </c>
      <c r="S21" s="62">
        <f ca="1">AVERAGE(OFFSET($R$3,0,0,'Données projet'!$E$9+1,1))-AVERAGE(OFFSET($H$3,0,0,'Données projet'!$E$9+1,1))</f>
        <v>302.6112905010138</v>
      </c>
      <c r="T21" s="62">
        <f t="shared" si="34"/>
        <v>423.44006663873375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9.8000000000000007</v>
      </c>
      <c r="N22" s="14">
        <f>IF('Données projet'!$A$36&gt;35,N21+M22-V21,IF(A22&lt;'Données projet'!$A$36,$K$205^A22,IF(A22='Données projet'!$A$36,'Données projet'!$B$36,N21+M22-V21)))</f>
        <v>135.19999999999999</v>
      </c>
      <c r="O22" s="14">
        <f>N22*VLOOKUP('Données projet'!$B$9,Paramètres!$A$1:$I$89,3,0)*VLOOKUP('Données projet'!$B$9,Paramètres!$A$1:$I$89,5,0)</f>
        <v>122.32895999999998</v>
      </c>
      <c r="P22" s="14">
        <f t="shared" si="33"/>
        <v>32.217581794883031</v>
      </c>
      <c r="Q22" s="22">
        <f t="shared" si="2"/>
        <v>269.16856029275453</v>
      </c>
      <c r="R22" s="62">
        <f t="shared" si="0"/>
        <v>549.05744918164339</v>
      </c>
      <c r="S22" s="62">
        <f ca="1">AVERAGE(OFFSET($R$3,0,0,'Données projet'!$E$9+1,1))-AVERAGE(OFFSET($H$3,0,0,'Données projet'!$E$9+1,1))</f>
        <v>302.6112905010138</v>
      </c>
      <c r="T22" s="62">
        <f t="shared" si="34"/>
        <v>423.44006663873375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145</v>
      </c>
      <c r="L23" s="13">
        <f>VLOOKUP(A23,'Données projet'!$A$35:$I$55,9,0)</f>
        <v>9.8000000000000007</v>
      </c>
      <c r="M23" s="13">
        <f t="array" ref="M23">INDEX(L:L,MIN(IF(ISNUMBER(L23:L219),ROW(L23:L219),"")))</f>
        <v>9.8000000000000007</v>
      </c>
      <c r="N23" s="14">
        <f>IF('Données projet'!$A$36&gt;35,N22+M23-V22,IF(A23&lt;'Données projet'!$A$36,$K$205^A23,IF(A23='Données projet'!$A$36,'Données projet'!$B$36,N22+M23-V22)))</f>
        <v>145</v>
      </c>
      <c r="O23" s="14">
        <f>N23*VLOOKUP('Données projet'!$B$9,Paramètres!$A$1:$I$89,3,0)*VLOOKUP('Données projet'!$B$9,Paramètres!$A$1:$I$89,5,0)</f>
        <v>131.196</v>
      </c>
      <c r="P23" s="14">
        <f t="shared" si="33"/>
        <v>34.272572346624997</v>
      </c>
      <c r="Q23" s="22">
        <f t="shared" si="2"/>
        <v>288.19109683703851</v>
      </c>
      <c r="R23" s="62">
        <f t="shared" si="0"/>
        <v>569.30220794814966</v>
      </c>
      <c r="S23" s="62">
        <f ca="1">AVERAGE(OFFSET($R$3,0,0,'Données projet'!$E$9+1,1))-AVERAGE(OFFSET($H$3,0,0,'Données projet'!$E$9+1,1))</f>
        <v>302.6112905010138</v>
      </c>
      <c r="T23" s="62">
        <f t="shared" si="34"/>
        <v>423.44006663873375</v>
      </c>
      <c r="U23" s="16">
        <f>IF(ISNA(VLOOKUP(A23,'Données projet'!$A$35:$I$55,3,0)),0,VLOOKUP(A23,'Données projet'!$A$35:$I$55,3,0))</f>
        <v>4</v>
      </c>
      <c r="V23" s="16">
        <f>IF(ISNA(VLOOKUP(A23,'Données projet'!$A$35:$I$55,4,0)),0,VLOOKUP(A23,'Données projet'!$A$35:$I$55,4,0))</f>
        <v>14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8.4</v>
      </c>
      <c r="N24" s="14">
        <f>IF('Données projet'!$A$36&gt;35,N23+M24-V23,IF(A24&lt;'Données projet'!$A$36,$K$205^A24,IF(A24='Données projet'!$A$36,'Données projet'!$B$36,N23+M24-V23)))</f>
        <v>139.4</v>
      </c>
      <c r="O24" s="14">
        <f>N24*VLOOKUP('Données projet'!$B$9,Paramètres!$A$1:$I$89,3,0)*VLOOKUP('Données projet'!$B$9,Paramètres!$A$1:$I$89,5,0)</f>
        <v>126.12912000000001</v>
      </c>
      <c r="P24" s="14">
        <f t="shared" si="33"/>
        <v>33.100345121748241</v>
      </c>
      <c r="Q24" s="22">
        <f t="shared" si="2"/>
        <v>277.32465175371152</v>
      </c>
      <c r="R24" s="62">
        <f t="shared" si="0"/>
        <v>559.65798508704484</v>
      </c>
      <c r="S24" s="62">
        <f ca="1">AVERAGE(OFFSET($R$3,0,0,'Données projet'!$E$9+1,1))-AVERAGE(OFFSET($H$3,0,0,'Données projet'!$E$9+1,1))</f>
        <v>302.6112905010138</v>
      </c>
      <c r="T24" s="62">
        <f t="shared" si="34"/>
        <v>423.44006663873375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8.4</v>
      </c>
      <c r="N25" s="14">
        <f>IF('Données projet'!$A$36&gt;35,N24+M25-V24,IF(A25&lt;'Données projet'!$A$36,$K$205^A25,IF(A25='Données projet'!$A$36,'Données projet'!$B$36,N24+M25-V24)))</f>
        <v>147.80000000000001</v>
      </c>
      <c r="O25" s="14">
        <f>N25*VLOOKUP('Données projet'!$B$9,Paramètres!$A$1:$I$89,3,0)*VLOOKUP('Données projet'!$B$9,Paramètres!$A$1:$I$89,5,0)</f>
        <v>133.72944000000001</v>
      </c>
      <c r="P25" s="14">
        <f t="shared" si="33"/>
        <v>34.856699711744326</v>
      </c>
      <c r="Q25" s="22">
        <f t="shared" si="2"/>
        <v>293.62085999795471</v>
      </c>
      <c r="R25" s="62">
        <f t="shared" si="0"/>
        <v>577.1764155535102</v>
      </c>
      <c r="S25" s="62">
        <f ca="1">AVERAGE(OFFSET($R$3,0,0,'Données projet'!$E$9+1,1))-AVERAGE(OFFSET($H$3,0,0,'Données projet'!$E$9+1,1))</f>
        <v>302.6112905010138</v>
      </c>
      <c r="T25" s="62">
        <f t="shared" si="34"/>
        <v>423.44006663873375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8.4</v>
      </c>
      <c r="N26" s="14">
        <f>IF('Données projet'!$A$36&gt;35,N25+M26-V25,IF(A26&lt;'Données projet'!$A$36,$K$205^A26,IF(A26='Données projet'!$A$36,'Données projet'!$B$36,N25+M26-V25)))</f>
        <v>156.20000000000002</v>
      </c>
      <c r="O26" s="14">
        <f>N26*VLOOKUP('Données projet'!$B$9,Paramètres!$A$1:$I$89,3,0)*VLOOKUP('Données projet'!$B$9,Paramètres!$A$1:$I$89,5,0)</f>
        <v>141.32976000000002</v>
      </c>
      <c r="P26" s="14">
        <f t="shared" si="33"/>
        <v>36.601467030988793</v>
      </c>
      <c r="Q26" s="22">
        <f t="shared" si="2"/>
        <v>309.89688707897216</v>
      </c>
      <c r="R26" s="62">
        <f t="shared" si="0"/>
        <v>594.67466485674993</v>
      </c>
      <c r="S26" s="62">
        <f ca="1">AVERAGE(OFFSET($R$3,0,0,'Données projet'!$E$9+1,1))-AVERAGE(OFFSET($H$3,0,0,'Données projet'!$E$9+1,1))</f>
        <v>302.6112905010138</v>
      </c>
      <c r="T26" s="62">
        <f t="shared" si="34"/>
        <v>423.44006663873375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8.4</v>
      </c>
      <c r="N27" s="14">
        <f>IF('Données projet'!$A$36&gt;35,N26+M27-V26,IF(A27&lt;'Données projet'!$A$36,$K$205^A27,IF(A27='Données projet'!$A$36,'Données projet'!$B$36,N26+M27-V26)))</f>
        <v>164.60000000000002</v>
      </c>
      <c r="O27" s="14">
        <f>N27*VLOOKUP('Données projet'!$B$9,Paramètres!$A$1:$I$89,3,0)*VLOOKUP('Données projet'!$B$9,Paramètres!$A$1:$I$89,5,0)</f>
        <v>148.93008</v>
      </c>
      <c r="P27" s="14">
        <f t="shared" si="33"/>
        <v>38.335341256889777</v>
      </c>
      <c r="Q27" s="22">
        <f t="shared" si="2"/>
        <v>326.1539420224164</v>
      </c>
      <c r="R27" s="62">
        <f t="shared" si="0"/>
        <v>612.15394202241646</v>
      </c>
      <c r="S27" s="62">
        <f ca="1">AVERAGE(OFFSET($R$3,0,0,'Données projet'!$E$9+1,1))-AVERAGE(OFFSET($H$3,0,0,'Données projet'!$E$9+1,1))</f>
        <v>302.6112905010138</v>
      </c>
      <c r="T27" s="62">
        <f t="shared" si="34"/>
        <v>423.44006663873375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173</v>
      </c>
      <c r="L28" s="13">
        <f>VLOOKUP(A28,'Données projet'!$A$35:$I$55,9,0)</f>
        <v>8.4</v>
      </c>
      <c r="M28" s="13">
        <f t="array" ref="M28">INDEX(L:L,MIN(IF(ISNUMBER(L28:L224),ROW(L28:L224),"")))</f>
        <v>8.4</v>
      </c>
      <c r="N28" s="14">
        <f>IF('Données projet'!$A$36&gt;35,N27+M28-V27,IF(A28&lt;'Données projet'!$A$36,$K$205^A28,IF(A28='Données projet'!$A$36,'Données projet'!$B$36,N27+M28-V27)))</f>
        <v>173.00000000000003</v>
      </c>
      <c r="O28" s="14">
        <f>N28*VLOOKUP('Données projet'!$B$9,Paramètres!$A$1:$I$89,3,0)*VLOOKUP('Données projet'!$B$9,Paramètres!$A$1:$I$89,5,0)</f>
        <v>156.53040000000001</v>
      </c>
      <c r="P28" s="14">
        <f t="shared" si="33"/>
        <v>40.058941713182037</v>
      </c>
      <c r="Q28" s="22">
        <f t="shared" si="2"/>
        <v>342.39310348379212</v>
      </c>
      <c r="R28" s="62">
        <f t="shared" si="0"/>
        <v>629.61532570601435</v>
      </c>
      <c r="S28" s="62">
        <f ca="1">AVERAGE(OFFSET($R$3,0,0,'Données projet'!$E$9+1,1))-AVERAGE(OFFSET($H$3,0,0,'Données projet'!$E$9+1,1))</f>
        <v>302.6112905010138</v>
      </c>
      <c r="T28" s="62">
        <f t="shared" si="34"/>
        <v>423.44006663873375</v>
      </c>
      <c r="U28" s="16">
        <f>IF(ISNA(VLOOKUP(A28,'Données projet'!$A$35:$I$55,3,0)),0,VLOOKUP(A28,'Données projet'!$A$35:$I$55,3,0))</f>
        <v>5</v>
      </c>
      <c r="V28" s="16">
        <f>IF(ISNA(VLOOKUP(A28,'Données projet'!$A$35:$I$55,4,0)),0,VLOOKUP(A28,'Données projet'!$A$35:$I$55,4,0))</f>
        <v>11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6.8</v>
      </c>
      <c r="N29" s="14">
        <f>IF('Données projet'!$A$36&gt;35,N28+M29-V28,IF(A29&lt;'Données projet'!$A$36,$K$205^A29,IF(A29='Données projet'!$A$36,'Données projet'!$B$36,N28+M29-V28)))</f>
        <v>168.80000000000004</v>
      </c>
      <c r="O29" s="14">
        <f>N29*VLOOKUP('Données projet'!$B$9,Paramètres!$A$1:$I$89,3,0)*VLOOKUP('Données projet'!$B$9,Paramètres!$A$1:$I$89,5,0)</f>
        <v>152.73024000000001</v>
      </c>
      <c r="P29" s="14">
        <f t="shared" si="33"/>
        <v>39.198389597047516</v>
      </c>
      <c r="Q29" s="22">
        <f t="shared" si="2"/>
        <v>334.27569654819109</v>
      </c>
      <c r="R29" s="62">
        <f t="shared" si="0"/>
        <v>622.72014099263561</v>
      </c>
      <c r="S29" s="62">
        <f ca="1">AVERAGE(OFFSET($R$3,0,0,'Données projet'!$E$9+1,1))-AVERAGE(OFFSET($H$3,0,0,'Données projet'!$E$9+1,1))</f>
        <v>302.6112905010138</v>
      </c>
      <c r="T29" s="62">
        <f t="shared" si="34"/>
        <v>423.44006663873375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6.8</v>
      </c>
      <c r="N30" s="14">
        <f>IF('Données projet'!$A$36&gt;35,N29+M30-V29,IF(A30&lt;'Données projet'!$A$36,$K$205^A30,IF(A30='Données projet'!$A$36,'Données projet'!$B$36,N29+M30-V29)))</f>
        <v>175.60000000000005</v>
      </c>
      <c r="O30" s="14">
        <f>N30*VLOOKUP('Données projet'!$B$9,Paramètres!$A$1:$I$89,3,0)*VLOOKUP('Données projet'!$B$9,Paramètres!$A$1:$I$89,5,0)</f>
        <v>158.88288000000006</v>
      </c>
      <c r="P30" s="14">
        <f t="shared" si="33"/>
        <v>40.590443217000178</v>
      </c>
      <c r="Q30" s="22">
        <f t="shared" si="2"/>
        <v>347.41603793627536</v>
      </c>
      <c r="R30" s="62">
        <f t="shared" si="0"/>
        <v>637.08270460294204</v>
      </c>
      <c r="S30" s="62">
        <f ca="1">AVERAGE(OFFSET($R$3,0,0,'Données projet'!$E$9+1,1))-AVERAGE(OFFSET($H$3,0,0,'Données projet'!$E$9+1,1))</f>
        <v>302.6112905010138</v>
      </c>
      <c r="T30" s="62">
        <f t="shared" si="34"/>
        <v>423.44006663873375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6.8</v>
      </c>
      <c r="N31" s="14">
        <f>IF('Données projet'!$A$36&gt;35,N30+M31-V30,IF(A31&lt;'Données projet'!$A$36,$K$205^A31,IF(A31='Données projet'!$A$36,'Données projet'!$B$36,N30+M31-V30)))</f>
        <v>182.40000000000006</v>
      </c>
      <c r="O31" s="14">
        <f>N31*VLOOKUP('Données projet'!$B$9,Paramètres!$A$1:$I$89,3,0)*VLOOKUP('Données projet'!$B$9,Paramètres!$A$1:$I$89,5,0)</f>
        <v>165.03552000000005</v>
      </c>
      <c r="P31" s="14">
        <f t="shared" si="33"/>
        <v>41.976234598846517</v>
      </c>
      <c r="Q31" s="22">
        <f t="shared" si="2"/>
        <v>360.54547259299108</v>
      </c>
      <c r="R31" s="62">
        <f t="shared" si="0"/>
        <v>651.43436148187993</v>
      </c>
      <c r="S31" s="62">
        <f ca="1">AVERAGE(OFFSET($R$3,0,0,'Données projet'!$E$9+1,1))-AVERAGE(OFFSET($H$3,0,0,'Données projet'!$E$9+1,1))</f>
        <v>302.6112905010138</v>
      </c>
      <c r="T31" s="62">
        <f t="shared" si="34"/>
        <v>423.44006663873375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6.8</v>
      </c>
      <c r="N32" s="14">
        <f>IF('Données projet'!$A$36&gt;35,N31+M32-V31,IF(A32&lt;'Données projet'!$A$36,$K$205^A32,IF(A32='Données projet'!$A$36,'Données projet'!$B$36,N31+M32-V31)))</f>
        <v>189.20000000000007</v>
      </c>
      <c r="O32" s="14">
        <f>N32*VLOOKUP('Données projet'!$B$9,Paramètres!$A$1:$I$89,3,0)*VLOOKUP('Données projet'!$B$9,Paramètres!$A$1:$I$89,5,0)</f>
        <v>171.18816000000007</v>
      </c>
      <c r="P32" s="14">
        <f t="shared" si="33"/>
        <v>43.356023936000852</v>
      </c>
      <c r="Q32" s="22">
        <f t="shared" si="2"/>
        <v>373.66445368853493</v>
      </c>
      <c r="R32" s="62">
        <f t="shared" si="0"/>
        <v>665.77556479964608</v>
      </c>
      <c r="S32" s="62">
        <f ca="1">AVERAGE(OFFSET($R$3,0,0,'Données projet'!$E$9+1,1))-AVERAGE(OFFSET($H$3,0,0,'Données projet'!$E$9+1,1))</f>
        <v>302.6112905010138</v>
      </c>
      <c r="T32" s="62">
        <f t="shared" si="34"/>
        <v>423.44006663873375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196</v>
      </c>
      <c r="L33" s="13">
        <f>VLOOKUP(A33,'Données projet'!$A$35:$I$55,9,0)</f>
        <v>6.8</v>
      </c>
      <c r="M33" s="13">
        <f t="array" ref="M33">INDEX(L:L,MIN(IF(ISNUMBER(L33:L229),ROW(L33:L229),"")))</f>
        <v>6.8</v>
      </c>
      <c r="N33" s="14">
        <f>IF('Données projet'!$A$36&gt;35,N32+M33-V32,IF(A33&lt;'Données projet'!$A$36,$K$205^A33,IF(A33='Données projet'!$A$36,'Données projet'!$B$36,N32+M33-V32)))</f>
        <v>196.00000000000009</v>
      </c>
      <c r="O33" s="14">
        <f>N33*VLOOKUP('Données projet'!$B$9,Paramètres!$A$1:$I$89,3,0)*VLOOKUP('Données projet'!$B$9,Paramètres!$A$1:$I$89,5,0)</f>
        <v>177.34080000000006</v>
      </c>
      <c r="P33" s="14">
        <f t="shared" si="33"/>
        <v>44.730051658603102</v>
      </c>
      <c r="Q33" s="22">
        <f t="shared" si="2"/>
        <v>386.77339997206712</v>
      </c>
      <c r="R33" s="62">
        <f t="shared" si="0"/>
        <v>680.10673330540044</v>
      </c>
      <c r="S33" s="62">
        <f ca="1">AVERAGE(OFFSET($R$3,0,0,'Données projet'!$E$9+1,1))-AVERAGE(OFFSET($H$3,0,0,'Données projet'!$E$9+1,1))</f>
        <v>302.6112905010138</v>
      </c>
      <c r="T33" s="62">
        <f t="shared" si="34"/>
        <v>423.44006663873375</v>
      </c>
      <c r="U33" s="16">
        <f>IF(ISNA(VLOOKUP(A33,'Données projet'!$A$35:$I$55,3,0)),0,VLOOKUP(A33,'Données projet'!$A$35:$I$55,3,0))</f>
        <v>6</v>
      </c>
      <c r="V33" s="16">
        <f>IF(ISNA(VLOOKUP(A33,'Données projet'!$A$35:$I$55,4,0)),0,VLOOKUP(A33,'Données projet'!$A$35:$I$55,4,0))</f>
        <v>9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5.8</v>
      </c>
      <c r="N34" s="14">
        <f>IF('Données projet'!$A$36&gt;35,N33+M34-V33,IF(A34&lt;'Données projet'!$A$36,$K$205^A34,IF(A34='Données projet'!$A$36,'Données projet'!$B$36,N33+M34-V33)))</f>
        <v>192.8000000000001</v>
      </c>
      <c r="O34" s="14">
        <f>N34*VLOOKUP('Données projet'!$B$9,Paramètres!$A$1:$I$89,3,0)*VLOOKUP('Données projet'!$B$9,Paramètres!$A$1:$I$89,5,0)</f>
        <v>174.4454400000001</v>
      </c>
      <c r="P34" s="14">
        <f t="shared" si="33"/>
        <v>44.084153549607706</v>
      </c>
      <c r="Q34" s="22">
        <f t="shared" si="2"/>
        <v>380.60570876556693</v>
      </c>
      <c r="R34" s="62">
        <f t="shared" si="0"/>
        <v>673.93904209890025</v>
      </c>
      <c r="S34" s="62">
        <f ca="1">AVERAGE(OFFSET($R$3,0,0,'Données projet'!$E$9+1,1))-AVERAGE(OFFSET($H$3,0,0,'Données projet'!$E$9+1,1))</f>
        <v>302.6112905010138</v>
      </c>
      <c r="T34" s="62">
        <f t="shared" si="34"/>
        <v>423.44006663873375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5.8</v>
      </c>
      <c r="N35" s="14">
        <f>IF('Données projet'!$A$36&gt;35,N34+M35-V34,IF(A35&lt;'Données projet'!$A$36,$K$205^A35,IF(A35='Données projet'!$A$36,'Données projet'!$B$36,N34+M35-V34)))</f>
        <v>198.60000000000011</v>
      </c>
      <c r="O35" s="14">
        <f>N35*VLOOKUP('Données projet'!$B$9,Paramètres!$A$1:$I$89,3,0)*VLOOKUP('Données projet'!$B$9,Paramètres!$A$1:$I$89,5,0)</f>
        <v>179.6932800000001</v>
      </c>
      <c r="P35" s="14">
        <f t="shared" si="33"/>
        <v>45.253939845742352</v>
      </c>
      <c r="Q35" s="22">
        <f t="shared" ref="Q35:Q66" si="53">(O35+P35)*0.475*44/12</f>
        <v>391.78307456466808</v>
      </c>
      <c r="R35" s="62">
        <f t="shared" si="0"/>
        <v>685.1164078980014</v>
      </c>
      <c r="S35" s="62">
        <f ca="1">AVERAGE(OFFSET($R$3,0,0,'Données projet'!$E$9+1,1))-AVERAGE(OFFSET($H$3,0,0,'Données projet'!$E$9+1,1))</f>
        <v>302.6112905010138</v>
      </c>
      <c r="T35" s="62">
        <f t="shared" si="34"/>
        <v>423.44006663873375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5.8</v>
      </c>
      <c r="N36" s="14">
        <f>IF('Données projet'!$A$36&gt;35,N35+M36-V35,IF(A36&lt;'Données projet'!$A$36,$K$205^A36,IF(A36='Données projet'!$A$36,'Données projet'!$B$36,N35+M36-V35)))</f>
        <v>204.40000000000012</v>
      </c>
      <c r="O36" s="14">
        <f>N36*VLOOKUP('Données projet'!$B$9,Paramètres!$A$1:$I$89,3,0)*VLOOKUP('Données projet'!$B$9,Paramètres!$A$1:$I$89,5,0)</f>
        <v>184.9411200000001</v>
      </c>
      <c r="P36" s="14">
        <f t="shared" si="33"/>
        <v>46.419755730249477</v>
      </c>
      <c r="Q36" s="22">
        <f t="shared" si="53"/>
        <v>402.95352523018465</v>
      </c>
      <c r="R36" s="62">
        <f t="shared" si="0"/>
        <v>696.28685856351797</v>
      </c>
      <c r="S36" s="62">
        <f ca="1">AVERAGE(OFFSET($R$3,0,0,'Données projet'!$E$9+1,1))-AVERAGE(OFFSET($H$3,0,0,'Données projet'!$E$9+1,1))</f>
        <v>302.6112905010138</v>
      </c>
      <c r="T36" s="62">
        <f t="shared" si="34"/>
        <v>423.44006663873375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5.8</v>
      </c>
      <c r="N37" s="14">
        <f>IF('Données projet'!$A$36&gt;35,N36+M37-V36,IF(A37&lt;'Données projet'!$A$36,$K$205^A37,IF(A37='Données projet'!$A$36,'Données projet'!$B$36,N36+M37-V36)))</f>
        <v>210.20000000000013</v>
      </c>
      <c r="O37" s="14">
        <f>N37*VLOOKUP('Données projet'!$B$9,Paramètres!$A$1:$I$89,3,0)*VLOOKUP('Données projet'!$B$9,Paramètres!$A$1:$I$89,5,0)</f>
        <v>190.18896000000012</v>
      </c>
      <c r="P37" s="14">
        <f t="shared" si="33"/>
        <v>47.581726807151739</v>
      </c>
      <c r="Q37" s="22">
        <f t="shared" si="53"/>
        <v>414.1172795224561</v>
      </c>
      <c r="R37" s="62">
        <f t="shared" si="0"/>
        <v>707.45061285578936</v>
      </c>
      <c r="S37" s="62">
        <f ca="1">AVERAGE(OFFSET($R$3,0,0,'Données projet'!$E$9+1,1))-AVERAGE(OFFSET($H$3,0,0,'Données projet'!$E$9+1,1))</f>
        <v>302.6112905010138</v>
      </c>
      <c r="T37" s="62">
        <f t="shared" si="34"/>
        <v>423.44006663873375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216</v>
      </c>
      <c r="L38" s="13">
        <f>VLOOKUP(A38,'Données projet'!$A$35:$I$55,9,0)</f>
        <v>5.8</v>
      </c>
      <c r="M38" s="13">
        <f t="array" ref="M38">INDEX(L:L,MIN(IF(ISNUMBER(L38:L234),ROW(L38:L234),"")))</f>
        <v>5.8</v>
      </c>
      <c r="N38" s="14">
        <f>IF('Données projet'!$A$36&gt;35,N37+M38-V37,IF(A38&lt;'Données projet'!$A$36,$K$205^A38,IF(A38='Données projet'!$A$36,'Données projet'!$B$36,N37+M38-V37)))</f>
        <v>216.00000000000014</v>
      </c>
      <c r="O38" s="14">
        <f>N38*VLOOKUP('Données projet'!$B$9,Paramètres!$A$1:$I$89,3,0)*VLOOKUP('Données projet'!$B$9,Paramètres!$A$1:$I$89,5,0)</f>
        <v>195.43680000000012</v>
      </c>
      <c r="P38" s="14">
        <f t="shared" si="33"/>
        <v>48.739971354487892</v>
      </c>
      <c r="Q38" s="22">
        <f t="shared" si="53"/>
        <v>425.27454344239999</v>
      </c>
      <c r="R38" s="62">
        <f t="shared" si="0"/>
        <v>718.6078767757333</v>
      </c>
      <c r="S38" s="62">
        <f ca="1">AVERAGE(OFFSET($R$3,0,0,'Données projet'!$E$9+1,1))-AVERAGE(OFFSET($H$3,0,0,'Données projet'!$E$9+1,1))</f>
        <v>302.6112905010138</v>
      </c>
      <c r="T38" s="62">
        <f t="shared" si="34"/>
        <v>423.44006663873375</v>
      </c>
      <c r="U38" s="16">
        <f>IF(ISNA(VLOOKUP(A38,'Données projet'!$A$35:$I$55,3,0)),0,VLOOKUP(A38,'Données projet'!$A$35:$I$55,3,0))</f>
        <v>7</v>
      </c>
      <c r="V38" s="16">
        <f>IF(ISNA(VLOOKUP(A38,'Données projet'!$A$35:$I$55,4,0)),0,VLOOKUP(A38,'Données projet'!$A$35:$I$55,4,0))</f>
        <v>7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4.8</v>
      </c>
      <c r="N39" s="14">
        <f>IF('Données projet'!$A$36&gt;35,N38+M39-V38,IF(A39&lt;'Données projet'!$A$36,$K$205^A39,IF(A39='Données projet'!$A$36,'Données projet'!$B$36,N38+M39-V38)))</f>
        <v>213.80000000000015</v>
      </c>
      <c r="O39" s="14">
        <f>N39*VLOOKUP('Données projet'!$B$9,Paramètres!$A$1:$I$89,3,0)*VLOOKUP('Données projet'!$B$9,Paramètres!$A$1:$I$89,5,0)</f>
        <v>193.44624000000013</v>
      </c>
      <c r="P39" s="14">
        <f t="shared" si="33"/>
        <v>48.301068656218547</v>
      </c>
      <c r="Q39" s="22">
        <f t="shared" si="53"/>
        <v>421.04322924291415</v>
      </c>
      <c r="R39" s="62">
        <f t="shared" si="0"/>
        <v>714.37656257624747</v>
      </c>
      <c r="S39" s="62">
        <f ca="1">AVERAGE(OFFSET($R$3,0,0,'Données projet'!$E$9+1,1))-AVERAGE(OFFSET($H$3,0,0,'Données projet'!$E$9+1,1))</f>
        <v>302.6112905010138</v>
      </c>
      <c r="T39" s="62">
        <f t="shared" si="34"/>
        <v>423.44006663873375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4.8</v>
      </c>
      <c r="N40" s="14">
        <f>IF('Données projet'!$A$36&gt;35,N39+M40-V39,IF(A40&lt;'Données projet'!$A$36,$K$205^A40,IF(A40='Données projet'!$A$36,'Données projet'!$B$36,N39+M40-V39)))</f>
        <v>218.60000000000016</v>
      </c>
      <c r="O40" s="14">
        <f>N40*VLOOKUP('Données projet'!$B$9,Paramètres!$A$1:$I$89,3,0)*VLOOKUP('Données projet'!$B$9,Paramètres!$A$1:$I$89,5,0)</f>
        <v>197.78928000000013</v>
      </c>
      <c r="P40" s="14">
        <f t="shared" si="33"/>
        <v>49.258004531609984</v>
      </c>
      <c r="Q40" s="22">
        <f t="shared" si="53"/>
        <v>430.2740205592209</v>
      </c>
      <c r="R40" s="62">
        <f t="shared" si="0"/>
        <v>723.60735389255422</v>
      </c>
      <c r="S40" s="62">
        <f ca="1">AVERAGE(OFFSET($R$3,0,0,'Données projet'!$E$9+1,1))-AVERAGE(OFFSET($H$3,0,0,'Données projet'!$E$9+1,1))</f>
        <v>302.6112905010138</v>
      </c>
      <c r="T40" s="62">
        <f t="shared" si="34"/>
        <v>423.44006663873375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4.8</v>
      </c>
      <c r="N41" s="14">
        <f>IF('Données projet'!$A$36&gt;35,N40+M41-V40,IF(A41&lt;'Données projet'!$A$36,$K$205^A41,IF(A41='Données projet'!$A$36,'Données projet'!$B$36,N40+M41-V40)))</f>
        <v>223.40000000000018</v>
      </c>
      <c r="O41" s="14">
        <f>N41*VLOOKUP('Données projet'!$B$9,Paramètres!$A$1:$I$89,3,0)*VLOOKUP('Données projet'!$B$9,Paramètres!$A$1:$I$89,5,0)</f>
        <v>202.13232000000013</v>
      </c>
      <c r="P41" s="14">
        <f t="shared" si="33"/>
        <v>50.21249748895967</v>
      </c>
      <c r="Q41" s="22">
        <f t="shared" si="53"/>
        <v>439.50055712660497</v>
      </c>
      <c r="R41" s="62">
        <f t="shared" si="0"/>
        <v>732.83389045993829</v>
      </c>
      <c r="S41" s="62">
        <f ca="1">AVERAGE(OFFSET($R$3,0,0,'Données projet'!$E$9+1,1))-AVERAGE(OFFSET($H$3,0,0,'Données projet'!$E$9+1,1))</f>
        <v>302.6112905010138</v>
      </c>
      <c r="T41" s="62">
        <f t="shared" si="34"/>
        <v>423.44006663873375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4.8</v>
      </c>
      <c r="N42" s="14">
        <f>IF('Données projet'!$A$36&gt;35,N41+M42-V41,IF(A42&lt;'Données projet'!$A$36,$K$205^A42,IF(A42='Données projet'!$A$36,'Données projet'!$B$36,N41+M42-V41)))</f>
        <v>228.20000000000019</v>
      </c>
      <c r="O42" s="14">
        <f>N42*VLOOKUP('Données projet'!$B$9,Paramètres!$A$1:$I$89,3,0)*VLOOKUP('Données projet'!$B$9,Paramètres!$A$1:$I$89,5,0)</f>
        <v>206.47536000000017</v>
      </c>
      <c r="P42" s="14">
        <f t="shared" si="33"/>
        <v>51.164606062687312</v>
      </c>
      <c r="Q42" s="22">
        <f t="shared" si="53"/>
        <v>448.72294089251392</v>
      </c>
      <c r="R42" s="62">
        <f t="shared" si="0"/>
        <v>742.05627422584723</v>
      </c>
      <c r="S42" s="62">
        <f ca="1">AVERAGE(OFFSET($R$3,0,0,'Données projet'!$E$9+1,1))-AVERAGE(OFFSET($H$3,0,0,'Données projet'!$E$9+1,1))</f>
        <v>302.6112905010138</v>
      </c>
      <c r="T42" s="62">
        <f t="shared" si="34"/>
        <v>423.44006663873375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233</v>
      </c>
      <c r="L43" s="13">
        <f>VLOOKUP(A43,'Données projet'!$A$35:$I$55,9,0)</f>
        <v>4.8</v>
      </c>
      <c r="M43" s="13">
        <f t="array" ref="M43">INDEX(L:L,MIN(IF(ISNUMBER(L43:L239),ROW(L43:L239),"")))</f>
        <v>4.8</v>
      </c>
      <c r="N43" s="14">
        <f>IF('Données projet'!$A$36&gt;35,N42+M43-V42,IF(A43&lt;'Données projet'!$A$36,$K$205^A43,IF(A43='Données projet'!$A$36,'Données projet'!$B$36,N42+M43-V42)))</f>
        <v>233.0000000000002</v>
      </c>
      <c r="O43" s="14">
        <f>N43*VLOOKUP('Données projet'!$B$9,Paramètres!$A$1:$I$89,3,0)*VLOOKUP('Données projet'!$B$9,Paramètres!$A$1:$I$89,5,0)</f>
        <v>210.81840000000017</v>
      </c>
      <c r="P43" s="14">
        <f t="shared" si="33"/>
        <v>52.114386184062248</v>
      </c>
      <c r="Q43" s="22">
        <f t="shared" si="53"/>
        <v>457.94126927057533</v>
      </c>
      <c r="R43" s="62">
        <f t="shared" si="0"/>
        <v>751.27460260390865</v>
      </c>
      <c r="S43" s="62">
        <f ca="1">AVERAGE(OFFSET($R$3,0,0,'Données projet'!$E$9+1,1))-AVERAGE(OFFSET($H$3,0,0,'Données projet'!$E$9+1,1))</f>
        <v>302.6112905010138</v>
      </c>
      <c r="T43" s="62">
        <f t="shared" si="34"/>
        <v>423.44006663873375</v>
      </c>
      <c r="U43" s="16">
        <f>IF(ISNA(VLOOKUP(A43,'Données projet'!$A$35:$I$55,3,0)),0,VLOOKUP(A43,'Données projet'!$A$35:$I$55,3,0))</f>
        <v>8</v>
      </c>
      <c r="V43" s="16">
        <f>IF(ISNA(VLOOKUP(A43,'Données projet'!$A$35:$I$55,4,0)),0,VLOOKUP(A43,'Données projet'!$A$35:$I$55,4,0))</f>
        <v>6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5</v>
      </c>
      <c r="N44" s="14">
        <f>IF('Données projet'!$A$36&gt;35,N43+M44-V43,IF(A44&lt;'Données projet'!$A$36,$K$205^A44,IF(A44='Données projet'!$A$36,'Données projet'!$B$36,N43+M44-V43)))</f>
        <v>232.0000000000002</v>
      </c>
      <c r="O44" s="14">
        <f>N44*VLOOKUP('Données projet'!$B$9,Paramètres!$A$1:$I$89,3,0)*VLOOKUP('Données projet'!$B$9,Paramètres!$A$1:$I$89,5,0)</f>
        <v>209.9136000000002</v>
      </c>
      <c r="P44" s="14">
        <f t="shared" si="33"/>
        <v>51.916704672341361</v>
      </c>
      <c r="Q44" s="22">
        <f t="shared" si="53"/>
        <v>456.02111397099492</v>
      </c>
      <c r="R44" s="62">
        <f t="shared" si="0"/>
        <v>749.35444730432823</v>
      </c>
      <c r="S44" s="62">
        <f ca="1">AVERAGE(OFFSET($R$3,0,0,'Données projet'!$E$9+1,1))-AVERAGE(OFFSET($H$3,0,0,'Données projet'!$E$9+1,1))</f>
        <v>302.6112905010138</v>
      </c>
      <c r="T44" s="62">
        <f t="shared" si="34"/>
        <v>423.44006663873375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5</v>
      </c>
      <c r="N45" s="14">
        <f>IF('Données projet'!$A$36&gt;35,N44+M45-V44,IF(A45&lt;'Données projet'!$A$36,$K$205^A45,IF(A45='Données projet'!$A$36,'Données projet'!$B$36,N44+M45-V44)))</f>
        <v>237.0000000000002</v>
      </c>
      <c r="O45" s="14">
        <f>N45*VLOOKUP('Données projet'!$B$9,Paramètres!$A$1:$I$89,3,0)*VLOOKUP('Données projet'!$B$9,Paramètres!$A$1:$I$89,5,0)</f>
        <v>214.43760000000015</v>
      </c>
      <c r="P45" s="14">
        <f t="shared" si="33"/>
        <v>52.904129603372425</v>
      </c>
      <c r="Q45" s="22">
        <f t="shared" si="53"/>
        <v>465.6201790592072</v>
      </c>
      <c r="R45" s="62">
        <f t="shared" si="0"/>
        <v>758.95351239254046</v>
      </c>
      <c r="S45" s="62">
        <f ca="1">AVERAGE(OFFSET($R$3,0,0,'Données projet'!$E$9+1,1))-AVERAGE(OFFSET($H$3,0,0,'Données projet'!$E$9+1,1))</f>
        <v>302.6112905010138</v>
      </c>
      <c r="T45" s="62">
        <f t="shared" si="34"/>
        <v>423.44006663873375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5</v>
      </c>
      <c r="N46" s="14">
        <f>IF('Données projet'!$A$36&gt;35,N45+M46-V45,IF(A46&lt;'Données projet'!$A$36,$K$205^A46,IF(A46='Données projet'!$A$36,'Données projet'!$B$36,N45+M46-V45)))</f>
        <v>242.0000000000002</v>
      </c>
      <c r="O46" s="14">
        <f>N46*VLOOKUP('Données projet'!$B$9,Paramètres!$A$1:$I$89,3,0)*VLOOKUP('Données projet'!$B$9,Paramètres!$A$1:$I$89,5,0)</f>
        <v>218.96160000000017</v>
      </c>
      <c r="P46" s="14">
        <f t="shared" si="33"/>
        <v>53.889132503707479</v>
      </c>
      <c r="Q46" s="22">
        <f t="shared" si="53"/>
        <v>475.2150257772908</v>
      </c>
      <c r="R46" s="62">
        <f t="shared" si="0"/>
        <v>768.54835911062412</v>
      </c>
      <c r="S46" s="62">
        <f ca="1">AVERAGE(OFFSET($R$3,0,0,'Données projet'!$E$9+1,1))-AVERAGE(OFFSET($H$3,0,0,'Données projet'!$E$9+1,1))</f>
        <v>302.6112905010138</v>
      </c>
      <c r="T46" s="62">
        <f t="shared" si="34"/>
        <v>423.44006663873375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5</v>
      </c>
      <c r="N47" s="14">
        <f>IF('Données projet'!$A$36&gt;35,N46+M47-V46,IF(A47&lt;'Données projet'!$A$36,$K$205^A47,IF(A47='Données projet'!$A$36,'Données projet'!$B$36,N46+M47-V46)))</f>
        <v>247.0000000000002</v>
      </c>
      <c r="O47" s="14">
        <f>N47*VLOOKUP('Données projet'!$B$9,Paramètres!$A$1:$I$89,3,0)*VLOOKUP('Données projet'!$B$9,Paramètres!$A$1:$I$89,5,0)</f>
        <v>223.48560000000018</v>
      </c>
      <c r="P47" s="14">
        <f t="shared" si="33"/>
        <v>54.87176918107798</v>
      </c>
      <c r="Q47" s="22">
        <f t="shared" si="53"/>
        <v>484.80575132371115</v>
      </c>
      <c r="R47" s="62">
        <f t="shared" si="0"/>
        <v>778.13908465704446</v>
      </c>
      <c r="S47" s="62">
        <f ca="1">AVERAGE(OFFSET($R$3,0,0,'Données projet'!$E$9+1,1))-AVERAGE(OFFSET($H$3,0,0,'Données projet'!$E$9+1,1))</f>
        <v>302.6112905010138</v>
      </c>
      <c r="T47" s="62">
        <f t="shared" si="34"/>
        <v>423.44006663873375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252</v>
      </c>
      <c r="L48" s="13">
        <f>VLOOKUP(A48,'Données projet'!$A$35:$I$55,9,0)</f>
        <v>5</v>
      </c>
      <c r="M48" s="13">
        <f t="array" ref="M48">INDEX(L:L,MIN(IF(ISNUMBER(L48:L244),ROW(L48:L244),"")))</f>
        <v>5</v>
      </c>
      <c r="N48" s="14">
        <f>IF('Données projet'!$A$36&gt;35,N47+M48-V47,IF(A48&lt;'Données projet'!$A$36,$K$205^A48,IF(A48='Données projet'!$A$36,'Données projet'!$B$36,N47+M48-V47)))</f>
        <v>252.0000000000002</v>
      </c>
      <c r="O48" s="14">
        <f>N48*VLOOKUP('Données projet'!$B$9,Paramètres!$A$1:$I$89,3,0)*VLOOKUP('Données projet'!$B$9,Paramètres!$A$1:$I$89,5,0)</f>
        <v>228.00960000000018</v>
      </c>
      <c r="P48" s="14">
        <f t="shared" si="33"/>
        <v>55.852093054619878</v>
      </c>
      <c r="Q48" s="22">
        <f t="shared" si="53"/>
        <v>494.39244873679655</v>
      </c>
      <c r="R48" s="62">
        <f t="shared" si="0"/>
        <v>787.72578207012987</v>
      </c>
      <c r="S48" s="62">
        <f ca="1">AVERAGE(OFFSET($R$3,0,0,'Données projet'!$E$9+1,1))-AVERAGE(OFFSET($H$3,0,0,'Données projet'!$E$9+1,1))</f>
        <v>302.6112905010138</v>
      </c>
      <c r="T48" s="62">
        <f t="shared" si="34"/>
        <v>423.44006663873375</v>
      </c>
      <c r="U48" s="16">
        <f>IF(ISNA(VLOOKUP(A48,'Données projet'!$A$35:$I$55,3,0)),0,VLOOKUP(A48,'Données projet'!$A$35:$I$55,3,0))</f>
        <v>9</v>
      </c>
      <c r="V48" s="16">
        <f>IF(ISNA(VLOOKUP(A48,'Données projet'!$A$35:$I$55,4,0)),0,VLOOKUP(A48,'Données projet'!$A$35:$I$55,4,0))</f>
        <v>252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1.9895196601282805E-13</v>
      </c>
      <c r="O49" s="14">
        <f>N49*VLOOKUP('Données projet'!$B$9,Paramètres!$A$1:$I$89,3,0)*VLOOKUP('Données projet'!$B$9,Paramètres!$A$1:$I$89,5,0)</f>
        <v>1.8001173884840681E-13</v>
      </c>
      <c r="P49" s="14">
        <f t="shared" si="33"/>
        <v>2.5254331426407198E-12</v>
      </c>
      <c r="Q49" s="22">
        <f t="shared" si="53"/>
        <v>4.7119831685935622E-12</v>
      </c>
      <c r="R49" s="62">
        <f t="shared" si="0"/>
        <v>293.33333333333803</v>
      </c>
      <c r="S49" s="62">
        <f ca="1">AVERAGE(OFFSET($R$3,0,0,'Données projet'!$E$9+1,1))-AVERAGE(OFFSET($H$3,0,0,'Données projet'!$E$9+1,1))</f>
        <v>302.6112905010138</v>
      </c>
      <c r="T49" s="62">
        <f t="shared" si="34"/>
        <v>423.44006663873375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1.9895196601282805E-13</v>
      </c>
      <c r="O50" s="14">
        <f>N50*VLOOKUP('Données projet'!$B$9,Paramètres!$A$1:$I$89,3,0)*VLOOKUP('Données projet'!$B$9,Paramètres!$A$1:$I$89,5,0)</f>
        <v>1.8001173884840681E-13</v>
      </c>
      <c r="P50" s="14">
        <f t="shared" si="33"/>
        <v>2.5254331426407198E-12</v>
      </c>
      <c r="Q50" s="22">
        <f t="shared" si="53"/>
        <v>4.7119831685935622E-12</v>
      </c>
      <c r="R50" s="62">
        <f t="shared" si="0"/>
        <v>293.33333333333803</v>
      </c>
      <c r="S50" s="62">
        <f ca="1">AVERAGE(OFFSET($R$3,0,0,'Données projet'!$E$9+1,1))-AVERAGE(OFFSET($H$3,0,0,'Données projet'!$E$9+1,1))</f>
        <v>302.6112905010138</v>
      </c>
      <c r="T50" s="62">
        <f t="shared" si="34"/>
        <v>423.44006663873375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1.9895196601282805E-13</v>
      </c>
      <c r="O51" s="14">
        <f>N51*VLOOKUP('Données projet'!$B$9,Paramètres!$A$1:$I$89,3,0)*VLOOKUP('Données projet'!$B$9,Paramètres!$A$1:$I$89,5,0)</f>
        <v>1.8001173884840681E-13</v>
      </c>
      <c r="P51" s="14">
        <f t="shared" si="33"/>
        <v>2.5254331426407198E-12</v>
      </c>
      <c r="Q51" s="22">
        <f t="shared" si="53"/>
        <v>4.7119831685935622E-12</v>
      </c>
      <c r="R51" s="62">
        <f t="shared" si="0"/>
        <v>293.33333333333803</v>
      </c>
      <c r="S51" s="62">
        <f ca="1">AVERAGE(OFFSET($R$3,0,0,'Données projet'!$E$9+1,1))-AVERAGE(OFFSET($H$3,0,0,'Données projet'!$E$9+1,1))</f>
        <v>302.6112905010138</v>
      </c>
      <c r="T51" s="62">
        <f t="shared" si="34"/>
        <v>423.44006663873375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1.9895196601282805E-13</v>
      </c>
      <c r="O52" s="14">
        <f>N52*VLOOKUP('Données projet'!$B$9,Paramètres!$A$1:$I$89,3,0)*VLOOKUP('Données projet'!$B$9,Paramètres!$A$1:$I$89,5,0)</f>
        <v>1.8001173884840681E-13</v>
      </c>
      <c r="P52" s="14">
        <f t="shared" si="33"/>
        <v>2.5254331426407198E-12</v>
      </c>
      <c r="Q52" s="22">
        <f t="shared" si="53"/>
        <v>4.7119831685935622E-12</v>
      </c>
      <c r="R52" s="62">
        <f t="shared" si="0"/>
        <v>293.33333333333803</v>
      </c>
      <c r="S52" s="62">
        <f ca="1">AVERAGE(OFFSET($R$3,0,0,'Données projet'!$E$9+1,1))-AVERAGE(OFFSET($H$3,0,0,'Données projet'!$E$9+1,1))</f>
        <v>302.6112905010138</v>
      </c>
      <c r="T52" s="62">
        <f t="shared" si="34"/>
        <v>423.44006663873375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1.9895196601282805E-13</v>
      </c>
      <c r="O53" s="14">
        <f>N53*VLOOKUP('Données projet'!$B$9,Paramètres!$A$1:$I$89,3,0)*VLOOKUP('Données projet'!$B$9,Paramètres!$A$1:$I$89,5,0)</f>
        <v>1.8001173884840681E-13</v>
      </c>
      <c r="P53" s="14">
        <f t="shared" si="33"/>
        <v>2.5254331426407198E-12</v>
      </c>
      <c r="Q53" s="22">
        <f t="shared" si="53"/>
        <v>4.7119831685935622E-12</v>
      </c>
      <c r="R53" s="62">
        <f t="shared" si="0"/>
        <v>293.33333333333803</v>
      </c>
      <c r="S53" s="62">
        <f ca="1">AVERAGE(OFFSET($R$3,0,0,'Données projet'!$E$9+1,1))-AVERAGE(OFFSET($H$3,0,0,'Données projet'!$E$9+1,1))</f>
        <v>302.6112905010138</v>
      </c>
      <c r="T53" s="62">
        <f t="shared" si="34"/>
        <v>423.44006663873375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1.9895196601282805E-13</v>
      </c>
      <c r="O54" s="14">
        <f>N54*VLOOKUP('Données projet'!$B$9,Paramètres!$A$1:$I$89,3,0)*VLOOKUP('Données projet'!$B$9,Paramètres!$A$1:$I$89,5,0)</f>
        <v>1.8001173884840681E-13</v>
      </c>
      <c r="P54" s="14">
        <f t="shared" si="33"/>
        <v>2.5254331426407198E-12</v>
      </c>
      <c r="Q54" s="22">
        <f t="shared" si="53"/>
        <v>4.7119831685935622E-12</v>
      </c>
      <c r="R54" s="62">
        <f t="shared" si="0"/>
        <v>293.33333333333803</v>
      </c>
      <c r="S54" s="62">
        <f ca="1">AVERAGE(OFFSET($R$3,0,0,'Données projet'!$E$9+1,1))-AVERAGE(OFFSET($H$3,0,0,'Données projet'!$E$9+1,1))</f>
        <v>302.6112905010138</v>
      </c>
      <c r="T54" s="62">
        <f t="shared" si="34"/>
        <v>423.44006663873375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1.9895196601282805E-13</v>
      </c>
      <c r="O55" s="14">
        <f>N55*VLOOKUP('Données projet'!$B$9,Paramètres!$A$1:$I$89,3,0)*VLOOKUP('Données projet'!$B$9,Paramètres!$A$1:$I$89,5,0)</f>
        <v>1.8001173884840681E-13</v>
      </c>
      <c r="P55" s="14">
        <f t="shared" si="33"/>
        <v>2.5254331426407198E-12</v>
      </c>
      <c r="Q55" s="22">
        <f t="shared" si="53"/>
        <v>4.7119831685935622E-12</v>
      </c>
      <c r="R55" s="62">
        <f t="shared" si="0"/>
        <v>293.33333333333803</v>
      </c>
      <c r="S55" s="62">
        <f ca="1">AVERAGE(OFFSET($R$3,0,0,'Données projet'!$E$9+1,1))-AVERAGE(OFFSET($H$3,0,0,'Données projet'!$E$9+1,1))</f>
        <v>302.6112905010138</v>
      </c>
      <c r="T55" s="62">
        <f t="shared" si="34"/>
        <v>423.44006663873375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1.9895196601282805E-13</v>
      </c>
      <c r="O56" s="14">
        <f>N56*VLOOKUP('Données projet'!$B$9,Paramètres!$A$1:$I$89,3,0)*VLOOKUP('Données projet'!$B$9,Paramètres!$A$1:$I$89,5,0)</f>
        <v>1.8001173884840681E-13</v>
      </c>
      <c r="P56" s="14">
        <f t="shared" si="33"/>
        <v>2.5254331426407198E-12</v>
      </c>
      <c r="Q56" s="22">
        <f t="shared" si="53"/>
        <v>4.7119831685935622E-12</v>
      </c>
      <c r="R56" s="62">
        <f t="shared" si="0"/>
        <v>293.33333333333803</v>
      </c>
      <c r="S56" s="62">
        <f ca="1">AVERAGE(OFFSET($R$3,0,0,'Données projet'!$E$9+1,1))-AVERAGE(OFFSET($H$3,0,0,'Données projet'!$E$9+1,1))</f>
        <v>302.6112905010138</v>
      </c>
      <c r="T56" s="62">
        <f t="shared" si="34"/>
        <v>423.44006663873375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1.9895196601282805E-13</v>
      </c>
      <c r="O57" s="14">
        <f>N57*VLOOKUP('Données projet'!$B$9,Paramètres!$A$1:$I$89,3,0)*VLOOKUP('Données projet'!$B$9,Paramètres!$A$1:$I$89,5,0)</f>
        <v>1.8001173884840681E-13</v>
      </c>
      <c r="P57" s="14">
        <f t="shared" si="33"/>
        <v>2.5254331426407198E-12</v>
      </c>
      <c r="Q57" s="22">
        <f t="shared" si="53"/>
        <v>4.7119831685935622E-12</v>
      </c>
      <c r="R57" s="62">
        <f t="shared" si="0"/>
        <v>293.33333333333803</v>
      </c>
      <c r="S57" s="62">
        <f ca="1">AVERAGE(OFFSET($R$3,0,0,'Données projet'!$E$9+1,1))-AVERAGE(OFFSET($H$3,0,0,'Données projet'!$E$9+1,1))</f>
        <v>302.6112905010138</v>
      </c>
      <c r="T57" s="62">
        <f t="shared" si="34"/>
        <v>423.44006663873375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1.9895196601282805E-13</v>
      </c>
      <c r="O58" s="14">
        <f>N58*VLOOKUP('Données projet'!$B$9,Paramètres!$A$1:$I$89,3,0)*VLOOKUP('Données projet'!$B$9,Paramètres!$A$1:$I$89,5,0)</f>
        <v>1.8001173884840681E-13</v>
      </c>
      <c r="P58" s="14">
        <f t="shared" si="33"/>
        <v>2.5254331426407198E-12</v>
      </c>
      <c r="Q58" s="22">
        <f t="shared" si="53"/>
        <v>4.7119831685935622E-12</v>
      </c>
      <c r="R58" s="62">
        <f t="shared" si="0"/>
        <v>293.33333333333803</v>
      </c>
      <c r="S58" s="62">
        <f ca="1">AVERAGE(OFFSET($R$3,0,0,'Données projet'!$E$9+1,1))-AVERAGE(OFFSET($H$3,0,0,'Données projet'!$E$9+1,1))</f>
        <v>302.6112905010138</v>
      </c>
      <c r="T58" s="62">
        <f t="shared" si="34"/>
        <v>423.44006663873375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1.9895196601282805E-13</v>
      </c>
      <c r="O59" s="14">
        <f>N59*VLOOKUP('Données projet'!$B$9,Paramètres!$A$1:$I$89,3,0)*VLOOKUP('Données projet'!$B$9,Paramètres!$A$1:$I$89,5,0)</f>
        <v>1.8001173884840681E-13</v>
      </c>
      <c r="P59" s="14">
        <f t="shared" si="33"/>
        <v>2.5254331426407198E-12</v>
      </c>
      <c r="Q59" s="22">
        <f t="shared" si="53"/>
        <v>4.7119831685935622E-12</v>
      </c>
      <c r="R59" s="62">
        <f t="shared" si="0"/>
        <v>293.33333333333803</v>
      </c>
      <c r="S59" s="62">
        <f ca="1">AVERAGE(OFFSET($R$3,0,0,'Données projet'!$E$9+1,1))-AVERAGE(OFFSET($H$3,0,0,'Données projet'!$E$9+1,1))</f>
        <v>302.6112905010138</v>
      </c>
      <c r="T59" s="62">
        <f t="shared" si="34"/>
        <v>423.44006663873375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1.9895196601282805E-13</v>
      </c>
      <c r="O60" s="14">
        <f>N60*VLOOKUP('Données projet'!$B$9,Paramètres!$A$1:$I$89,3,0)*VLOOKUP('Données projet'!$B$9,Paramètres!$A$1:$I$89,5,0)</f>
        <v>1.8001173884840681E-13</v>
      </c>
      <c r="P60" s="14">
        <f t="shared" si="33"/>
        <v>2.5254331426407198E-12</v>
      </c>
      <c r="Q60" s="22">
        <f t="shared" si="53"/>
        <v>4.7119831685935622E-12</v>
      </c>
      <c r="R60" s="62">
        <f t="shared" si="0"/>
        <v>293.33333333333803</v>
      </c>
      <c r="S60" s="62">
        <f ca="1">AVERAGE(OFFSET($R$3,0,0,'Données projet'!$E$9+1,1))-AVERAGE(OFFSET($H$3,0,0,'Données projet'!$E$9+1,1))</f>
        <v>302.6112905010138</v>
      </c>
      <c r="T60" s="62">
        <f t="shared" si="34"/>
        <v>423.44006663873375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1.9895196601282805E-13</v>
      </c>
      <c r="O61" s="14">
        <f>N61*VLOOKUP('Données projet'!$B$9,Paramètres!$A$1:$I$89,3,0)*VLOOKUP('Données projet'!$B$9,Paramètres!$A$1:$I$89,5,0)</f>
        <v>1.8001173884840681E-13</v>
      </c>
      <c r="P61" s="14">
        <f t="shared" si="33"/>
        <v>2.5254331426407198E-12</v>
      </c>
      <c r="Q61" s="22">
        <f t="shared" si="53"/>
        <v>4.7119831685935622E-12</v>
      </c>
      <c r="R61" s="62">
        <f t="shared" si="0"/>
        <v>293.33333333333803</v>
      </c>
      <c r="S61" s="62">
        <f ca="1">AVERAGE(OFFSET($R$3,0,0,'Données projet'!$E$9+1,1))-AVERAGE(OFFSET($H$3,0,0,'Données projet'!$E$9+1,1))</f>
        <v>302.6112905010138</v>
      </c>
      <c r="T61" s="62">
        <f t="shared" si="34"/>
        <v>423.44006663873375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1.9895196601282805E-13</v>
      </c>
      <c r="O62" s="14">
        <f>N62*VLOOKUP('Données projet'!$B$9,Paramètres!$A$1:$I$89,3,0)*VLOOKUP('Données projet'!$B$9,Paramètres!$A$1:$I$89,5,0)</f>
        <v>1.8001173884840681E-13</v>
      </c>
      <c r="P62" s="14">
        <f t="shared" si="33"/>
        <v>2.5254331426407198E-12</v>
      </c>
      <c r="Q62" s="22">
        <f t="shared" si="53"/>
        <v>4.7119831685935622E-12</v>
      </c>
      <c r="R62" s="62">
        <f t="shared" si="0"/>
        <v>293.33333333333803</v>
      </c>
      <c r="S62" s="62">
        <f ca="1">AVERAGE(OFFSET($R$3,0,0,'Données projet'!$E$9+1,1))-AVERAGE(OFFSET($H$3,0,0,'Données projet'!$E$9+1,1))</f>
        <v>302.6112905010138</v>
      </c>
      <c r="T62" s="62">
        <f t="shared" si="34"/>
        <v>423.44006663873375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1.9895196601282805E-13</v>
      </c>
      <c r="O63" s="14">
        <f>N63*VLOOKUP('Données projet'!$B$9,Paramètres!$A$1:$I$89,3,0)*VLOOKUP('Données projet'!$B$9,Paramètres!$A$1:$I$89,5,0)</f>
        <v>1.8001173884840681E-13</v>
      </c>
      <c r="P63" s="14">
        <f t="shared" si="33"/>
        <v>2.5254331426407198E-12</v>
      </c>
      <c r="Q63" s="22">
        <f t="shared" si="53"/>
        <v>4.7119831685935622E-12</v>
      </c>
      <c r="R63" s="62">
        <f t="shared" si="0"/>
        <v>293.33333333333803</v>
      </c>
      <c r="S63" s="62">
        <f ca="1">AVERAGE(OFFSET($R$3,0,0,'Données projet'!$E$9+1,1))-AVERAGE(OFFSET($H$3,0,0,'Données projet'!$E$9+1,1))</f>
        <v>302.6112905010138</v>
      </c>
      <c r="T63" s="62">
        <f t="shared" si="34"/>
        <v>423.44006663873375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1.9895196601282805E-13</v>
      </c>
      <c r="O64" s="14">
        <f>N64*VLOOKUP('Données projet'!$B$9,Paramètres!$A$1:$I$89,3,0)*VLOOKUP('Données projet'!$B$9,Paramètres!$A$1:$I$89,5,0)</f>
        <v>1.8001173884840681E-13</v>
      </c>
      <c r="P64" s="14">
        <f t="shared" si="33"/>
        <v>2.5254331426407198E-12</v>
      </c>
      <c r="Q64" s="22">
        <f t="shared" si="53"/>
        <v>4.7119831685935622E-12</v>
      </c>
      <c r="R64" s="62">
        <f t="shared" si="0"/>
        <v>293.33333333333803</v>
      </c>
      <c r="S64" s="62">
        <f ca="1">AVERAGE(OFFSET($R$3,0,0,'Données projet'!$E$9+1,1))-AVERAGE(OFFSET($H$3,0,0,'Données projet'!$E$9+1,1))</f>
        <v>302.6112905010138</v>
      </c>
      <c r="T64" s="62">
        <f t="shared" si="34"/>
        <v>423.44006663873375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1.9895196601282805E-13</v>
      </c>
      <c r="O65" s="14">
        <f>N65*VLOOKUP('Données projet'!$B$9,Paramètres!$A$1:$I$89,3,0)*VLOOKUP('Données projet'!$B$9,Paramètres!$A$1:$I$89,5,0)</f>
        <v>1.8001173884840681E-13</v>
      </c>
      <c r="P65" s="14">
        <f t="shared" si="33"/>
        <v>2.5254331426407198E-12</v>
      </c>
      <c r="Q65" s="22">
        <f t="shared" si="53"/>
        <v>4.7119831685935622E-12</v>
      </c>
      <c r="R65" s="62">
        <f t="shared" si="0"/>
        <v>293.33333333333803</v>
      </c>
      <c r="S65" s="62">
        <f ca="1">AVERAGE(OFFSET($R$3,0,0,'Données projet'!$E$9+1,1))-AVERAGE(OFFSET($H$3,0,0,'Données projet'!$E$9+1,1))</f>
        <v>302.6112905010138</v>
      </c>
      <c r="T65" s="62">
        <f t="shared" si="34"/>
        <v>423.44006663873375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1.9895196601282805E-13</v>
      </c>
      <c r="O66" s="14">
        <f>N66*VLOOKUP('Données projet'!$B$9,Paramètres!$A$1:$I$89,3,0)*VLOOKUP('Données projet'!$B$9,Paramètres!$A$1:$I$89,5,0)</f>
        <v>1.8001173884840681E-13</v>
      </c>
      <c r="P66" s="14">
        <f t="shared" si="33"/>
        <v>2.5254331426407198E-12</v>
      </c>
      <c r="Q66" s="22">
        <f t="shared" si="53"/>
        <v>4.7119831685935622E-12</v>
      </c>
      <c r="R66" s="62">
        <f t="shared" si="0"/>
        <v>293.33333333333803</v>
      </c>
      <c r="S66" s="62">
        <f ca="1">AVERAGE(OFFSET($R$3,0,0,'Données projet'!$E$9+1,1))-AVERAGE(OFFSET($H$3,0,0,'Données projet'!$E$9+1,1))</f>
        <v>302.6112905010138</v>
      </c>
      <c r="T66" s="62">
        <f t="shared" si="34"/>
        <v>423.44006663873375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1.9895196601282805E-13</v>
      </c>
      <c r="O67" s="14">
        <f>N67*VLOOKUP('Données projet'!$B$9,Paramètres!$A$1:$I$89,3,0)*VLOOKUP('Données projet'!$B$9,Paramètres!$A$1:$I$89,5,0)</f>
        <v>1.8001173884840681E-13</v>
      </c>
      <c r="P67" s="14">
        <f t="shared" si="33"/>
        <v>2.5254331426407198E-12</v>
      </c>
      <c r="Q67" s="22">
        <f t="shared" ref="Q67:Q98" si="54">(O67+P67)*0.475*44/12</f>
        <v>4.7119831685935622E-12</v>
      </c>
      <c r="R67" s="62">
        <f t="shared" ref="R67:R130" si="55">Q67+(I67+J67)*44/12</f>
        <v>293.33333333333803</v>
      </c>
      <c r="S67" s="62">
        <f ca="1">AVERAGE(OFFSET($R$3,0,0,'Données projet'!$E$9+1,1))-AVERAGE(OFFSET($H$3,0,0,'Données projet'!$E$9+1,1))</f>
        <v>302.6112905010138</v>
      </c>
      <c r="T67" s="62">
        <f t="shared" si="34"/>
        <v>423.44006663873375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1.9895196601282805E-13</v>
      </c>
      <c r="O68" s="14">
        <f>N68*VLOOKUP('Données projet'!$B$9,Paramètres!$A$1:$I$89,3,0)*VLOOKUP('Données projet'!$B$9,Paramètres!$A$1:$I$89,5,0)</f>
        <v>1.8001173884840681E-13</v>
      </c>
      <c r="P68" s="14">
        <f t="shared" si="33"/>
        <v>2.5254331426407198E-12</v>
      </c>
      <c r="Q68" s="22">
        <f t="shared" si="54"/>
        <v>4.7119831685935622E-12</v>
      </c>
      <c r="R68" s="62">
        <f t="shared" si="55"/>
        <v>293.33333333333803</v>
      </c>
      <c r="S68" s="62">
        <f ca="1">AVERAGE(OFFSET($R$3,0,0,'Données projet'!$E$9+1,1))-AVERAGE(OFFSET($H$3,0,0,'Données projet'!$E$9+1,1))</f>
        <v>302.6112905010138</v>
      </c>
      <c r="T68" s="62">
        <f t="shared" si="34"/>
        <v>423.44006663873375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1.9895196601282805E-13</v>
      </c>
      <c r="O69" s="14">
        <f>N69*VLOOKUP('Données projet'!$B$9,Paramètres!$A$1:$I$89,3,0)*VLOOKUP('Données projet'!$B$9,Paramètres!$A$1:$I$89,5,0)</f>
        <v>1.8001173884840681E-13</v>
      </c>
      <c r="P69" s="14">
        <f t="shared" ref="P69:P132" si="87">EXP(-1.0587+0.8836*LN(O69)+0.284)</f>
        <v>2.5254331426407198E-12</v>
      </c>
      <c r="Q69" s="22">
        <f t="shared" si="54"/>
        <v>4.7119831685935622E-12</v>
      </c>
      <c r="R69" s="62">
        <f t="shared" si="55"/>
        <v>293.33333333333803</v>
      </c>
      <c r="S69" s="62">
        <f ca="1">AVERAGE(OFFSET($R$3,0,0,'Données projet'!$E$9+1,1))-AVERAGE(OFFSET($H$3,0,0,'Données projet'!$E$9+1,1))</f>
        <v>302.6112905010138</v>
      </c>
      <c r="T69" s="62">
        <f t="shared" ref="T69:T132" si="88">$T$3</f>
        <v>423.44006663873375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1.9895196601282805E-13</v>
      </c>
      <c r="O70" s="14">
        <f>N70*VLOOKUP('Données projet'!$B$9,Paramètres!$A$1:$I$89,3,0)*VLOOKUP('Données projet'!$B$9,Paramètres!$A$1:$I$89,5,0)</f>
        <v>1.8001173884840681E-13</v>
      </c>
      <c r="P70" s="14">
        <f t="shared" si="87"/>
        <v>2.5254331426407198E-12</v>
      </c>
      <c r="Q70" s="22">
        <f t="shared" si="54"/>
        <v>4.7119831685935622E-12</v>
      </c>
      <c r="R70" s="62">
        <f t="shared" si="55"/>
        <v>293.33333333333803</v>
      </c>
      <c r="S70" s="62">
        <f ca="1">AVERAGE(OFFSET($R$3,0,0,'Données projet'!$E$9+1,1))-AVERAGE(OFFSET($H$3,0,0,'Données projet'!$E$9+1,1))</f>
        <v>302.6112905010138</v>
      </c>
      <c r="T70" s="62">
        <f t="shared" si="88"/>
        <v>423.44006663873375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1.9895196601282805E-13</v>
      </c>
      <c r="O71" s="14">
        <f>N71*VLOOKUP('Données projet'!$B$9,Paramètres!$A$1:$I$89,3,0)*VLOOKUP('Données projet'!$B$9,Paramètres!$A$1:$I$89,5,0)</f>
        <v>1.8001173884840681E-13</v>
      </c>
      <c r="P71" s="14">
        <f t="shared" si="87"/>
        <v>2.5254331426407198E-12</v>
      </c>
      <c r="Q71" s="22">
        <f t="shared" si="54"/>
        <v>4.7119831685935622E-12</v>
      </c>
      <c r="R71" s="62">
        <f t="shared" si="55"/>
        <v>293.33333333333803</v>
      </c>
      <c r="S71" s="62">
        <f ca="1">AVERAGE(OFFSET($R$3,0,0,'Données projet'!$E$9+1,1))-AVERAGE(OFFSET($H$3,0,0,'Données projet'!$E$9+1,1))</f>
        <v>302.6112905010138</v>
      </c>
      <c r="T71" s="62">
        <f t="shared" si="88"/>
        <v>423.44006663873375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1.9895196601282805E-13</v>
      </c>
      <c r="O72" s="14">
        <f>N72*VLOOKUP('Données projet'!$B$9,Paramètres!$A$1:$I$89,3,0)*VLOOKUP('Données projet'!$B$9,Paramètres!$A$1:$I$89,5,0)</f>
        <v>1.8001173884840681E-13</v>
      </c>
      <c r="P72" s="14">
        <f t="shared" si="87"/>
        <v>2.5254331426407198E-12</v>
      </c>
      <c r="Q72" s="22">
        <f t="shared" si="54"/>
        <v>4.7119831685935622E-12</v>
      </c>
      <c r="R72" s="62">
        <f t="shared" si="55"/>
        <v>293.33333333333803</v>
      </c>
      <c r="S72" s="62">
        <f ca="1">AVERAGE(OFFSET($R$3,0,0,'Données projet'!$E$9+1,1))-AVERAGE(OFFSET($H$3,0,0,'Données projet'!$E$9+1,1))</f>
        <v>302.6112905010138</v>
      </c>
      <c r="T72" s="62">
        <f t="shared" si="88"/>
        <v>423.44006663873375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1.9895196601282805E-13</v>
      </c>
      <c r="O73" s="14">
        <f>N73*VLOOKUP('Données projet'!$B$9,Paramètres!$A$1:$I$89,3,0)*VLOOKUP('Données projet'!$B$9,Paramètres!$A$1:$I$89,5,0)</f>
        <v>1.8001173884840681E-13</v>
      </c>
      <c r="P73" s="14">
        <f t="shared" si="87"/>
        <v>2.5254331426407198E-12</v>
      </c>
      <c r="Q73" s="22">
        <f t="shared" si="54"/>
        <v>4.7119831685935622E-12</v>
      </c>
      <c r="R73" s="62">
        <f t="shared" si="55"/>
        <v>293.33333333333803</v>
      </c>
      <c r="S73" s="62">
        <f ca="1">AVERAGE(OFFSET($R$3,0,0,'Données projet'!$E$9+1,1))-AVERAGE(OFFSET($H$3,0,0,'Données projet'!$E$9+1,1))</f>
        <v>302.6112905010138</v>
      </c>
      <c r="T73" s="62">
        <f t="shared" si="88"/>
        <v>423.44006663873375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1.9895196601282805E-13</v>
      </c>
      <c r="O74" s="14">
        <f>N74*VLOOKUP('Données projet'!$B$9,Paramètres!$A$1:$I$89,3,0)*VLOOKUP('Données projet'!$B$9,Paramètres!$A$1:$I$89,5,0)</f>
        <v>1.8001173884840681E-13</v>
      </c>
      <c r="P74" s="14">
        <f t="shared" si="87"/>
        <v>2.5254331426407198E-12</v>
      </c>
      <c r="Q74" s="22">
        <f t="shared" si="54"/>
        <v>4.7119831685935622E-12</v>
      </c>
      <c r="R74" s="62">
        <f t="shared" si="55"/>
        <v>293.33333333333803</v>
      </c>
      <c r="S74" s="62">
        <f ca="1">AVERAGE(OFFSET($R$3,0,0,'Données projet'!$E$9+1,1))-AVERAGE(OFFSET($H$3,0,0,'Données projet'!$E$9+1,1))</f>
        <v>302.6112905010138</v>
      </c>
      <c r="T74" s="62">
        <f t="shared" si="88"/>
        <v>423.44006663873375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1.9895196601282805E-13</v>
      </c>
      <c r="O75" s="14">
        <f>N75*VLOOKUP('Données projet'!$B$9,Paramètres!$A$1:$I$89,3,0)*VLOOKUP('Données projet'!$B$9,Paramètres!$A$1:$I$89,5,0)</f>
        <v>1.8001173884840681E-13</v>
      </c>
      <c r="P75" s="14">
        <f t="shared" si="87"/>
        <v>2.5254331426407198E-12</v>
      </c>
      <c r="Q75" s="22">
        <f t="shared" si="54"/>
        <v>4.7119831685935622E-12</v>
      </c>
      <c r="R75" s="62">
        <f t="shared" si="55"/>
        <v>293.33333333333803</v>
      </c>
      <c r="S75" s="62">
        <f ca="1">AVERAGE(OFFSET($R$3,0,0,'Données projet'!$E$9+1,1))-AVERAGE(OFFSET($H$3,0,0,'Données projet'!$E$9+1,1))</f>
        <v>302.6112905010138</v>
      </c>
      <c r="T75" s="62">
        <f t="shared" si="88"/>
        <v>423.44006663873375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1.9895196601282805E-13</v>
      </c>
      <c r="O76" s="14">
        <f>N76*VLOOKUP('Données projet'!$B$9,Paramètres!$A$1:$I$89,3,0)*VLOOKUP('Données projet'!$B$9,Paramètres!$A$1:$I$89,5,0)</f>
        <v>1.8001173884840681E-13</v>
      </c>
      <c r="P76" s="14">
        <f t="shared" si="87"/>
        <v>2.5254331426407198E-12</v>
      </c>
      <c r="Q76" s="22">
        <f t="shared" si="54"/>
        <v>4.7119831685935622E-12</v>
      </c>
      <c r="R76" s="62">
        <f t="shared" si="55"/>
        <v>293.33333333333803</v>
      </c>
      <c r="S76" s="62">
        <f ca="1">AVERAGE(OFFSET($R$3,0,0,'Données projet'!$E$9+1,1))-AVERAGE(OFFSET($H$3,0,0,'Données projet'!$E$9+1,1))</f>
        <v>302.6112905010138</v>
      </c>
      <c r="T76" s="62">
        <f t="shared" si="88"/>
        <v>423.44006663873375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1.9895196601282805E-13</v>
      </c>
      <c r="O77" s="14">
        <f>N77*VLOOKUP('Données projet'!$B$9,Paramètres!$A$1:$I$89,3,0)*VLOOKUP('Données projet'!$B$9,Paramètres!$A$1:$I$89,5,0)</f>
        <v>1.8001173884840681E-13</v>
      </c>
      <c r="P77" s="14">
        <f t="shared" si="87"/>
        <v>2.5254331426407198E-12</v>
      </c>
      <c r="Q77" s="22">
        <f t="shared" si="54"/>
        <v>4.7119831685935622E-12</v>
      </c>
      <c r="R77" s="62">
        <f t="shared" si="55"/>
        <v>293.33333333333803</v>
      </c>
      <c r="S77" s="62">
        <f ca="1">AVERAGE(OFFSET($R$3,0,0,'Données projet'!$E$9+1,1))-AVERAGE(OFFSET($H$3,0,0,'Données projet'!$E$9+1,1))</f>
        <v>302.6112905010138</v>
      </c>
      <c r="T77" s="62">
        <f t="shared" si="88"/>
        <v>423.44006663873375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1.9895196601282805E-13</v>
      </c>
      <c r="O78" s="14">
        <f>N78*VLOOKUP('Données projet'!$B$9,Paramètres!$A$1:$I$89,3,0)*VLOOKUP('Données projet'!$B$9,Paramètres!$A$1:$I$89,5,0)</f>
        <v>1.8001173884840681E-13</v>
      </c>
      <c r="P78" s="14">
        <f t="shared" si="87"/>
        <v>2.5254331426407198E-12</v>
      </c>
      <c r="Q78" s="22">
        <f t="shared" si="54"/>
        <v>4.7119831685935622E-12</v>
      </c>
      <c r="R78" s="62">
        <f t="shared" si="55"/>
        <v>293.33333333333803</v>
      </c>
      <c r="S78" s="62">
        <f ca="1">AVERAGE(OFFSET($R$3,0,0,'Données projet'!$E$9+1,1))-AVERAGE(OFFSET($H$3,0,0,'Données projet'!$E$9+1,1))</f>
        <v>302.6112905010138</v>
      </c>
      <c r="T78" s="62">
        <f t="shared" si="88"/>
        <v>423.44006663873375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1.9895196601282805E-13</v>
      </c>
      <c r="O79" s="14">
        <f>N79*VLOOKUP('Données projet'!$B$9,Paramètres!$A$1:$I$89,3,0)*VLOOKUP('Données projet'!$B$9,Paramètres!$A$1:$I$89,5,0)</f>
        <v>1.8001173884840681E-13</v>
      </c>
      <c r="P79" s="14">
        <f t="shared" si="87"/>
        <v>2.5254331426407198E-12</v>
      </c>
      <c r="Q79" s="22">
        <f t="shared" si="54"/>
        <v>4.7119831685935622E-12</v>
      </c>
      <c r="R79" s="62">
        <f t="shared" si="55"/>
        <v>293.33333333333803</v>
      </c>
      <c r="S79" s="62">
        <f ca="1">AVERAGE(OFFSET($R$3,0,0,'Données projet'!$E$9+1,1))-AVERAGE(OFFSET($H$3,0,0,'Données projet'!$E$9+1,1))</f>
        <v>302.6112905010138</v>
      </c>
      <c r="T79" s="62">
        <f t="shared" si="88"/>
        <v>423.44006663873375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1.9895196601282805E-13</v>
      </c>
      <c r="O80" s="14">
        <f>N80*VLOOKUP('Données projet'!$B$9,Paramètres!$A$1:$I$89,3,0)*VLOOKUP('Données projet'!$B$9,Paramètres!$A$1:$I$89,5,0)</f>
        <v>1.8001173884840681E-13</v>
      </c>
      <c r="P80" s="14">
        <f t="shared" si="87"/>
        <v>2.5254331426407198E-12</v>
      </c>
      <c r="Q80" s="22">
        <f t="shared" si="54"/>
        <v>4.7119831685935622E-12</v>
      </c>
      <c r="R80" s="62">
        <f t="shared" si="55"/>
        <v>293.33333333333803</v>
      </c>
      <c r="S80" s="62">
        <f ca="1">AVERAGE(OFFSET($R$3,0,0,'Données projet'!$E$9+1,1))-AVERAGE(OFFSET($H$3,0,0,'Données projet'!$E$9+1,1))</f>
        <v>302.6112905010138</v>
      </c>
      <c r="T80" s="62">
        <f t="shared" si="88"/>
        <v>423.44006663873375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1.9895196601282805E-13</v>
      </c>
      <c r="O81" s="14">
        <f>N81*VLOOKUP('Données projet'!$B$9,Paramètres!$A$1:$I$89,3,0)*VLOOKUP('Données projet'!$B$9,Paramètres!$A$1:$I$89,5,0)</f>
        <v>1.8001173884840681E-13</v>
      </c>
      <c r="P81" s="14">
        <f t="shared" si="87"/>
        <v>2.5254331426407198E-12</v>
      </c>
      <c r="Q81" s="22">
        <f t="shared" si="54"/>
        <v>4.7119831685935622E-12</v>
      </c>
      <c r="R81" s="62">
        <f t="shared" si="55"/>
        <v>293.33333333333803</v>
      </c>
      <c r="S81" s="62">
        <f ca="1">AVERAGE(OFFSET($R$3,0,0,'Données projet'!$E$9+1,1))-AVERAGE(OFFSET($H$3,0,0,'Données projet'!$E$9+1,1))</f>
        <v>302.6112905010138</v>
      </c>
      <c r="T81" s="62">
        <f t="shared" si="88"/>
        <v>423.44006663873375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1.9895196601282805E-13</v>
      </c>
      <c r="O82" s="14">
        <f>N82*VLOOKUP('Données projet'!$B$9,Paramètres!$A$1:$I$89,3,0)*VLOOKUP('Données projet'!$B$9,Paramètres!$A$1:$I$89,5,0)</f>
        <v>1.8001173884840681E-13</v>
      </c>
      <c r="P82" s="14">
        <f t="shared" si="87"/>
        <v>2.5254331426407198E-12</v>
      </c>
      <c r="Q82" s="22">
        <f t="shared" si="54"/>
        <v>4.7119831685935622E-12</v>
      </c>
      <c r="R82" s="62">
        <f t="shared" si="55"/>
        <v>293.33333333333803</v>
      </c>
      <c r="S82" s="62">
        <f ca="1">AVERAGE(OFFSET($R$3,0,0,'Données projet'!$E$9+1,1))-AVERAGE(OFFSET($H$3,0,0,'Données projet'!$E$9+1,1))</f>
        <v>302.6112905010138</v>
      </c>
      <c r="T82" s="62">
        <f t="shared" si="88"/>
        <v>423.44006663873375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1.9895196601282805E-13</v>
      </c>
      <c r="O83" s="14">
        <f>N83*VLOOKUP('Données projet'!$B$9,Paramètres!$A$1:$I$89,3,0)*VLOOKUP('Données projet'!$B$9,Paramètres!$A$1:$I$89,5,0)</f>
        <v>1.8001173884840681E-13</v>
      </c>
      <c r="P83" s="14">
        <f t="shared" si="87"/>
        <v>2.5254331426407198E-12</v>
      </c>
      <c r="Q83" s="22">
        <f t="shared" si="54"/>
        <v>4.7119831685935622E-12</v>
      </c>
      <c r="R83" s="62">
        <f t="shared" si="55"/>
        <v>293.33333333333803</v>
      </c>
      <c r="S83" s="62">
        <f ca="1">AVERAGE(OFFSET($R$3,0,0,'Données projet'!$E$9+1,1))-AVERAGE(OFFSET($H$3,0,0,'Données projet'!$E$9+1,1))</f>
        <v>302.6112905010138</v>
      </c>
      <c r="T83" s="62">
        <f t="shared" si="88"/>
        <v>423.44006663873375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1.9895196601282805E-13</v>
      </c>
      <c r="O84" s="14">
        <f>N84*VLOOKUP('Données projet'!$B$9,Paramètres!$A$1:$I$89,3,0)*VLOOKUP('Données projet'!$B$9,Paramètres!$A$1:$I$89,5,0)</f>
        <v>1.8001173884840681E-13</v>
      </c>
      <c r="P84" s="14">
        <f t="shared" si="87"/>
        <v>2.5254331426407198E-12</v>
      </c>
      <c r="Q84" s="22">
        <f t="shared" si="54"/>
        <v>4.7119831685935622E-12</v>
      </c>
      <c r="R84" s="62">
        <f t="shared" si="55"/>
        <v>293.33333333333803</v>
      </c>
      <c r="S84" s="62">
        <f ca="1">AVERAGE(OFFSET($R$3,0,0,'Données projet'!$E$9+1,1))-AVERAGE(OFFSET($H$3,0,0,'Données projet'!$E$9+1,1))</f>
        <v>302.6112905010138</v>
      </c>
      <c r="T84" s="62">
        <f t="shared" si="88"/>
        <v>423.44006663873375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1.9895196601282805E-13</v>
      </c>
      <c r="O85" s="14">
        <f>N85*VLOOKUP('Données projet'!$B$9,Paramètres!$A$1:$I$89,3,0)*VLOOKUP('Données projet'!$B$9,Paramètres!$A$1:$I$89,5,0)</f>
        <v>1.8001173884840681E-13</v>
      </c>
      <c r="P85" s="14">
        <f t="shared" si="87"/>
        <v>2.5254331426407198E-12</v>
      </c>
      <c r="Q85" s="22">
        <f t="shared" si="54"/>
        <v>4.7119831685935622E-12</v>
      </c>
      <c r="R85" s="62">
        <f t="shared" si="55"/>
        <v>293.33333333333803</v>
      </c>
      <c r="S85" s="62">
        <f ca="1">AVERAGE(OFFSET($R$3,0,0,'Données projet'!$E$9+1,1))-AVERAGE(OFFSET($H$3,0,0,'Données projet'!$E$9+1,1))</f>
        <v>302.6112905010138</v>
      </c>
      <c r="T85" s="62">
        <f t="shared" si="88"/>
        <v>423.44006663873375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1.9895196601282805E-13</v>
      </c>
      <c r="O86" s="14">
        <f>N86*VLOOKUP('Données projet'!$B$9,Paramètres!$A$1:$I$89,3,0)*VLOOKUP('Données projet'!$B$9,Paramètres!$A$1:$I$89,5,0)</f>
        <v>1.8001173884840681E-13</v>
      </c>
      <c r="P86" s="14">
        <f t="shared" si="87"/>
        <v>2.5254331426407198E-12</v>
      </c>
      <c r="Q86" s="22">
        <f t="shared" si="54"/>
        <v>4.7119831685935622E-12</v>
      </c>
      <c r="R86" s="62">
        <f t="shared" si="55"/>
        <v>293.33333333333803</v>
      </c>
      <c r="S86" s="62">
        <f ca="1">AVERAGE(OFFSET($R$3,0,0,'Données projet'!$E$9+1,1))-AVERAGE(OFFSET($H$3,0,0,'Données projet'!$E$9+1,1))</f>
        <v>302.6112905010138</v>
      </c>
      <c r="T86" s="62">
        <f t="shared" si="88"/>
        <v>423.44006663873375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1.9895196601282805E-13</v>
      </c>
      <c r="O87" s="14">
        <f>N87*VLOOKUP('Données projet'!$B$9,Paramètres!$A$1:$I$89,3,0)*VLOOKUP('Données projet'!$B$9,Paramètres!$A$1:$I$89,5,0)</f>
        <v>1.8001173884840681E-13</v>
      </c>
      <c r="P87" s="14">
        <f t="shared" si="87"/>
        <v>2.5254331426407198E-12</v>
      </c>
      <c r="Q87" s="22">
        <f t="shared" si="54"/>
        <v>4.7119831685935622E-12</v>
      </c>
      <c r="R87" s="62">
        <f t="shared" si="55"/>
        <v>293.33333333333803</v>
      </c>
      <c r="S87" s="62">
        <f ca="1">AVERAGE(OFFSET($R$3,0,0,'Données projet'!$E$9+1,1))-AVERAGE(OFFSET($H$3,0,0,'Données projet'!$E$9+1,1))</f>
        <v>302.6112905010138</v>
      </c>
      <c r="T87" s="62">
        <f t="shared" si="88"/>
        <v>423.44006663873375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1.9895196601282805E-13</v>
      </c>
      <c r="O88" s="14">
        <f>N88*VLOOKUP('Données projet'!$B$9,Paramètres!$A$1:$I$89,3,0)*VLOOKUP('Données projet'!$B$9,Paramètres!$A$1:$I$89,5,0)</f>
        <v>1.8001173884840681E-13</v>
      </c>
      <c r="P88" s="14">
        <f t="shared" si="87"/>
        <v>2.5254331426407198E-12</v>
      </c>
      <c r="Q88" s="22">
        <f t="shared" si="54"/>
        <v>4.7119831685935622E-12</v>
      </c>
      <c r="R88" s="62">
        <f t="shared" si="55"/>
        <v>293.33333333333803</v>
      </c>
      <c r="S88" s="62">
        <f ca="1">AVERAGE(OFFSET($R$3,0,0,'Données projet'!$E$9+1,1))-AVERAGE(OFFSET($H$3,0,0,'Données projet'!$E$9+1,1))</f>
        <v>302.6112905010138</v>
      </c>
      <c r="T88" s="62">
        <f t="shared" si="88"/>
        <v>423.44006663873375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1.9895196601282805E-13</v>
      </c>
      <c r="O89" s="14">
        <f>N89*VLOOKUP('Données projet'!$B$9,Paramètres!$A$1:$I$89,3,0)*VLOOKUP('Données projet'!$B$9,Paramètres!$A$1:$I$89,5,0)</f>
        <v>1.8001173884840681E-13</v>
      </c>
      <c r="P89" s="14">
        <f t="shared" si="87"/>
        <v>2.5254331426407198E-12</v>
      </c>
      <c r="Q89" s="22">
        <f t="shared" si="54"/>
        <v>4.7119831685935622E-12</v>
      </c>
      <c r="R89" s="62">
        <f t="shared" si="55"/>
        <v>293.33333333333803</v>
      </c>
      <c r="S89" s="62">
        <f ca="1">AVERAGE(OFFSET($R$3,0,0,'Données projet'!$E$9+1,1))-AVERAGE(OFFSET($H$3,0,0,'Données projet'!$E$9+1,1))</f>
        <v>302.6112905010138</v>
      </c>
      <c r="T89" s="62">
        <f t="shared" si="88"/>
        <v>423.44006663873375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1.9895196601282805E-13</v>
      </c>
      <c r="O90" s="14">
        <f>N90*VLOOKUP('Données projet'!$B$9,Paramètres!$A$1:$I$89,3,0)*VLOOKUP('Données projet'!$B$9,Paramètres!$A$1:$I$89,5,0)</f>
        <v>1.8001173884840681E-13</v>
      </c>
      <c r="P90" s="14">
        <f t="shared" si="87"/>
        <v>2.5254331426407198E-12</v>
      </c>
      <c r="Q90" s="22">
        <f t="shared" si="54"/>
        <v>4.7119831685935622E-12</v>
      </c>
      <c r="R90" s="62">
        <f t="shared" si="55"/>
        <v>293.33333333333803</v>
      </c>
      <c r="S90" s="62">
        <f ca="1">AVERAGE(OFFSET($R$3,0,0,'Données projet'!$E$9+1,1))-AVERAGE(OFFSET($H$3,0,0,'Données projet'!$E$9+1,1))</f>
        <v>302.6112905010138</v>
      </c>
      <c r="T90" s="62">
        <f t="shared" si="88"/>
        <v>423.44006663873375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1.9895196601282805E-13</v>
      </c>
      <c r="O91" s="14">
        <f>N91*VLOOKUP('Données projet'!$B$9,Paramètres!$A$1:$I$89,3,0)*VLOOKUP('Données projet'!$B$9,Paramètres!$A$1:$I$89,5,0)</f>
        <v>1.8001173884840681E-13</v>
      </c>
      <c r="P91" s="14">
        <f t="shared" si="87"/>
        <v>2.5254331426407198E-12</v>
      </c>
      <c r="Q91" s="22">
        <f t="shared" si="54"/>
        <v>4.7119831685935622E-12</v>
      </c>
      <c r="R91" s="62">
        <f t="shared" si="55"/>
        <v>293.33333333333803</v>
      </c>
      <c r="S91" s="62">
        <f ca="1">AVERAGE(OFFSET($R$3,0,0,'Données projet'!$E$9+1,1))-AVERAGE(OFFSET($H$3,0,0,'Données projet'!$E$9+1,1))</f>
        <v>302.6112905010138</v>
      </c>
      <c r="T91" s="62">
        <f t="shared" si="88"/>
        <v>423.44006663873375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1.9895196601282805E-13</v>
      </c>
      <c r="O92" s="14">
        <f>N92*VLOOKUP('Données projet'!$B$9,Paramètres!$A$1:$I$89,3,0)*VLOOKUP('Données projet'!$B$9,Paramètres!$A$1:$I$89,5,0)</f>
        <v>1.8001173884840681E-13</v>
      </c>
      <c r="P92" s="14">
        <f t="shared" si="87"/>
        <v>2.5254331426407198E-12</v>
      </c>
      <c r="Q92" s="22">
        <f t="shared" si="54"/>
        <v>4.7119831685935622E-12</v>
      </c>
      <c r="R92" s="62">
        <f t="shared" si="55"/>
        <v>293.33333333333803</v>
      </c>
      <c r="S92" s="62">
        <f ca="1">AVERAGE(OFFSET($R$3,0,0,'Données projet'!$E$9+1,1))-AVERAGE(OFFSET($H$3,0,0,'Données projet'!$E$9+1,1))</f>
        <v>302.6112905010138</v>
      </c>
      <c r="T92" s="62">
        <f t="shared" si="88"/>
        <v>423.44006663873375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1.9895196601282805E-13</v>
      </c>
      <c r="O93" s="14">
        <f>N93*VLOOKUP('Données projet'!$B$9,Paramètres!$A$1:$I$89,3,0)*VLOOKUP('Données projet'!$B$9,Paramètres!$A$1:$I$89,5,0)</f>
        <v>1.8001173884840681E-13</v>
      </c>
      <c r="P93" s="14">
        <f t="shared" si="87"/>
        <v>2.5254331426407198E-12</v>
      </c>
      <c r="Q93" s="22">
        <f t="shared" si="54"/>
        <v>4.7119831685935622E-12</v>
      </c>
      <c r="R93" s="62">
        <f t="shared" si="55"/>
        <v>293.33333333333803</v>
      </c>
      <c r="S93" s="62">
        <f ca="1">AVERAGE(OFFSET($R$3,0,0,'Données projet'!$E$9+1,1))-AVERAGE(OFFSET($H$3,0,0,'Données projet'!$E$9+1,1))</f>
        <v>302.6112905010138</v>
      </c>
      <c r="T93" s="62">
        <f t="shared" si="88"/>
        <v>423.44006663873375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1.9895196601282805E-13</v>
      </c>
      <c r="O94" s="14">
        <f>N94*VLOOKUP('Données projet'!$B$9,Paramètres!$A$1:$I$89,3,0)*VLOOKUP('Données projet'!$B$9,Paramètres!$A$1:$I$89,5,0)</f>
        <v>1.8001173884840681E-13</v>
      </c>
      <c r="P94" s="14">
        <f t="shared" si="87"/>
        <v>2.5254331426407198E-12</v>
      </c>
      <c r="Q94" s="22">
        <f t="shared" si="54"/>
        <v>4.7119831685935622E-12</v>
      </c>
      <c r="R94" s="62">
        <f t="shared" si="55"/>
        <v>293.33333333333803</v>
      </c>
      <c r="S94" s="62">
        <f ca="1">AVERAGE(OFFSET($R$3,0,0,'Données projet'!$E$9+1,1))-AVERAGE(OFFSET($H$3,0,0,'Données projet'!$E$9+1,1))</f>
        <v>302.6112905010138</v>
      </c>
      <c r="T94" s="62">
        <f t="shared" si="88"/>
        <v>423.44006663873375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1.9895196601282805E-13</v>
      </c>
      <c r="O95" s="14">
        <f>N95*VLOOKUP('Données projet'!$B$9,Paramètres!$A$1:$I$89,3,0)*VLOOKUP('Données projet'!$B$9,Paramètres!$A$1:$I$89,5,0)</f>
        <v>1.8001173884840681E-13</v>
      </c>
      <c r="P95" s="14">
        <f t="shared" si="87"/>
        <v>2.5254331426407198E-12</v>
      </c>
      <c r="Q95" s="22">
        <f t="shared" si="54"/>
        <v>4.7119831685935622E-12</v>
      </c>
      <c r="R95" s="62">
        <f t="shared" si="55"/>
        <v>293.33333333333803</v>
      </c>
      <c r="S95" s="62">
        <f ca="1">AVERAGE(OFFSET($R$3,0,0,'Données projet'!$E$9+1,1))-AVERAGE(OFFSET($H$3,0,0,'Données projet'!$E$9+1,1))</f>
        <v>302.6112905010138</v>
      </c>
      <c r="T95" s="62">
        <f t="shared" si="88"/>
        <v>423.44006663873375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1.9895196601282805E-13</v>
      </c>
      <c r="O96" s="14">
        <f>N96*VLOOKUP('Données projet'!$B$9,Paramètres!$A$1:$I$89,3,0)*VLOOKUP('Données projet'!$B$9,Paramètres!$A$1:$I$89,5,0)</f>
        <v>1.8001173884840681E-13</v>
      </c>
      <c r="P96" s="14">
        <f t="shared" si="87"/>
        <v>2.5254331426407198E-12</v>
      </c>
      <c r="Q96" s="22">
        <f t="shared" si="54"/>
        <v>4.7119831685935622E-12</v>
      </c>
      <c r="R96" s="62">
        <f t="shared" si="55"/>
        <v>293.33333333333803</v>
      </c>
      <c r="S96" s="62">
        <f ca="1">AVERAGE(OFFSET($R$3,0,0,'Données projet'!$E$9+1,1))-AVERAGE(OFFSET($H$3,0,0,'Données projet'!$E$9+1,1))</f>
        <v>302.6112905010138</v>
      </c>
      <c r="T96" s="62">
        <f t="shared" si="88"/>
        <v>423.44006663873375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1.9895196601282805E-13</v>
      </c>
      <c r="O97" s="14">
        <f>N97*VLOOKUP('Données projet'!$B$9,Paramètres!$A$1:$I$89,3,0)*VLOOKUP('Données projet'!$B$9,Paramètres!$A$1:$I$89,5,0)</f>
        <v>1.8001173884840681E-13</v>
      </c>
      <c r="P97" s="14">
        <f t="shared" si="87"/>
        <v>2.5254331426407198E-12</v>
      </c>
      <c r="Q97" s="22">
        <f t="shared" si="54"/>
        <v>4.7119831685935622E-12</v>
      </c>
      <c r="R97" s="62">
        <f t="shared" si="55"/>
        <v>293.33333333333803</v>
      </c>
      <c r="S97" s="62">
        <f ca="1">AVERAGE(OFFSET($R$3,0,0,'Données projet'!$E$9+1,1))-AVERAGE(OFFSET($H$3,0,0,'Données projet'!$E$9+1,1))</f>
        <v>302.6112905010138</v>
      </c>
      <c r="T97" s="62">
        <f t="shared" si="88"/>
        <v>423.44006663873375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1.9895196601282805E-13</v>
      </c>
      <c r="O98" s="14">
        <f>N98*VLOOKUP('Données projet'!$B$9,Paramètres!$A$1:$I$89,3,0)*VLOOKUP('Données projet'!$B$9,Paramètres!$A$1:$I$89,5,0)</f>
        <v>1.8001173884840681E-13</v>
      </c>
      <c r="P98" s="14">
        <f t="shared" si="87"/>
        <v>2.5254331426407198E-12</v>
      </c>
      <c r="Q98" s="22">
        <f t="shared" si="54"/>
        <v>4.7119831685935622E-12</v>
      </c>
      <c r="R98" s="62">
        <f t="shared" si="55"/>
        <v>293.33333333333803</v>
      </c>
      <c r="S98" s="62">
        <f ca="1">AVERAGE(OFFSET($R$3,0,0,'Données projet'!$E$9+1,1))-AVERAGE(OFFSET($H$3,0,0,'Données projet'!$E$9+1,1))</f>
        <v>302.6112905010138</v>
      </c>
      <c r="T98" s="62">
        <f t="shared" si="88"/>
        <v>423.44006663873375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1.9895196601282805E-13</v>
      </c>
      <c r="O99" s="14">
        <f>N99*VLOOKUP('Données projet'!$B$9,Paramètres!$A$1:$I$89,3,0)*VLOOKUP('Données projet'!$B$9,Paramètres!$A$1:$I$89,5,0)</f>
        <v>1.8001173884840681E-13</v>
      </c>
      <c r="P99" s="14">
        <f t="shared" si="87"/>
        <v>2.5254331426407198E-12</v>
      </c>
      <c r="Q99" s="22">
        <f t="shared" ref="Q99:Q130" si="107">(O99+P99)*0.475*44/12</f>
        <v>4.7119831685935622E-12</v>
      </c>
      <c r="R99" s="62">
        <f t="shared" si="55"/>
        <v>293.33333333333803</v>
      </c>
      <c r="S99" s="62">
        <f ca="1">AVERAGE(OFFSET($R$3,0,0,'Données projet'!$E$9+1,1))-AVERAGE(OFFSET($H$3,0,0,'Données projet'!$E$9+1,1))</f>
        <v>302.6112905010138</v>
      </c>
      <c r="T99" s="62">
        <f t="shared" si="88"/>
        <v>423.44006663873375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1.9895196601282805E-13</v>
      </c>
      <c r="O100" s="14">
        <f>N100*VLOOKUP('Données projet'!$B$9,Paramètres!$A$1:$I$89,3,0)*VLOOKUP('Données projet'!$B$9,Paramètres!$A$1:$I$89,5,0)</f>
        <v>1.8001173884840681E-13</v>
      </c>
      <c r="P100" s="14">
        <f t="shared" si="87"/>
        <v>2.5254331426407198E-12</v>
      </c>
      <c r="Q100" s="22">
        <f t="shared" si="107"/>
        <v>4.7119831685935622E-12</v>
      </c>
      <c r="R100" s="62">
        <f t="shared" si="55"/>
        <v>293.33333333333803</v>
      </c>
      <c r="S100" s="62">
        <f ca="1">AVERAGE(OFFSET($R$3,0,0,'Données projet'!$E$9+1,1))-AVERAGE(OFFSET($H$3,0,0,'Données projet'!$E$9+1,1))</f>
        <v>302.6112905010138</v>
      </c>
      <c r="T100" s="62">
        <f t="shared" si="88"/>
        <v>423.44006663873375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1.9895196601282805E-13</v>
      </c>
      <c r="O101" s="14">
        <f>N101*VLOOKUP('Données projet'!$B$9,Paramètres!$A$1:$I$89,3,0)*VLOOKUP('Données projet'!$B$9,Paramètres!$A$1:$I$89,5,0)</f>
        <v>1.8001173884840681E-13</v>
      </c>
      <c r="P101" s="14">
        <f t="shared" si="87"/>
        <v>2.5254331426407198E-12</v>
      </c>
      <c r="Q101" s="22">
        <f t="shared" si="107"/>
        <v>4.7119831685935622E-12</v>
      </c>
      <c r="R101" s="62">
        <f t="shared" si="55"/>
        <v>293.33333333333803</v>
      </c>
      <c r="S101" s="62">
        <f ca="1">AVERAGE(OFFSET($R$3,0,0,'Données projet'!$E$9+1,1))-AVERAGE(OFFSET($H$3,0,0,'Données projet'!$E$9+1,1))</f>
        <v>302.6112905010138</v>
      </c>
      <c r="T101" s="62">
        <f t="shared" si="88"/>
        <v>423.44006663873375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1.9895196601282805E-13</v>
      </c>
      <c r="O102" s="14">
        <f>N102*VLOOKUP('Données projet'!$B$9,Paramètres!$A$1:$I$89,3,0)*VLOOKUP('Données projet'!$B$9,Paramètres!$A$1:$I$89,5,0)</f>
        <v>1.8001173884840681E-13</v>
      </c>
      <c r="P102" s="14">
        <f t="shared" si="87"/>
        <v>2.5254331426407198E-12</v>
      </c>
      <c r="Q102" s="22">
        <f t="shared" si="107"/>
        <v>4.7119831685935622E-12</v>
      </c>
      <c r="R102" s="62">
        <f t="shared" si="55"/>
        <v>293.33333333333803</v>
      </c>
      <c r="S102" s="62">
        <f ca="1">AVERAGE(OFFSET($R$3,0,0,'Données projet'!$E$9+1,1))-AVERAGE(OFFSET($H$3,0,0,'Données projet'!$E$9+1,1))</f>
        <v>302.6112905010138</v>
      </c>
      <c r="T102" s="62">
        <f t="shared" si="88"/>
        <v>423.44006663873375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1.9895196601282805E-13</v>
      </c>
      <c r="O103" s="14">
        <f>N103*VLOOKUP('Données projet'!$B$9,Paramètres!$A$1:$I$89,3,0)*VLOOKUP('Données projet'!$B$9,Paramètres!$A$1:$I$89,5,0)</f>
        <v>1.8001173884840681E-13</v>
      </c>
      <c r="P103" s="14">
        <f t="shared" si="87"/>
        <v>2.5254331426407198E-12</v>
      </c>
      <c r="Q103" s="22">
        <f t="shared" si="107"/>
        <v>4.7119831685935622E-12</v>
      </c>
      <c r="R103" s="62">
        <f t="shared" si="55"/>
        <v>293.33333333333803</v>
      </c>
      <c r="S103" s="62">
        <f ca="1">AVERAGE(OFFSET($R$3,0,0,'Données projet'!$E$9+1,1))-AVERAGE(OFFSET($H$3,0,0,'Données projet'!$E$9+1,1))</f>
        <v>302.6112905010138</v>
      </c>
      <c r="T103" s="62">
        <f t="shared" si="88"/>
        <v>423.44006663873375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1.9895196601282805E-13</v>
      </c>
      <c r="O104" s="14">
        <f>N104*VLOOKUP('Données projet'!$B$9,Paramètres!$A$1:$I$89,3,0)*VLOOKUP('Données projet'!$B$9,Paramètres!$A$1:$I$89,5,0)</f>
        <v>1.8001173884840681E-13</v>
      </c>
      <c r="P104" s="14">
        <f t="shared" si="87"/>
        <v>2.5254331426407198E-12</v>
      </c>
      <c r="Q104" s="22">
        <f t="shared" si="107"/>
        <v>4.7119831685935622E-12</v>
      </c>
      <c r="R104" s="62">
        <f t="shared" si="55"/>
        <v>293.33333333333803</v>
      </c>
      <c r="S104" s="62">
        <f ca="1">AVERAGE(OFFSET($R$3,0,0,'Données projet'!$E$9+1,1))-AVERAGE(OFFSET($H$3,0,0,'Données projet'!$E$9+1,1))</f>
        <v>302.6112905010138</v>
      </c>
      <c r="T104" s="62">
        <f t="shared" si="88"/>
        <v>423.44006663873375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1.9895196601282805E-13</v>
      </c>
      <c r="O105" s="14">
        <f>N105*VLOOKUP('Données projet'!$B$9,Paramètres!$A$1:$I$89,3,0)*VLOOKUP('Données projet'!$B$9,Paramètres!$A$1:$I$89,5,0)</f>
        <v>1.8001173884840681E-13</v>
      </c>
      <c r="P105" s="14">
        <f t="shared" si="87"/>
        <v>2.5254331426407198E-12</v>
      </c>
      <c r="Q105" s="22">
        <f t="shared" si="107"/>
        <v>4.7119831685935622E-12</v>
      </c>
      <c r="R105" s="62">
        <f t="shared" si="55"/>
        <v>293.33333333333803</v>
      </c>
      <c r="S105" s="62">
        <f ca="1">AVERAGE(OFFSET($R$3,0,0,'Données projet'!$E$9+1,1))-AVERAGE(OFFSET($H$3,0,0,'Données projet'!$E$9+1,1))</f>
        <v>302.6112905010138</v>
      </c>
      <c r="T105" s="62">
        <f t="shared" si="88"/>
        <v>423.44006663873375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1.9895196601282805E-13</v>
      </c>
      <c r="O106" s="14">
        <f>N106*VLOOKUP('Données projet'!$B$9,Paramètres!$A$1:$I$89,3,0)*VLOOKUP('Données projet'!$B$9,Paramètres!$A$1:$I$89,5,0)</f>
        <v>1.8001173884840681E-13</v>
      </c>
      <c r="P106" s="14">
        <f t="shared" si="87"/>
        <v>2.5254331426407198E-12</v>
      </c>
      <c r="Q106" s="22">
        <f t="shared" si="107"/>
        <v>4.7119831685935622E-12</v>
      </c>
      <c r="R106" s="62">
        <f t="shared" si="55"/>
        <v>293.33333333333803</v>
      </c>
      <c r="S106" s="62">
        <f ca="1">AVERAGE(OFFSET($R$3,0,0,'Données projet'!$E$9+1,1))-AVERAGE(OFFSET($H$3,0,0,'Données projet'!$E$9+1,1))</f>
        <v>302.6112905010138</v>
      </c>
      <c r="T106" s="62">
        <f t="shared" si="88"/>
        <v>423.44006663873375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1.9895196601282805E-13</v>
      </c>
      <c r="O107" s="14">
        <f>N107*VLOOKUP('Données projet'!$B$9,Paramètres!$A$1:$I$89,3,0)*VLOOKUP('Données projet'!$B$9,Paramètres!$A$1:$I$89,5,0)</f>
        <v>1.8001173884840681E-13</v>
      </c>
      <c r="P107" s="14">
        <f t="shared" si="87"/>
        <v>2.5254331426407198E-12</v>
      </c>
      <c r="Q107" s="22">
        <f t="shared" si="107"/>
        <v>4.7119831685935622E-12</v>
      </c>
      <c r="R107" s="62">
        <f t="shared" si="55"/>
        <v>293.33333333333803</v>
      </c>
      <c r="S107" s="62">
        <f ca="1">AVERAGE(OFFSET($R$3,0,0,'Données projet'!$E$9+1,1))-AVERAGE(OFFSET($H$3,0,0,'Données projet'!$E$9+1,1))</f>
        <v>302.6112905010138</v>
      </c>
      <c r="T107" s="62">
        <f t="shared" si="88"/>
        <v>423.44006663873375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1.9895196601282805E-13</v>
      </c>
      <c r="O108" s="14">
        <f>N108*VLOOKUP('Données projet'!$B$9,Paramètres!$A$1:$I$89,3,0)*VLOOKUP('Données projet'!$B$9,Paramètres!$A$1:$I$89,5,0)</f>
        <v>1.8001173884840681E-13</v>
      </c>
      <c r="P108" s="14">
        <f t="shared" si="87"/>
        <v>2.5254331426407198E-12</v>
      </c>
      <c r="Q108" s="22">
        <f t="shared" si="107"/>
        <v>4.7119831685935622E-12</v>
      </c>
      <c r="R108" s="62">
        <f t="shared" si="55"/>
        <v>293.33333333333803</v>
      </c>
      <c r="S108" s="62">
        <f ca="1">AVERAGE(OFFSET($R$3,0,0,'Données projet'!$E$9+1,1))-AVERAGE(OFFSET($H$3,0,0,'Données projet'!$E$9+1,1))</f>
        <v>302.6112905010138</v>
      </c>
      <c r="T108" s="62">
        <f t="shared" si="88"/>
        <v>423.44006663873375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1.9895196601282805E-13</v>
      </c>
      <c r="O109" s="14">
        <f>N109*VLOOKUP('Données projet'!$B$9,Paramètres!$A$1:$I$89,3,0)*VLOOKUP('Données projet'!$B$9,Paramètres!$A$1:$I$89,5,0)</f>
        <v>1.8001173884840681E-13</v>
      </c>
      <c r="P109" s="14">
        <f t="shared" si="87"/>
        <v>2.5254331426407198E-12</v>
      </c>
      <c r="Q109" s="22">
        <f t="shared" si="107"/>
        <v>4.7119831685935622E-12</v>
      </c>
      <c r="R109" s="62">
        <f t="shared" si="55"/>
        <v>293.33333333333803</v>
      </c>
      <c r="S109" s="62">
        <f ca="1">AVERAGE(OFFSET($R$3,0,0,'Données projet'!$E$9+1,1))-AVERAGE(OFFSET($H$3,0,0,'Données projet'!$E$9+1,1))</f>
        <v>302.6112905010138</v>
      </c>
      <c r="T109" s="62">
        <f t="shared" si="88"/>
        <v>423.44006663873375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1.9895196601282805E-13</v>
      </c>
      <c r="O110" s="14">
        <f>N110*VLOOKUP('Données projet'!$B$9,Paramètres!$A$1:$I$89,3,0)*VLOOKUP('Données projet'!$B$9,Paramètres!$A$1:$I$89,5,0)</f>
        <v>1.8001173884840681E-13</v>
      </c>
      <c r="P110" s="14">
        <f t="shared" si="87"/>
        <v>2.5254331426407198E-12</v>
      </c>
      <c r="Q110" s="22">
        <f t="shared" si="107"/>
        <v>4.7119831685935622E-12</v>
      </c>
      <c r="R110" s="62">
        <f t="shared" si="55"/>
        <v>293.33333333333803</v>
      </c>
      <c r="S110" s="62">
        <f ca="1">AVERAGE(OFFSET($R$3,0,0,'Données projet'!$E$9+1,1))-AVERAGE(OFFSET($H$3,0,0,'Données projet'!$E$9+1,1))</f>
        <v>302.6112905010138</v>
      </c>
      <c r="T110" s="62">
        <f t="shared" si="88"/>
        <v>423.44006663873375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1.9895196601282805E-13</v>
      </c>
      <c r="O111" s="14">
        <f>N111*VLOOKUP('Données projet'!$B$9,Paramètres!$A$1:$I$89,3,0)*VLOOKUP('Données projet'!$B$9,Paramètres!$A$1:$I$89,5,0)</f>
        <v>1.8001173884840681E-13</v>
      </c>
      <c r="P111" s="14">
        <f t="shared" si="87"/>
        <v>2.5254331426407198E-12</v>
      </c>
      <c r="Q111" s="22">
        <f t="shared" si="107"/>
        <v>4.7119831685935622E-12</v>
      </c>
      <c r="R111" s="62">
        <f t="shared" si="55"/>
        <v>293.33333333333803</v>
      </c>
      <c r="S111" s="62">
        <f ca="1">AVERAGE(OFFSET($R$3,0,0,'Données projet'!$E$9+1,1))-AVERAGE(OFFSET($H$3,0,0,'Données projet'!$E$9+1,1))</f>
        <v>302.6112905010138</v>
      </c>
      <c r="T111" s="62">
        <f t="shared" si="88"/>
        <v>423.44006663873375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1.9895196601282805E-13</v>
      </c>
      <c r="O112" s="14">
        <f>N112*VLOOKUP('Données projet'!$B$9,Paramètres!$A$1:$I$89,3,0)*VLOOKUP('Données projet'!$B$9,Paramètres!$A$1:$I$89,5,0)</f>
        <v>1.8001173884840681E-13</v>
      </c>
      <c r="P112" s="14">
        <f t="shared" si="87"/>
        <v>2.5254331426407198E-12</v>
      </c>
      <c r="Q112" s="22">
        <f t="shared" si="107"/>
        <v>4.7119831685935622E-12</v>
      </c>
      <c r="R112" s="62">
        <f t="shared" si="55"/>
        <v>293.33333333333803</v>
      </c>
      <c r="S112" s="62">
        <f ca="1">AVERAGE(OFFSET($R$3,0,0,'Données projet'!$E$9+1,1))-AVERAGE(OFFSET($H$3,0,0,'Données projet'!$E$9+1,1))</f>
        <v>302.6112905010138</v>
      </c>
      <c r="T112" s="62">
        <f t="shared" si="88"/>
        <v>423.44006663873375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1.9895196601282805E-13</v>
      </c>
      <c r="O113" s="14">
        <f>N113*VLOOKUP('Données projet'!$B$9,Paramètres!$A$1:$I$89,3,0)*VLOOKUP('Données projet'!$B$9,Paramètres!$A$1:$I$89,5,0)</f>
        <v>1.8001173884840681E-13</v>
      </c>
      <c r="P113" s="14">
        <f t="shared" si="87"/>
        <v>2.5254331426407198E-12</v>
      </c>
      <c r="Q113" s="22">
        <f t="shared" si="107"/>
        <v>4.7119831685935622E-12</v>
      </c>
      <c r="R113" s="62">
        <f t="shared" si="55"/>
        <v>293.33333333333803</v>
      </c>
      <c r="S113" s="62">
        <f ca="1">AVERAGE(OFFSET($R$3,0,0,'Données projet'!$E$9+1,1))-AVERAGE(OFFSET($H$3,0,0,'Données projet'!$E$9+1,1))</f>
        <v>302.6112905010138</v>
      </c>
      <c r="T113" s="62">
        <f t="shared" si="88"/>
        <v>423.44006663873375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1.9895196601282805E-13</v>
      </c>
      <c r="O114" s="14">
        <f>N114*VLOOKUP('Données projet'!$B$9,Paramètres!$A$1:$I$89,3,0)*VLOOKUP('Données projet'!$B$9,Paramètres!$A$1:$I$89,5,0)</f>
        <v>1.8001173884840681E-13</v>
      </c>
      <c r="P114" s="14">
        <f t="shared" si="87"/>
        <v>2.5254331426407198E-12</v>
      </c>
      <c r="Q114" s="22">
        <f t="shared" si="107"/>
        <v>4.7119831685935622E-12</v>
      </c>
      <c r="R114" s="62">
        <f t="shared" si="55"/>
        <v>293.33333333333803</v>
      </c>
      <c r="S114" s="62">
        <f ca="1">AVERAGE(OFFSET($R$3,0,0,'Données projet'!$E$9+1,1))-AVERAGE(OFFSET($H$3,0,0,'Données projet'!$E$9+1,1))</f>
        <v>302.6112905010138</v>
      </c>
      <c r="T114" s="62">
        <f t="shared" si="88"/>
        <v>423.44006663873375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1.9895196601282805E-13</v>
      </c>
      <c r="O115" s="14">
        <f>N115*VLOOKUP('Données projet'!$B$9,Paramètres!$A$1:$I$89,3,0)*VLOOKUP('Données projet'!$B$9,Paramètres!$A$1:$I$89,5,0)</f>
        <v>1.8001173884840681E-13</v>
      </c>
      <c r="P115" s="14">
        <f t="shared" si="87"/>
        <v>2.5254331426407198E-12</v>
      </c>
      <c r="Q115" s="22">
        <f t="shared" si="107"/>
        <v>4.7119831685935622E-12</v>
      </c>
      <c r="R115" s="62">
        <f t="shared" si="55"/>
        <v>293.33333333333803</v>
      </c>
      <c r="S115" s="62">
        <f ca="1">AVERAGE(OFFSET($R$3,0,0,'Données projet'!$E$9+1,1))-AVERAGE(OFFSET($H$3,0,0,'Données projet'!$E$9+1,1))</f>
        <v>302.6112905010138</v>
      </c>
      <c r="T115" s="62">
        <f t="shared" si="88"/>
        <v>423.44006663873375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1.9895196601282805E-13</v>
      </c>
      <c r="O116" s="14">
        <f>N116*VLOOKUP('Données projet'!$B$9,Paramètres!$A$1:$I$89,3,0)*VLOOKUP('Données projet'!$B$9,Paramètres!$A$1:$I$89,5,0)</f>
        <v>1.8001173884840681E-13</v>
      </c>
      <c r="P116" s="14">
        <f t="shared" si="87"/>
        <v>2.5254331426407198E-12</v>
      </c>
      <c r="Q116" s="22">
        <f t="shared" si="107"/>
        <v>4.7119831685935622E-12</v>
      </c>
      <c r="R116" s="62">
        <f t="shared" si="55"/>
        <v>293.33333333333803</v>
      </c>
      <c r="S116" s="62">
        <f ca="1">AVERAGE(OFFSET($R$3,0,0,'Données projet'!$E$9+1,1))-AVERAGE(OFFSET($H$3,0,0,'Données projet'!$E$9+1,1))</f>
        <v>302.6112905010138</v>
      </c>
      <c r="T116" s="62">
        <f t="shared" si="88"/>
        <v>423.44006663873375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1.9895196601282805E-13</v>
      </c>
      <c r="O117" s="14">
        <f>N117*VLOOKUP('Données projet'!$B$9,Paramètres!$A$1:$I$89,3,0)*VLOOKUP('Données projet'!$B$9,Paramètres!$A$1:$I$89,5,0)</f>
        <v>1.8001173884840681E-13</v>
      </c>
      <c r="P117" s="14">
        <f t="shared" si="87"/>
        <v>2.5254331426407198E-12</v>
      </c>
      <c r="Q117" s="22">
        <f t="shared" si="107"/>
        <v>4.7119831685935622E-12</v>
      </c>
      <c r="R117" s="62">
        <f t="shared" si="55"/>
        <v>293.33333333333803</v>
      </c>
      <c r="S117" s="62">
        <f ca="1">AVERAGE(OFFSET($R$3,0,0,'Données projet'!$E$9+1,1))-AVERAGE(OFFSET($H$3,0,0,'Données projet'!$E$9+1,1))</f>
        <v>302.6112905010138</v>
      </c>
      <c r="T117" s="62">
        <f t="shared" si="88"/>
        <v>423.44006663873375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1.9895196601282805E-13</v>
      </c>
      <c r="O118" s="14">
        <f>N118*VLOOKUP('Données projet'!$B$9,Paramètres!$A$1:$I$89,3,0)*VLOOKUP('Données projet'!$B$9,Paramètres!$A$1:$I$89,5,0)</f>
        <v>1.8001173884840681E-13</v>
      </c>
      <c r="P118" s="14">
        <f t="shared" si="87"/>
        <v>2.5254331426407198E-12</v>
      </c>
      <c r="Q118" s="22">
        <f t="shared" si="107"/>
        <v>4.7119831685935622E-12</v>
      </c>
      <c r="R118" s="62">
        <f t="shared" si="55"/>
        <v>293.33333333333803</v>
      </c>
      <c r="S118" s="62">
        <f ca="1">AVERAGE(OFFSET($R$3,0,0,'Données projet'!$E$9+1,1))-AVERAGE(OFFSET($H$3,0,0,'Données projet'!$E$9+1,1))</f>
        <v>302.6112905010138</v>
      </c>
      <c r="T118" s="62">
        <f t="shared" si="88"/>
        <v>423.44006663873375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1.9895196601282805E-13</v>
      </c>
      <c r="O119" s="14">
        <f>N119*VLOOKUP('Données projet'!$B$9,Paramètres!$A$1:$I$89,3,0)*VLOOKUP('Données projet'!$B$9,Paramètres!$A$1:$I$89,5,0)</f>
        <v>1.8001173884840681E-13</v>
      </c>
      <c r="P119" s="14">
        <f t="shared" si="87"/>
        <v>2.5254331426407198E-12</v>
      </c>
      <c r="Q119" s="22">
        <f t="shared" si="107"/>
        <v>4.7119831685935622E-12</v>
      </c>
      <c r="R119" s="62">
        <f t="shared" si="55"/>
        <v>293.33333333333803</v>
      </c>
      <c r="S119" s="62">
        <f ca="1">AVERAGE(OFFSET($R$3,0,0,'Données projet'!$E$9+1,1))-AVERAGE(OFFSET($H$3,0,0,'Données projet'!$E$9+1,1))</f>
        <v>302.6112905010138</v>
      </c>
      <c r="T119" s="62">
        <f t="shared" si="88"/>
        <v>423.44006663873375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1.9895196601282805E-13</v>
      </c>
      <c r="O120" s="14">
        <f>N120*VLOOKUP('Données projet'!$B$9,Paramètres!$A$1:$I$89,3,0)*VLOOKUP('Données projet'!$B$9,Paramètres!$A$1:$I$89,5,0)</f>
        <v>1.8001173884840681E-13</v>
      </c>
      <c r="P120" s="14">
        <f t="shared" si="87"/>
        <v>2.5254331426407198E-12</v>
      </c>
      <c r="Q120" s="22">
        <f t="shared" si="107"/>
        <v>4.7119831685935622E-12</v>
      </c>
      <c r="R120" s="62">
        <f t="shared" si="55"/>
        <v>293.33333333333803</v>
      </c>
      <c r="S120" s="62">
        <f ca="1">AVERAGE(OFFSET($R$3,0,0,'Données projet'!$E$9+1,1))-AVERAGE(OFFSET($H$3,0,0,'Données projet'!$E$9+1,1))</f>
        <v>302.6112905010138</v>
      </c>
      <c r="T120" s="62">
        <f t="shared" si="88"/>
        <v>423.44006663873375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1.9895196601282805E-13</v>
      </c>
      <c r="O121" s="14">
        <f>N121*VLOOKUP('Données projet'!$B$9,Paramètres!$A$1:$I$89,3,0)*VLOOKUP('Données projet'!$B$9,Paramètres!$A$1:$I$89,5,0)</f>
        <v>1.8001173884840681E-13</v>
      </c>
      <c r="P121" s="14">
        <f t="shared" si="87"/>
        <v>2.5254331426407198E-12</v>
      </c>
      <c r="Q121" s="22">
        <f t="shared" si="107"/>
        <v>4.7119831685935622E-12</v>
      </c>
      <c r="R121" s="62">
        <f t="shared" si="55"/>
        <v>293.33333333333803</v>
      </c>
      <c r="S121" s="62">
        <f ca="1">AVERAGE(OFFSET($R$3,0,0,'Données projet'!$E$9+1,1))-AVERAGE(OFFSET($H$3,0,0,'Données projet'!$E$9+1,1))</f>
        <v>302.6112905010138</v>
      </c>
      <c r="T121" s="62">
        <f t="shared" si="88"/>
        <v>423.44006663873375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1.9895196601282805E-13</v>
      </c>
      <c r="O122" s="14">
        <f>N122*VLOOKUP('Données projet'!$B$9,Paramètres!$A$1:$I$89,3,0)*VLOOKUP('Données projet'!$B$9,Paramètres!$A$1:$I$89,5,0)</f>
        <v>1.8001173884840681E-13</v>
      </c>
      <c r="P122" s="14">
        <f t="shared" si="87"/>
        <v>2.5254331426407198E-12</v>
      </c>
      <c r="Q122" s="22">
        <f t="shared" si="107"/>
        <v>4.7119831685935622E-12</v>
      </c>
      <c r="R122" s="62">
        <f t="shared" si="55"/>
        <v>293.33333333333803</v>
      </c>
      <c r="S122" s="62">
        <f ca="1">AVERAGE(OFFSET($R$3,0,0,'Données projet'!$E$9+1,1))-AVERAGE(OFFSET($H$3,0,0,'Données projet'!$E$9+1,1))</f>
        <v>302.6112905010138</v>
      </c>
      <c r="T122" s="62">
        <f t="shared" si="88"/>
        <v>423.44006663873375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1.9895196601282805E-13</v>
      </c>
      <c r="O123" s="14">
        <f>N123*VLOOKUP('Données projet'!$B$9,Paramètres!$A$1:$I$89,3,0)*VLOOKUP('Données projet'!$B$9,Paramètres!$A$1:$I$89,5,0)</f>
        <v>1.8001173884840681E-13</v>
      </c>
      <c r="P123" s="14">
        <f t="shared" si="87"/>
        <v>2.5254331426407198E-12</v>
      </c>
      <c r="Q123" s="22">
        <f t="shared" si="107"/>
        <v>4.7119831685935622E-12</v>
      </c>
      <c r="R123" s="62">
        <f t="shared" si="55"/>
        <v>293.33333333333803</v>
      </c>
      <c r="S123" s="62">
        <f ca="1">AVERAGE(OFFSET($R$3,0,0,'Données projet'!$E$9+1,1))-AVERAGE(OFFSET($H$3,0,0,'Données projet'!$E$9+1,1))</f>
        <v>302.6112905010138</v>
      </c>
      <c r="T123" s="62">
        <f t="shared" si="88"/>
        <v>423.44006663873375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1.9895196601282805E-13</v>
      </c>
      <c r="O124" s="14">
        <f>N124*VLOOKUP('Données projet'!$B$9,Paramètres!$A$1:$I$89,3,0)*VLOOKUP('Données projet'!$B$9,Paramètres!$A$1:$I$89,5,0)</f>
        <v>1.8001173884840681E-13</v>
      </c>
      <c r="P124" s="14">
        <f t="shared" si="87"/>
        <v>2.5254331426407198E-12</v>
      </c>
      <c r="Q124" s="22">
        <f t="shared" si="107"/>
        <v>4.7119831685935622E-12</v>
      </c>
      <c r="R124" s="62">
        <f t="shared" si="55"/>
        <v>293.33333333333803</v>
      </c>
      <c r="S124" s="62">
        <f ca="1">AVERAGE(OFFSET($R$3,0,0,'Données projet'!$E$9+1,1))-AVERAGE(OFFSET($H$3,0,0,'Données projet'!$E$9+1,1))</f>
        <v>302.6112905010138</v>
      </c>
      <c r="T124" s="62">
        <f t="shared" si="88"/>
        <v>423.44006663873375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1.9895196601282805E-13</v>
      </c>
      <c r="O125" s="14">
        <f>N125*VLOOKUP('Données projet'!$B$9,Paramètres!$A$1:$I$89,3,0)*VLOOKUP('Données projet'!$B$9,Paramètres!$A$1:$I$89,5,0)</f>
        <v>1.8001173884840681E-13</v>
      </c>
      <c r="P125" s="14">
        <f t="shared" si="87"/>
        <v>2.5254331426407198E-12</v>
      </c>
      <c r="Q125" s="22">
        <f t="shared" si="107"/>
        <v>4.7119831685935622E-12</v>
      </c>
      <c r="R125" s="62">
        <f t="shared" si="55"/>
        <v>293.33333333333803</v>
      </c>
      <c r="S125" s="62">
        <f ca="1">AVERAGE(OFFSET($R$3,0,0,'Données projet'!$E$9+1,1))-AVERAGE(OFFSET($H$3,0,0,'Données projet'!$E$9+1,1))</f>
        <v>302.6112905010138</v>
      </c>
      <c r="T125" s="62">
        <f t="shared" si="88"/>
        <v>423.44006663873375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1.9895196601282805E-13</v>
      </c>
      <c r="O126" s="14">
        <f>N126*VLOOKUP('Données projet'!$B$9,Paramètres!$A$1:$I$89,3,0)*VLOOKUP('Données projet'!$B$9,Paramètres!$A$1:$I$89,5,0)</f>
        <v>1.8001173884840681E-13</v>
      </c>
      <c r="P126" s="14">
        <f t="shared" si="87"/>
        <v>2.5254331426407198E-12</v>
      </c>
      <c r="Q126" s="22">
        <f t="shared" si="107"/>
        <v>4.7119831685935622E-12</v>
      </c>
      <c r="R126" s="62">
        <f t="shared" si="55"/>
        <v>293.33333333333803</v>
      </c>
      <c r="S126" s="62">
        <f ca="1">AVERAGE(OFFSET($R$3,0,0,'Données projet'!$E$9+1,1))-AVERAGE(OFFSET($H$3,0,0,'Données projet'!$E$9+1,1))</f>
        <v>302.6112905010138</v>
      </c>
      <c r="T126" s="62">
        <f t="shared" si="88"/>
        <v>423.44006663873375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1.9895196601282805E-13</v>
      </c>
      <c r="O127" s="14">
        <f>N127*VLOOKUP('Données projet'!$B$9,Paramètres!$A$1:$I$89,3,0)*VLOOKUP('Données projet'!$B$9,Paramètres!$A$1:$I$89,5,0)</f>
        <v>1.8001173884840681E-13</v>
      </c>
      <c r="P127" s="14">
        <f t="shared" si="87"/>
        <v>2.5254331426407198E-12</v>
      </c>
      <c r="Q127" s="22">
        <f t="shared" si="107"/>
        <v>4.7119831685935622E-12</v>
      </c>
      <c r="R127" s="62">
        <f t="shared" si="55"/>
        <v>293.33333333333803</v>
      </c>
      <c r="S127" s="62">
        <f ca="1">AVERAGE(OFFSET($R$3,0,0,'Données projet'!$E$9+1,1))-AVERAGE(OFFSET($H$3,0,0,'Données projet'!$E$9+1,1))</f>
        <v>302.6112905010138</v>
      </c>
      <c r="T127" s="62">
        <f t="shared" si="88"/>
        <v>423.44006663873375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1.9895196601282805E-13</v>
      </c>
      <c r="O128" s="14">
        <f>N128*VLOOKUP('Données projet'!$B$9,Paramètres!$A$1:$I$89,3,0)*VLOOKUP('Données projet'!$B$9,Paramètres!$A$1:$I$89,5,0)</f>
        <v>1.8001173884840681E-13</v>
      </c>
      <c r="P128" s="14">
        <f t="shared" si="87"/>
        <v>2.5254331426407198E-12</v>
      </c>
      <c r="Q128" s="22">
        <f t="shared" si="107"/>
        <v>4.7119831685935622E-12</v>
      </c>
      <c r="R128" s="62">
        <f t="shared" si="55"/>
        <v>293.33333333333803</v>
      </c>
      <c r="S128" s="62">
        <f ca="1">AVERAGE(OFFSET($R$3,0,0,'Données projet'!$E$9+1,1))-AVERAGE(OFFSET($H$3,0,0,'Données projet'!$E$9+1,1))</f>
        <v>302.6112905010138</v>
      </c>
      <c r="T128" s="62">
        <f t="shared" si="88"/>
        <v>423.44006663873375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1.9895196601282805E-13</v>
      </c>
      <c r="O129" s="14">
        <f>N129*VLOOKUP('Données projet'!$B$9,Paramètres!$A$1:$I$89,3,0)*VLOOKUP('Données projet'!$B$9,Paramètres!$A$1:$I$89,5,0)</f>
        <v>1.8001173884840681E-13</v>
      </c>
      <c r="P129" s="14">
        <f t="shared" si="87"/>
        <v>2.5254331426407198E-12</v>
      </c>
      <c r="Q129" s="22">
        <f t="shared" si="107"/>
        <v>4.7119831685935622E-12</v>
      </c>
      <c r="R129" s="62">
        <f t="shared" si="55"/>
        <v>293.33333333333803</v>
      </c>
      <c r="S129" s="62">
        <f ca="1">AVERAGE(OFFSET($R$3,0,0,'Données projet'!$E$9+1,1))-AVERAGE(OFFSET($H$3,0,0,'Données projet'!$E$9+1,1))</f>
        <v>302.6112905010138</v>
      </c>
      <c r="T129" s="62">
        <f t="shared" si="88"/>
        <v>423.44006663873375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1.9895196601282805E-13</v>
      </c>
      <c r="O130" s="14">
        <f>N130*VLOOKUP('Données projet'!$B$9,Paramètres!$A$1:$I$89,3,0)*VLOOKUP('Données projet'!$B$9,Paramètres!$A$1:$I$89,5,0)</f>
        <v>1.8001173884840681E-13</v>
      </c>
      <c r="P130" s="14">
        <f t="shared" si="87"/>
        <v>2.5254331426407198E-12</v>
      </c>
      <c r="Q130" s="22">
        <f t="shared" si="107"/>
        <v>4.7119831685935622E-12</v>
      </c>
      <c r="R130" s="62">
        <f t="shared" si="55"/>
        <v>293.33333333333803</v>
      </c>
      <c r="S130" s="62">
        <f ca="1">AVERAGE(OFFSET($R$3,0,0,'Données projet'!$E$9+1,1))-AVERAGE(OFFSET($H$3,0,0,'Données projet'!$E$9+1,1))</f>
        <v>302.6112905010138</v>
      </c>
      <c r="T130" s="62">
        <f t="shared" si="88"/>
        <v>423.44006663873375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1.9895196601282805E-13</v>
      </c>
      <c r="O131" s="14">
        <f>N131*VLOOKUP('Données projet'!$B$9,Paramètres!$A$1:$I$89,3,0)*VLOOKUP('Données projet'!$B$9,Paramètres!$A$1:$I$89,5,0)</f>
        <v>1.8001173884840681E-13</v>
      </c>
      <c r="P131" s="14">
        <f t="shared" si="87"/>
        <v>2.5254331426407198E-12</v>
      </c>
      <c r="Q131" s="22">
        <f t="shared" ref="Q131:Q153" si="108">(O131+P131)*0.475*44/12</f>
        <v>4.7119831685935622E-12</v>
      </c>
      <c r="R131" s="62">
        <f t="shared" ref="R131:R194" si="109">Q131+(I131+J131)*44/12</f>
        <v>293.33333333333803</v>
      </c>
      <c r="S131" s="62">
        <f ca="1">AVERAGE(OFFSET($R$3,0,0,'Données projet'!$E$9+1,1))-AVERAGE(OFFSET($H$3,0,0,'Données projet'!$E$9+1,1))</f>
        <v>302.6112905010138</v>
      </c>
      <c r="T131" s="62">
        <f t="shared" si="88"/>
        <v>423.44006663873375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1.9895196601282805E-13</v>
      </c>
      <c r="O132" s="14">
        <f>N132*VLOOKUP('Données projet'!$B$9,Paramètres!$A$1:$I$89,3,0)*VLOOKUP('Données projet'!$B$9,Paramètres!$A$1:$I$89,5,0)</f>
        <v>1.8001173884840681E-13</v>
      </c>
      <c r="P132" s="14">
        <f t="shared" si="87"/>
        <v>2.5254331426407198E-12</v>
      </c>
      <c r="Q132" s="22">
        <f t="shared" si="108"/>
        <v>4.7119831685935622E-12</v>
      </c>
      <c r="R132" s="62">
        <f t="shared" si="109"/>
        <v>293.33333333333803</v>
      </c>
      <c r="S132" s="62">
        <f ca="1">AVERAGE(OFFSET($R$3,0,0,'Données projet'!$E$9+1,1))-AVERAGE(OFFSET($H$3,0,0,'Données projet'!$E$9+1,1))</f>
        <v>302.6112905010138</v>
      </c>
      <c r="T132" s="62">
        <f t="shared" si="88"/>
        <v>423.44006663873375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1.9895196601282805E-13</v>
      </c>
      <c r="O133" s="14">
        <f>N133*VLOOKUP('Données projet'!$B$9,Paramètres!$A$1:$I$89,3,0)*VLOOKUP('Données projet'!$B$9,Paramètres!$A$1:$I$89,5,0)</f>
        <v>1.8001173884840681E-13</v>
      </c>
      <c r="P133" s="14">
        <f t="shared" ref="P133:P196" si="141">EXP(-1.0587+0.8836*LN(O133)+0.284)</f>
        <v>2.5254331426407198E-12</v>
      </c>
      <c r="Q133" s="22">
        <f t="shared" si="108"/>
        <v>4.7119831685935622E-12</v>
      </c>
      <c r="R133" s="62">
        <f t="shared" si="109"/>
        <v>293.33333333333803</v>
      </c>
      <c r="S133" s="62">
        <f ca="1">AVERAGE(OFFSET($R$3,0,0,'Données projet'!$E$9+1,1))-AVERAGE(OFFSET($H$3,0,0,'Données projet'!$E$9+1,1))</f>
        <v>302.6112905010138</v>
      </c>
      <c r="T133" s="62">
        <f t="shared" ref="T133:T196" si="142">$T$3</f>
        <v>423.44006663873375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1.9895196601282805E-13</v>
      </c>
      <c r="O134" s="14">
        <f>N134*VLOOKUP('Données projet'!$B$9,Paramètres!$A$1:$I$89,3,0)*VLOOKUP('Données projet'!$B$9,Paramètres!$A$1:$I$89,5,0)</f>
        <v>1.8001173884840681E-13</v>
      </c>
      <c r="P134" s="14">
        <f t="shared" si="141"/>
        <v>2.5254331426407198E-12</v>
      </c>
      <c r="Q134" s="22">
        <f t="shared" si="108"/>
        <v>4.7119831685935622E-12</v>
      </c>
      <c r="R134" s="62">
        <f t="shared" si="109"/>
        <v>293.33333333333803</v>
      </c>
      <c r="S134" s="62">
        <f ca="1">AVERAGE(OFFSET($R$3,0,0,'Données projet'!$E$9+1,1))-AVERAGE(OFFSET($H$3,0,0,'Données projet'!$E$9+1,1))</f>
        <v>302.6112905010138</v>
      </c>
      <c r="T134" s="62">
        <f t="shared" si="142"/>
        <v>423.44006663873375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1.9895196601282805E-13</v>
      </c>
      <c r="O135" s="14">
        <f>N135*VLOOKUP('Données projet'!$B$9,Paramètres!$A$1:$I$89,3,0)*VLOOKUP('Données projet'!$B$9,Paramètres!$A$1:$I$89,5,0)</f>
        <v>1.8001173884840681E-13</v>
      </c>
      <c r="P135" s="14">
        <f t="shared" si="141"/>
        <v>2.5254331426407198E-12</v>
      </c>
      <c r="Q135" s="22">
        <f t="shared" si="108"/>
        <v>4.7119831685935622E-12</v>
      </c>
      <c r="R135" s="62">
        <f t="shared" si="109"/>
        <v>293.33333333333803</v>
      </c>
      <c r="S135" s="62">
        <f ca="1">AVERAGE(OFFSET($R$3,0,0,'Données projet'!$E$9+1,1))-AVERAGE(OFFSET($H$3,0,0,'Données projet'!$E$9+1,1))</f>
        <v>302.6112905010138</v>
      </c>
      <c r="T135" s="62">
        <f t="shared" si="142"/>
        <v>423.44006663873375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1.9895196601282805E-13</v>
      </c>
      <c r="O136" s="14">
        <f>N136*VLOOKUP('Données projet'!$B$9,Paramètres!$A$1:$I$89,3,0)*VLOOKUP('Données projet'!$B$9,Paramètres!$A$1:$I$89,5,0)</f>
        <v>1.8001173884840681E-13</v>
      </c>
      <c r="P136" s="14">
        <f t="shared" si="141"/>
        <v>2.5254331426407198E-12</v>
      </c>
      <c r="Q136" s="22">
        <f t="shared" si="108"/>
        <v>4.7119831685935622E-12</v>
      </c>
      <c r="R136" s="62">
        <f t="shared" si="109"/>
        <v>293.33333333333803</v>
      </c>
      <c r="S136" s="62">
        <f ca="1">AVERAGE(OFFSET($R$3,0,0,'Données projet'!$E$9+1,1))-AVERAGE(OFFSET($H$3,0,0,'Données projet'!$E$9+1,1))</f>
        <v>302.6112905010138</v>
      </c>
      <c r="T136" s="62">
        <f t="shared" si="142"/>
        <v>423.44006663873375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1.9895196601282805E-13</v>
      </c>
      <c r="O137" s="14">
        <f>N137*VLOOKUP('Données projet'!$B$9,Paramètres!$A$1:$I$89,3,0)*VLOOKUP('Données projet'!$B$9,Paramètres!$A$1:$I$89,5,0)</f>
        <v>1.8001173884840681E-13</v>
      </c>
      <c r="P137" s="14">
        <f t="shared" si="141"/>
        <v>2.5254331426407198E-12</v>
      </c>
      <c r="Q137" s="22">
        <f t="shared" si="108"/>
        <v>4.7119831685935622E-12</v>
      </c>
      <c r="R137" s="62">
        <f t="shared" si="109"/>
        <v>293.33333333333803</v>
      </c>
      <c r="S137" s="62">
        <f ca="1">AVERAGE(OFFSET($R$3,0,0,'Données projet'!$E$9+1,1))-AVERAGE(OFFSET($H$3,0,0,'Données projet'!$E$9+1,1))</f>
        <v>302.6112905010138</v>
      </c>
      <c r="T137" s="62">
        <f t="shared" si="142"/>
        <v>423.44006663873375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1.9895196601282805E-13</v>
      </c>
      <c r="O138" s="14">
        <f>N138*VLOOKUP('Données projet'!$B$9,Paramètres!$A$1:$I$89,3,0)*VLOOKUP('Données projet'!$B$9,Paramètres!$A$1:$I$89,5,0)</f>
        <v>1.8001173884840681E-13</v>
      </c>
      <c r="P138" s="14">
        <f t="shared" si="141"/>
        <v>2.5254331426407198E-12</v>
      </c>
      <c r="Q138" s="22">
        <f t="shared" si="108"/>
        <v>4.7119831685935622E-12</v>
      </c>
      <c r="R138" s="62">
        <f t="shared" si="109"/>
        <v>293.33333333333803</v>
      </c>
      <c r="S138" s="62">
        <f ca="1">AVERAGE(OFFSET($R$3,0,0,'Données projet'!$E$9+1,1))-AVERAGE(OFFSET($H$3,0,0,'Données projet'!$E$9+1,1))</f>
        <v>302.6112905010138</v>
      </c>
      <c r="T138" s="62">
        <f t="shared" si="142"/>
        <v>423.44006663873375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1.9895196601282805E-13</v>
      </c>
      <c r="O139" s="14">
        <f>N139*VLOOKUP('Données projet'!$B$9,Paramètres!$A$1:$I$89,3,0)*VLOOKUP('Données projet'!$B$9,Paramètres!$A$1:$I$89,5,0)</f>
        <v>1.8001173884840681E-13</v>
      </c>
      <c r="P139" s="14">
        <f t="shared" si="141"/>
        <v>2.5254331426407198E-12</v>
      </c>
      <c r="Q139" s="22">
        <f t="shared" si="108"/>
        <v>4.7119831685935622E-12</v>
      </c>
      <c r="R139" s="62">
        <f t="shared" si="109"/>
        <v>293.33333333333803</v>
      </c>
      <c r="S139" s="62">
        <f ca="1">AVERAGE(OFFSET($R$3,0,0,'Données projet'!$E$9+1,1))-AVERAGE(OFFSET($H$3,0,0,'Données projet'!$E$9+1,1))</f>
        <v>302.6112905010138</v>
      </c>
      <c r="T139" s="62">
        <f t="shared" si="142"/>
        <v>423.44006663873375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1.9895196601282805E-13</v>
      </c>
      <c r="O140" s="14">
        <f>N140*VLOOKUP('Données projet'!$B$9,Paramètres!$A$1:$I$89,3,0)*VLOOKUP('Données projet'!$B$9,Paramètres!$A$1:$I$89,5,0)</f>
        <v>1.8001173884840681E-13</v>
      </c>
      <c r="P140" s="14">
        <f t="shared" si="141"/>
        <v>2.5254331426407198E-12</v>
      </c>
      <c r="Q140" s="22">
        <f t="shared" si="108"/>
        <v>4.7119831685935622E-12</v>
      </c>
      <c r="R140" s="62">
        <f t="shared" si="109"/>
        <v>293.33333333333803</v>
      </c>
      <c r="S140" s="62">
        <f ca="1">AVERAGE(OFFSET($R$3,0,0,'Données projet'!$E$9+1,1))-AVERAGE(OFFSET($H$3,0,0,'Données projet'!$E$9+1,1))</f>
        <v>302.6112905010138</v>
      </c>
      <c r="T140" s="62">
        <f t="shared" si="142"/>
        <v>423.44006663873375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1.9895196601282805E-13</v>
      </c>
      <c r="O141" s="14">
        <f>N141*VLOOKUP('Données projet'!$B$9,Paramètres!$A$1:$I$89,3,0)*VLOOKUP('Données projet'!$B$9,Paramètres!$A$1:$I$89,5,0)</f>
        <v>1.8001173884840681E-13</v>
      </c>
      <c r="P141" s="14">
        <f t="shared" si="141"/>
        <v>2.5254331426407198E-12</v>
      </c>
      <c r="Q141" s="22">
        <f t="shared" si="108"/>
        <v>4.7119831685935622E-12</v>
      </c>
      <c r="R141" s="62">
        <f t="shared" si="109"/>
        <v>293.33333333333803</v>
      </c>
      <c r="S141" s="62">
        <f ca="1">AVERAGE(OFFSET($R$3,0,0,'Données projet'!$E$9+1,1))-AVERAGE(OFFSET($H$3,0,0,'Données projet'!$E$9+1,1))</f>
        <v>302.6112905010138</v>
      </c>
      <c r="T141" s="62">
        <f t="shared" si="142"/>
        <v>423.44006663873375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1.9895196601282805E-13</v>
      </c>
      <c r="O142" s="14">
        <f>N142*VLOOKUP('Données projet'!$B$9,Paramètres!$A$1:$I$89,3,0)*VLOOKUP('Données projet'!$B$9,Paramètres!$A$1:$I$89,5,0)</f>
        <v>1.8001173884840681E-13</v>
      </c>
      <c r="P142" s="14">
        <f t="shared" si="141"/>
        <v>2.5254331426407198E-12</v>
      </c>
      <c r="Q142" s="22">
        <f t="shared" si="108"/>
        <v>4.7119831685935622E-12</v>
      </c>
      <c r="R142" s="62">
        <f t="shared" si="109"/>
        <v>293.33333333333803</v>
      </c>
      <c r="S142" s="62">
        <f ca="1">AVERAGE(OFFSET($R$3,0,0,'Données projet'!$E$9+1,1))-AVERAGE(OFFSET($H$3,0,0,'Données projet'!$E$9+1,1))</f>
        <v>302.6112905010138</v>
      </c>
      <c r="T142" s="62">
        <f t="shared" si="142"/>
        <v>423.44006663873375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1.9895196601282805E-13</v>
      </c>
      <c r="O143" s="14">
        <f>N143*VLOOKUP('Données projet'!$B$9,Paramètres!$A$1:$I$89,3,0)*VLOOKUP('Données projet'!$B$9,Paramètres!$A$1:$I$89,5,0)</f>
        <v>1.8001173884840681E-13</v>
      </c>
      <c r="P143" s="14">
        <f t="shared" si="141"/>
        <v>2.5254331426407198E-12</v>
      </c>
      <c r="Q143" s="22">
        <f t="shared" si="108"/>
        <v>4.7119831685935622E-12</v>
      </c>
      <c r="R143" s="62">
        <f t="shared" si="109"/>
        <v>293.33333333333803</v>
      </c>
      <c r="S143" s="62">
        <f ca="1">AVERAGE(OFFSET($R$3,0,0,'Données projet'!$E$9+1,1))-AVERAGE(OFFSET($H$3,0,0,'Données projet'!$E$9+1,1))</f>
        <v>302.6112905010138</v>
      </c>
      <c r="T143" s="62">
        <f t="shared" si="142"/>
        <v>423.44006663873375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1.9895196601282805E-13</v>
      </c>
      <c r="O144" s="14">
        <f>N144*VLOOKUP('Données projet'!$B$9,Paramètres!$A$1:$I$89,3,0)*VLOOKUP('Données projet'!$B$9,Paramètres!$A$1:$I$89,5,0)</f>
        <v>1.8001173884840681E-13</v>
      </c>
      <c r="P144" s="14">
        <f t="shared" si="141"/>
        <v>2.5254331426407198E-12</v>
      </c>
      <c r="Q144" s="22">
        <f t="shared" si="108"/>
        <v>4.7119831685935622E-12</v>
      </c>
      <c r="R144" s="62">
        <f t="shared" si="109"/>
        <v>293.33333333333803</v>
      </c>
      <c r="S144" s="62">
        <f ca="1">AVERAGE(OFFSET($R$3,0,0,'Données projet'!$E$9+1,1))-AVERAGE(OFFSET($H$3,0,0,'Données projet'!$E$9+1,1))</f>
        <v>302.6112905010138</v>
      </c>
      <c r="T144" s="62">
        <f t="shared" si="142"/>
        <v>423.44006663873375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1.9895196601282805E-13</v>
      </c>
      <c r="O145" s="14">
        <f>N145*VLOOKUP('Données projet'!$B$9,Paramètres!$A$1:$I$89,3,0)*VLOOKUP('Données projet'!$B$9,Paramètres!$A$1:$I$89,5,0)</f>
        <v>1.8001173884840681E-13</v>
      </c>
      <c r="P145" s="14">
        <f t="shared" si="141"/>
        <v>2.5254331426407198E-12</v>
      </c>
      <c r="Q145" s="22">
        <f t="shared" si="108"/>
        <v>4.7119831685935622E-12</v>
      </c>
      <c r="R145" s="62">
        <f t="shared" si="109"/>
        <v>293.33333333333803</v>
      </c>
      <c r="S145" s="62">
        <f ca="1">AVERAGE(OFFSET($R$3,0,0,'Données projet'!$E$9+1,1))-AVERAGE(OFFSET($H$3,0,0,'Données projet'!$E$9+1,1))</f>
        <v>302.6112905010138</v>
      </c>
      <c r="T145" s="62">
        <f t="shared" si="142"/>
        <v>423.44006663873375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1.9895196601282805E-13</v>
      </c>
      <c r="O146" s="14">
        <f>N146*VLOOKUP('Données projet'!$B$9,Paramètres!$A$1:$I$89,3,0)*VLOOKUP('Données projet'!$B$9,Paramètres!$A$1:$I$89,5,0)</f>
        <v>1.8001173884840681E-13</v>
      </c>
      <c r="P146" s="14">
        <f t="shared" si="141"/>
        <v>2.5254331426407198E-12</v>
      </c>
      <c r="Q146" s="22">
        <f t="shared" si="108"/>
        <v>4.7119831685935622E-12</v>
      </c>
      <c r="R146" s="62">
        <f t="shared" si="109"/>
        <v>293.33333333333803</v>
      </c>
      <c r="S146" s="62">
        <f ca="1">AVERAGE(OFFSET($R$3,0,0,'Données projet'!$E$9+1,1))-AVERAGE(OFFSET($H$3,0,0,'Données projet'!$E$9+1,1))</f>
        <v>302.6112905010138</v>
      </c>
      <c r="T146" s="62">
        <f t="shared" si="142"/>
        <v>423.44006663873375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1.9895196601282805E-13</v>
      </c>
      <c r="O147" s="14">
        <f>N147*VLOOKUP('Données projet'!$B$9,Paramètres!$A$1:$I$89,3,0)*VLOOKUP('Données projet'!$B$9,Paramètres!$A$1:$I$89,5,0)</f>
        <v>1.8001173884840681E-13</v>
      </c>
      <c r="P147" s="14">
        <f t="shared" si="141"/>
        <v>2.5254331426407198E-12</v>
      </c>
      <c r="Q147" s="22">
        <f t="shared" si="108"/>
        <v>4.7119831685935622E-12</v>
      </c>
      <c r="R147" s="62">
        <f t="shared" si="109"/>
        <v>293.33333333333803</v>
      </c>
      <c r="S147" s="62">
        <f ca="1">AVERAGE(OFFSET($R$3,0,0,'Données projet'!$E$9+1,1))-AVERAGE(OFFSET($H$3,0,0,'Données projet'!$E$9+1,1))</f>
        <v>302.6112905010138</v>
      </c>
      <c r="T147" s="62">
        <f t="shared" si="142"/>
        <v>423.44006663873375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1.9895196601282805E-13</v>
      </c>
      <c r="O148" s="14">
        <f>N148*VLOOKUP('Données projet'!$B$9,Paramètres!$A$1:$I$89,3,0)*VLOOKUP('Données projet'!$B$9,Paramètres!$A$1:$I$89,5,0)</f>
        <v>1.8001173884840681E-13</v>
      </c>
      <c r="P148" s="14">
        <f t="shared" si="141"/>
        <v>2.5254331426407198E-12</v>
      </c>
      <c r="Q148" s="22">
        <f t="shared" si="108"/>
        <v>4.7119831685935622E-12</v>
      </c>
      <c r="R148" s="62">
        <f t="shared" si="109"/>
        <v>293.33333333333803</v>
      </c>
      <c r="S148" s="62">
        <f ca="1">AVERAGE(OFFSET($R$3,0,0,'Données projet'!$E$9+1,1))-AVERAGE(OFFSET($H$3,0,0,'Données projet'!$E$9+1,1))</f>
        <v>302.6112905010138</v>
      </c>
      <c r="T148" s="62">
        <f t="shared" si="142"/>
        <v>423.44006663873375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1.9895196601282805E-13</v>
      </c>
      <c r="O149" s="14">
        <f>N149*VLOOKUP('Données projet'!$B$9,Paramètres!$A$1:$I$89,3,0)*VLOOKUP('Données projet'!$B$9,Paramètres!$A$1:$I$89,5,0)</f>
        <v>1.8001173884840681E-13</v>
      </c>
      <c r="P149" s="14">
        <f t="shared" si="141"/>
        <v>2.5254331426407198E-12</v>
      </c>
      <c r="Q149" s="22">
        <f t="shared" si="108"/>
        <v>4.7119831685935622E-12</v>
      </c>
      <c r="R149" s="62">
        <f t="shared" si="109"/>
        <v>293.33333333333803</v>
      </c>
      <c r="S149" s="62">
        <f ca="1">AVERAGE(OFFSET($R$3,0,0,'Données projet'!$E$9+1,1))-AVERAGE(OFFSET($H$3,0,0,'Données projet'!$E$9+1,1))</f>
        <v>302.6112905010138</v>
      </c>
      <c r="T149" s="62">
        <f t="shared" si="142"/>
        <v>423.44006663873375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1.9895196601282805E-13</v>
      </c>
      <c r="O150" s="14">
        <f>N150*VLOOKUP('Données projet'!$B$9,Paramètres!$A$1:$I$89,3,0)*VLOOKUP('Données projet'!$B$9,Paramètres!$A$1:$I$89,5,0)</f>
        <v>1.8001173884840681E-13</v>
      </c>
      <c r="P150" s="14">
        <f t="shared" si="141"/>
        <v>2.5254331426407198E-12</v>
      </c>
      <c r="Q150" s="22">
        <f t="shared" si="108"/>
        <v>4.7119831685935622E-12</v>
      </c>
      <c r="R150" s="62">
        <f t="shared" si="109"/>
        <v>293.33333333333803</v>
      </c>
      <c r="S150" s="62">
        <f ca="1">AVERAGE(OFFSET($R$3,0,0,'Données projet'!$E$9+1,1))-AVERAGE(OFFSET($H$3,0,0,'Données projet'!$E$9+1,1))</f>
        <v>302.6112905010138</v>
      </c>
      <c r="T150" s="62">
        <f t="shared" si="142"/>
        <v>423.44006663873375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1.9895196601282805E-13</v>
      </c>
      <c r="O151" s="14">
        <f>N151*VLOOKUP('Données projet'!$B$9,Paramètres!$A$1:$I$89,3,0)*VLOOKUP('Données projet'!$B$9,Paramètres!$A$1:$I$89,5,0)</f>
        <v>1.8001173884840681E-13</v>
      </c>
      <c r="P151" s="14">
        <f t="shared" si="141"/>
        <v>2.5254331426407198E-12</v>
      </c>
      <c r="Q151" s="22">
        <f t="shared" si="108"/>
        <v>4.7119831685935622E-12</v>
      </c>
      <c r="R151" s="62">
        <f t="shared" si="109"/>
        <v>293.33333333333803</v>
      </c>
      <c r="S151" s="62">
        <f ca="1">AVERAGE(OFFSET($R$3,0,0,'Données projet'!$E$9+1,1))-AVERAGE(OFFSET($H$3,0,0,'Données projet'!$E$9+1,1))</f>
        <v>302.6112905010138</v>
      </c>
      <c r="T151" s="62">
        <f t="shared" si="142"/>
        <v>423.44006663873375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1.9895196601282805E-13</v>
      </c>
      <c r="O152" s="14">
        <f>N152*VLOOKUP('Données projet'!$B$9,Paramètres!$A$1:$I$89,3,0)*VLOOKUP('Données projet'!$B$9,Paramètres!$A$1:$I$89,5,0)</f>
        <v>1.8001173884840681E-13</v>
      </c>
      <c r="P152" s="14">
        <f t="shared" si="141"/>
        <v>2.5254331426407198E-12</v>
      </c>
      <c r="Q152" s="22">
        <f t="shared" si="108"/>
        <v>4.7119831685935622E-12</v>
      </c>
      <c r="R152" s="62">
        <f t="shared" si="109"/>
        <v>293.33333333333803</v>
      </c>
      <c r="S152" s="62">
        <f ca="1">AVERAGE(OFFSET($R$3,0,0,'Données projet'!$E$9+1,1))-AVERAGE(OFFSET($H$3,0,0,'Données projet'!$E$9+1,1))</f>
        <v>302.6112905010138</v>
      </c>
      <c r="T152" s="62">
        <f t="shared" si="142"/>
        <v>423.44006663873375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1.9895196601282805E-13</v>
      </c>
      <c r="O153" s="14">
        <f>N153*VLOOKUP('Données projet'!$B$9,Paramètres!$A$1:$I$89,3,0)*VLOOKUP('Données projet'!$B$9,Paramètres!$A$1:$I$89,5,0)</f>
        <v>1.8001173884840681E-13</v>
      </c>
      <c r="P153" s="14">
        <f t="shared" si="141"/>
        <v>2.5254331426407198E-12</v>
      </c>
      <c r="Q153" s="22">
        <f t="shared" si="108"/>
        <v>4.7119831685935622E-12</v>
      </c>
      <c r="R153" s="62">
        <f t="shared" si="109"/>
        <v>293.33333333333803</v>
      </c>
      <c r="S153" s="62">
        <f ca="1">AVERAGE(OFFSET($R$3,0,0,'Données projet'!$E$9+1,1))-AVERAGE(OFFSET($H$3,0,0,'Données projet'!$E$9+1,1))</f>
        <v>302.6112905010138</v>
      </c>
      <c r="T153" s="62">
        <f t="shared" si="142"/>
        <v>423.44006663873375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1.9895196601282805E-13</v>
      </c>
      <c r="O154" s="14">
        <f>N154*VLOOKUP('Données projet'!$B$9,Paramètres!$A$1:$I$89,3,0)*VLOOKUP('Données projet'!$B$9,Paramètres!$A$1:$I$89,5,0)</f>
        <v>1.8001173884840681E-13</v>
      </c>
      <c r="P154" s="14">
        <f t="shared" si="141"/>
        <v>2.5254331426407198E-12</v>
      </c>
      <c r="Q154" s="22">
        <f t="shared" ref="Q154:Q203" si="162">(O154+P154)*0.475*44/12</f>
        <v>4.7119831685935622E-12</v>
      </c>
      <c r="R154" s="62">
        <f t="shared" si="109"/>
        <v>293.33333333333803</v>
      </c>
      <c r="S154" s="62">
        <f ca="1">AVERAGE(OFFSET($R$3,0,0,'Données projet'!$E$9+1,1))-AVERAGE(OFFSET($H$3,0,0,'Données projet'!$E$9+1,1))</f>
        <v>302.6112905010138</v>
      </c>
      <c r="T154" s="62">
        <f t="shared" si="142"/>
        <v>423.44006663873375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1.9895196601282805E-13</v>
      </c>
      <c r="O155" s="14">
        <f>N155*VLOOKUP('Données projet'!$B$9,Paramètres!$A$1:$I$89,3,0)*VLOOKUP('Données projet'!$B$9,Paramètres!$A$1:$I$89,5,0)</f>
        <v>1.8001173884840681E-13</v>
      </c>
      <c r="P155" s="14">
        <f t="shared" si="141"/>
        <v>2.5254331426407198E-12</v>
      </c>
      <c r="Q155" s="22">
        <f t="shared" si="162"/>
        <v>4.7119831685935622E-12</v>
      </c>
      <c r="R155" s="62">
        <f t="shared" si="109"/>
        <v>293.33333333333803</v>
      </c>
      <c r="S155" s="62">
        <f ca="1">AVERAGE(OFFSET($R$3,0,0,'Données projet'!$E$9+1,1))-AVERAGE(OFFSET($H$3,0,0,'Données projet'!$E$9+1,1))</f>
        <v>302.6112905010138</v>
      </c>
      <c r="T155" s="62">
        <f t="shared" si="142"/>
        <v>423.44006663873375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1.9895196601282805E-13</v>
      </c>
      <c r="O156" s="14">
        <f>N156*VLOOKUP('Données projet'!$B$9,Paramètres!$A$1:$I$89,3,0)*VLOOKUP('Données projet'!$B$9,Paramètres!$A$1:$I$89,5,0)</f>
        <v>1.8001173884840681E-13</v>
      </c>
      <c r="P156" s="14">
        <f t="shared" si="141"/>
        <v>2.5254331426407198E-12</v>
      </c>
      <c r="Q156" s="22">
        <f t="shared" si="162"/>
        <v>4.7119831685935622E-12</v>
      </c>
      <c r="R156" s="62">
        <f t="shared" si="109"/>
        <v>293.33333333333803</v>
      </c>
      <c r="S156" s="62">
        <f ca="1">AVERAGE(OFFSET($R$3,0,0,'Données projet'!$E$9+1,1))-AVERAGE(OFFSET($H$3,0,0,'Données projet'!$E$9+1,1))</f>
        <v>302.6112905010138</v>
      </c>
      <c r="T156" s="62">
        <f t="shared" si="142"/>
        <v>423.44006663873375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1.9895196601282805E-13</v>
      </c>
      <c r="O157" s="14">
        <f>N157*VLOOKUP('Données projet'!$B$9,Paramètres!$A$1:$I$89,3,0)*VLOOKUP('Données projet'!$B$9,Paramètres!$A$1:$I$89,5,0)</f>
        <v>1.8001173884840681E-13</v>
      </c>
      <c r="P157" s="14">
        <f t="shared" si="141"/>
        <v>2.5254331426407198E-12</v>
      </c>
      <c r="Q157" s="22">
        <f t="shared" si="162"/>
        <v>4.7119831685935622E-12</v>
      </c>
      <c r="R157" s="62">
        <f t="shared" si="109"/>
        <v>293.33333333333803</v>
      </c>
      <c r="S157" s="62">
        <f ca="1">AVERAGE(OFFSET($R$3,0,0,'Données projet'!$E$9+1,1))-AVERAGE(OFFSET($H$3,0,0,'Données projet'!$E$9+1,1))</f>
        <v>302.6112905010138</v>
      </c>
      <c r="T157" s="62">
        <f t="shared" si="142"/>
        <v>423.44006663873375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1.9895196601282805E-13</v>
      </c>
      <c r="O158" s="14">
        <f>N158*VLOOKUP('Données projet'!$B$9,Paramètres!$A$1:$I$89,3,0)*VLOOKUP('Données projet'!$B$9,Paramètres!$A$1:$I$89,5,0)</f>
        <v>1.8001173884840681E-13</v>
      </c>
      <c r="P158" s="14">
        <f t="shared" si="141"/>
        <v>2.5254331426407198E-12</v>
      </c>
      <c r="Q158" s="22">
        <f t="shared" si="162"/>
        <v>4.7119831685935622E-12</v>
      </c>
      <c r="R158" s="62">
        <f t="shared" si="109"/>
        <v>293.33333333333803</v>
      </c>
      <c r="S158" s="62">
        <f ca="1">AVERAGE(OFFSET($R$3,0,0,'Données projet'!$E$9+1,1))-AVERAGE(OFFSET($H$3,0,0,'Données projet'!$E$9+1,1))</f>
        <v>302.6112905010138</v>
      </c>
      <c r="T158" s="62">
        <f t="shared" si="142"/>
        <v>423.44006663873375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1.9895196601282805E-13</v>
      </c>
      <c r="O159" s="14">
        <f>N159*VLOOKUP('Données projet'!$B$9,Paramètres!$A$1:$I$89,3,0)*VLOOKUP('Données projet'!$B$9,Paramètres!$A$1:$I$89,5,0)</f>
        <v>1.8001173884840681E-13</v>
      </c>
      <c r="P159" s="14">
        <f t="shared" si="141"/>
        <v>2.5254331426407198E-12</v>
      </c>
      <c r="Q159" s="22">
        <f t="shared" si="162"/>
        <v>4.7119831685935622E-12</v>
      </c>
      <c r="R159" s="62">
        <f t="shared" si="109"/>
        <v>293.33333333333803</v>
      </c>
      <c r="S159" s="62">
        <f ca="1">AVERAGE(OFFSET($R$3,0,0,'Données projet'!$E$9+1,1))-AVERAGE(OFFSET($H$3,0,0,'Données projet'!$E$9+1,1))</f>
        <v>302.6112905010138</v>
      </c>
      <c r="T159" s="62">
        <f t="shared" si="142"/>
        <v>423.44006663873375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1.9895196601282805E-13</v>
      </c>
      <c r="O160" s="14">
        <f>N160*VLOOKUP('Données projet'!$B$9,Paramètres!$A$1:$I$89,3,0)*VLOOKUP('Données projet'!$B$9,Paramètres!$A$1:$I$89,5,0)</f>
        <v>1.8001173884840681E-13</v>
      </c>
      <c r="P160" s="14">
        <f t="shared" si="141"/>
        <v>2.5254331426407198E-12</v>
      </c>
      <c r="Q160" s="22">
        <f t="shared" si="162"/>
        <v>4.7119831685935622E-12</v>
      </c>
      <c r="R160" s="62">
        <f t="shared" si="109"/>
        <v>293.33333333333803</v>
      </c>
      <c r="S160" s="62">
        <f ca="1">AVERAGE(OFFSET($R$3,0,0,'Données projet'!$E$9+1,1))-AVERAGE(OFFSET($H$3,0,0,'Données projet'!$E$9+1,1))</f>
        <v>302.6112905010138</v>
      </c>
      <c r="T160" s="62">
        <f t="shared" si="142"/>
        <v>423.44006663873375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1.9895196601282805E-13</v>
      </c>
      <c r="O161" s="14">
        <f>N161*VLOOKUP('Données projet'!$B$9,Paramètres!$A$1:$I$89,3,0)*VLOOKUP('Données projet'!$B$9,Paramètres!$A$1:$I$89,5,0)</f>
        <v>1.8001173884840681E-13</v>
      </c>
      <c r="P161" s="14">
        <f t="shared" si="141"/>
        <v>2.5254331426407198E-12</v>
      </c>
      <c r="Q161" s="22">
        <f t="shared" si="162"/>
        <v>4.7119831685935622E-12</v>
      </c>
      <c r="R161" s="62">
        <f t="shared" si="109"/>
        <v>293.33333333333803</v>
      </c>
      <c r="S161" s="62">
        <f ca="1">AVERAGE(OFFSET($R$3,0,0,'Données projet'!$E$9+1,1))-AVERAGE(OFFSET($H$3,0,0,'Données projet'!$E$9+1,1))</f>
        <v>302.6112905010138</v>
      </c>
      <c r="T161" s="62">
        <f t="shared" si="142"/>
        <v>423.44006663873375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1.9895196601282805E-13</v>
      </c>
      <c r="O162" s="14">
        <f>N162*VLOOKUP('Données projet'!$B$9,Paramètres!$A$1:$I$89,3,0)*VLOOKUP('Données projet'!$B$9,Paramètres!$A$1:$I$89,5,0)</f>
        <v>1.8001173884840681E-13</v>
      </c>
      <c r="P162" s="14">
        <f t="shared" si="141"/>
        <v>2.5254331426407198E-12</v>
      </c>
      <c r="Q162" s="22">
        <f t="shared" si="162"/>
        <v>4.7119831685935622E-12</v>
      </c>
      <c r="R162" s="62">
        <f t="shared" si="109"/>
        <v>293.33333333333803</v>
      </c>
      <c r="S162" s="62">
        <f ca="1">AVERAGE(OFFSET($R$3,0,0,'Données projet'!$E$9+1,1))-AVERAGE(OFFSET($H$3,0,0,'Données projet'!$E$9+1,1))</f>
        <v>302.6112905010138</v>
      </c>
      <c r="T162" s="62">
        <f t="shared" si="142"/>
        <v>423.44006663873375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1.9895196601282805E-13</v>
      </c>
      <c r="O163" s="14">
        <f>N163*VLOOKUP('Données projet'!$B$9,Paramètres!$A$1:$I$89,3,0)*VLOOKUP('Données projet'!$B$9,Paramètres!$A$1:$I$89,5,0)</f>
        <v>1.8001173884840681E-13</v>
      </c>
      <c r="P163" s="14">
        <f t="shared" si="141"/>
        <v>2.5254331426407198E-12</v>
      </c>
      <c r="Q163" s="22">
        <f t="shared" si="162"/>
        <v>4.7119831685935622E-12</v>
      </c>
      <c r="R163" s="62">
        <f t="shared" si="109"/>
        <v>293.33333333333803</v>
      </c>
      <c r="S163" s="62">
        <f ca="1">AVERAGE(OFFSET($R$3,0,0,'Données projet'!$E$9+1,1))-AVERAGE(OFFSET($H$3,0,0,'Données projet'!$E$9+1,1))</f>
        <v>302.6112905010138</v>
      </c>
      <c r="T163" s="62">
        <f t="shared" si="142"/>
        <v>423.44006663873375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1.9895196601282805E-13</v>
      </c>
      <c r="O164" s="14">
        <f>N164*VLOOKUP('Données projet'!$B$9,Paramètres!$A$1:$I$89,3,0)*VLOOKUP('Données projet'!$B$9,Paramètres!$A$1:$I$89,5,0)</f>
        <v>1.8001173884840681E-13</v>
      </c>
      <c r="P164" s="14">
        <f t="shared" si="141"/>
        <v>2.5254331426407198E-12</v>
      </c>
      <c r="Q164" s="22">
        <f t="shared" si="162"/>
        <v>4.7119831685935622E-12</v>
      </c>
      <c r="R164" s="62">
        <f t="shared" si="109"/>
        <v>293.33333333333803</v>
      </c>
      <c r="S164" s="62">
        <f ca="1">AVERAGE(OFFSET($R$3,0,0,'Données projet'!$E$9+1,1))-AVERAGE(OFFSET($H$3,0,0,'Données projet'!$E$9+1,1))</f>
        <v>302.6112905010138</v>
      </c>
      <c r="T164" s="62">
        <f t="shared" si="142"/>
        <v>423.44006663873375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1.9895196601282805E-13</v>
      </c>
      <c r="O165" s="14">
        <f>N165*VLOOKUP('Données projet'!$B$9,Paramètres!$A$1:$I$89,3,0)*VLOOKUP('Données projet'!$B$9,Paramètres!$A$1:$I$89,5,0)</f>
        <v>1.8001173884840681E-13</v>
      </c>
      <c r="P165" s="14">
        <f t="shared" si="141"/>
        <v>2.5254331426407198E-12</v>
      </c>
      <c r="Q165" s="22">
        <f t="shared" si="162"/>
        <v>4.7119831685935622E-12</v>
      </c>
      <c r="R165" s="62">
        <f t="shared" si="109"/>
        <v>293.33333333333803</v>
      </c>
      <c r="S165" s="62">
        <f ca="1">AVERAGE(OFFSET($R$3,0,0,'Données projet'!$E$9+1,1))-AVERAGE(OFFSET($H$3,0,0,'Données projet'!$E$9+1,1))</f>
        <v>302.6112905010138</v>
      </c>
      <c r="T165" s="62">
        <f t="shared" si="142"/>
        <v>423.44006663873375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1.9895196601282805E-13</v>
      </c>
      <c r="O166" s="14">
        <f>N166*VLOOKUP('Données projet'!$B$9,Paramètres!$A$1:$I$89,3,0)*VLOOKUP('Données projet'!$B$9,Paramètres!$A$1:$I$89,5,0)</f>
        <v>1.8001173884840681E-13</v>
      </c>
      <c r="P166" s="14">
        <f t="shared" si="141"/>
        <v>2.5254331426407198E-12</v>
      </c>
      <c r="Q166" s="22">
        <f t="shared" si="162"/>
        <v>4.7119831685935622E-12</v>
      </c>
      <c r="R166" s="62">
        <f t="shared" si="109"/>
        <v>293.33333333333803</v>
      </c>
      <c r="S166" s="62">
        <f ca="1">AVERAGE(OFFSET($R$3,0,0,'Données projet'!$E$9+1,1))-AVERAGE(OFFSET($H$3,0,0,'Données projet'!$E$9+1,1))</f>
        <v>302.6112905010138</v>
      </c>
      <c r="T166" s="62">
        <f t="shared" si="142"/>
        <v>423.44006663873375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1.9895196601282805E-13</v>
      </c>
      <c r="O167" s="14">
        <f>N167*VLOOKUP('Données projet'!$B$9,Paramètres!$A$1:$I$89,3,0)*VLOOKUP('Données projet'!$B$9,Paramètres!$A$1:$I$89,5,0)</f>
        <v>1.8001173884840681E-13</v>
      </c>
      <c r="P167" s="14">
        <f t="shared" si="141"/>
        <v>2.5254331426407198E-12</v>
      </c>
      <c r="Q167" s="22">
        <f t="shared" si="162"/>
        <v>4.7119831685935622E-12</v>
      </c>
      <c r="R167" s="62">
        <f t="shared" si="109"/>
        <v>293.33333333333803</v>
      </c>
      <c r="S167" s="62">
        <f ca="1">AVERAGE(OFFSET($R$3,0,0,'Données projet'!$E$9+1,1))-AVERAGE(OFFSET($H$3,0,0,'Données projet'!$E$9+1,1))</f>
        <v>302.6112905010138</v>
      </c>
      <c r="T167" s="62">
        <f t="shared" si="142"/>
        <v>423.44006663873375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1.9895196601282805E-13</v>
      </c>
      <c r="O168" s="14">
        <f>N168*VLOOKUP('Données projet'!$B$9,Paramètres!$A$1:$I$89,3,0)*VLOOKUP('Données projet'!$B$9,Paramètres!$A$1:$I$89,5,0)</f>
        <v>1.8001173884840681E-13</v>
      </c>
      <c r="P168" s="14">
        <f t="shared" si="141"/>
        <v>2.5254331426407198E-12</v>
      </c>
      <c r="Q168" s="22">
        <f t="shared" si="162"/>
        <v>4.7119831685935622E-12</v>
      </c>
      <c r="R168" s="62">
        <f t="shared" si="109"/>
        <v>293.33333333333803</v>
      </c>
      <c r="S168" s="62">
        <f ca="1">AVERAGE(OFFSET($R$3,0,0,'Données projet'!$E$9+1,1))-AVERAGE(OFFSET($H$3,0,0,'Données projet'!$E$9+1,1))</f>
        <v>302.6112905010138</v>
      </c>
      <c r="T168" s="62">
        <f t="shared" si="142"/>
        <v>423.44006663873375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1.9895196601282805E-13</v>
      </c>
      <c r="O169" s="14">
        <f>N169*VLOOKUP('Données projet'!$B$9,Paramètres!$A$1:$I$89,3,0)*VLOOKUP('Données projet'!$B$9,Paramètres!$A$1:$I$89,5,0)</f>
        <v>1.8001173884840681E-13</v>
      </c>
      <c r="P169" s="14">
        <f t="shared" si="141"/>
        <v>2.5254331426407198E-12</v>
      </c>
      <c r="Q169" s="22">
        <f t="shared" si="162"/>
        <v>4.7119831685935622E-12</v>
      </c>
      <c r="R169" s="62">
        <f t="shared" si="109"/>
        <v>293.33333333333803</v>
      </c>
      <c r="S169" s="62">
        <f ca="1">AVERAGE(OFFSET($R$3,0,0,'Données projet'!$E$9+1,1))-AVERAGE(OFFSET($H$3,0,0,'Données projet'!$E$9+1,1))</f>
        <v>302.6112905010138</v>
      </c>
      <c r="T169" s="62">
        <f t="shared" si="142"/>
        <v>423.44006663873375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1.9895196601282805E-13</v>
      </c>
      <c r="O170" s="14">
        <f>N170*VLOOKUP('Données projet'!$B$9,Paramètres!$A$1:$I$89,3,0)*VLOOKUP('Données projet'!$B$9,Paramètres!$A$1:$I$89,5,0)</f>
        <v>1.8001173884840681E-13</v>
      </c>
      <c r="P170" s="14">
        <f t="shared" si="141"/>
        <v>2.5254331426407198E-12</v>
      </c>
      <c r="Q170" s="22">
        <f t="shared" si="162"/>
        <v>4.7119831685935622E-12</v>
      </c>
      <c r="R170" s="62">
        <f t="shared" si="109"/>
        <v>293.33333333333803</v>
      </c>
      <c r="S170" s="62">
        <f ca="1">AVERAGE(OFFSET($R$3,0,0,'Données projet'!$E$9+1,1))-AVERAGE(OFFSET($H$3,0,0,'Données projet'!$E$9+1,1))</f>
        <v>302.6112905010138</v>
      </c>
      <c r="T170" s="62">
        <f t="shared" si="142"/>
        <v>423.44006663873375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1.9895196601282805E-13</v>
      </c>
      <c r="O171" s="14">
        <f>N171*VLOOKUP('Données projet'!$B$9,Paramètres!$A$1:$I$89,3,0)*VLOOKUP('Données projet'!$B$9,Paramètres!$A$1:$I$89,5,0)</f>
        <v>1.8001173884840681E-13</v>
      </c>
      <c r="P171" s="14">
        <f t="shared" si="141"/>
        <v>2.5254331426407198E-12</v>
      </c>
      <c r="Q171" s="22">
        <f t="shared" si="162"/>
        <v>4.7119831685935622E-12</v>
      </c>
      <c r="R171" s="62">
        <f t="shared" si="109"/>
        <v>293.33333333333803</v>
      </c>
      <c r="S171" s="62">
        <f ca="1">AVERAGE(OFFSET($R$3,0,0,'Données projet'!$E$9+1,1))-AVERAGE(OFFSET($H$3,0,0,'Données projet'!$E$9+1,1))</f>
        <v>302.6112905010138</v>
      </c>
      <c r="T171" s="62">
        <f t="shared" si="142"/>
        <v>423.44006663873375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1.9895196601282805E-13</v>
      </c>
      <c r="O172" s="14">
        <f>N172*VLOOKUP('Données projet'!$B$9,Paramètres!$A$1:$I$89,3,0)*VLOOKUP('Données projet'!$B$9,Paramètres!$A$1:$I$89,5,0)</f>
        <v>1.8001173884840681E-13</v>
      </c>
      <c r="P172" s="14">
        <f t="shared" si="141"/>
        <v>2.5254331426407198E-12</v>
      </c>
      <c r="Q172" s="22">
        <f t="shared" si="162"/>
        <v>4.7119831685935622E-12</v>
      </c>
      <c r="R172" s="62">
        <f t="shared" si="109"/>
        <v>293.33333333333803</v>
      </c>
      <c r="S172" s="62">
        <f ca="1">AVERAGE(OFFSET($R$3,0,0,'Données projet'!$E$9+1,1))-AVERAGE(OFFSET($H$3,0,0,'Données projet'!$E$9+1,1))</f>
        <v>302.6112905010138</v>
      </c>
      <c r="T172" s="62">
        <f t="shared" si="142"/>
        <v>423.44006663873375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1.9895196601282805E-13</v>
      </c>
      <c r="O173" s="14">
        <f>N173*VLOOKUP('Données projet'!$B$9,Paramètres!$A$1:$I$89,3,0)*VLOOKUP('Données projet'!$B$9,Paramètres!$A$1:$I$89,5,0)</f>
        <v>1.8001173884840681E-13</v>
      </c>
      <c r="P173" s="14">
        <f t="shared" si="141"/>
        <v>2.5254331426407198E-12</v>
      </c>
      <c r="Q173" s="22">
        <f t="shared" si="162"/>
        <v>4.7119831685935622E-12</v>
      </c>
      <c r="R173" s="62">
        <f t="shared" si="109"/>
        <v>293.33333333333803</v>
      </c>
      <c r="S173" s="62">
        <f ca="1">AVERAGE(OFFSET($R$3,0,0,'Données projet'!$E$9+1,1))-AVERAGE(OFFSET($H$3,0,0,'Données projet'!$E$9+1,1))</f>
        <v>302.6112905010138</v>
      </c>
      <c r="T173" s="62">
        <f t="shared" si="142"/>
        <v>423.44006663873375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1.9895196601282805E-13</v>
      </c>
      <c r="O174" s="14">
        <f>N174*VLOOKUP('Données projet'!$B$9,Paramètres!$A$1:$I$89,3,0)*VLOOKUP('Données projet'!$B$9,Paramètres!$A$1:$I$89,5,0)</f>
        <v>1.8001173884840681E-13</v>
      </c>
      <c r="P174" s="14">
        <f t="shared" si="141"/>
        <v>2.5254331426407198E-12</v>
      </c>
      <c r="Q174" s="22">
        <f t="shared" si="162"/>
        <v>4.7119831685935622E-12</v>
      </c>
      <c r="R174" s="62">
        <f t="shared" si="109"/>
        <v>293.33333333333803</v>
      </c>
      <c r="S174" s="62">
        <f ca="1">AVERAGE(OFFSET($R$3,0,0,'Données projet'!$E$9+1,1))-AVERAGE(OFFSET($H$3,0,0,'Données projet'!$E$9+1,1))</f>
        <v>302.6112905010138</v>
      </c>
      <c r="T174" s="62">
        <f t="shared" si="142"/>
        <v>423.44006663873375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1.9895196601282805E-13</v>
      </c>
      <c r="O175" s="14">
        <f>N175*VLOOKUP('Données projet'!$B$9,Paramètres!$A$1:$I$89,3,0)*VLOOKUP('Données projet'!$B$9,Paramètres!$A$1:$I$89,5,0)</f>
        <v>1.8001173884840681E-13</v>
      </c>
      <c r="P175" s="14">
        <f t="shared" si="141"/>
        <v>2.5254331426407198E-12</v>
      </c>
      <c r="Q175" s="22">
        <f t="shared" si="162"/>
        <v>4.7119831685935622E-12</v>
      </c>
      <c r="R175" s="62">
        <f t="shared" si="109"/>
        <v>293.33333333333803</v>
      </c>
      <c r="S175" s="62">
        <f ca="1">AVERAGE(OFFSET($R$3,0,0,'Données projet'!$E$9+1,1))-AVERAGE(OFFSET($H$3,0,0,'Données projet'!$E$9+1,1))</f>
        <v>302.6112905010138</v>
      </c>
      <c r="T175" s="62">
        <f t="shared" si="142"/>
        <v>423.44006663873375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1.9895196601282805E-13</v>
      </c>
      <c r="O176" s="14">
        <f>N176*VLOOKUP('Données projet'!$B$9,Paramètres!$A$1:$I$89,3,0)*VLOOKUP('Données projet'!$B$9,Paramètres!$A$1:$I$89,5,0)</f>
        <v>1.8001173884840681E-13</v>
      </c>
      <c r="P176" s="14">
        <f t="shared" si="141"/>
        <v>2.5254331426407198E-12</v>
      </c>
      <c r="Q176" s="22">
        <f t="shared" si="162"/>
        <v>4.7119831685935622E-12</v>
      </c>
      <c r="R176" s="62">
        <f t="shared" si="109"/>
        <v>293.33333333333803</v>
      </c>
      <c r="S176" s="62">
        <f ca="1">AVERAGE(OFFSET($R$3,0,0,'Données projet'!$E$9+1,1))-AVERAGE(OFFSET($H$3,0,0,'Données projet'!$E$9+1,1))</f>
        <v>302.6112905010138</v>
      </c>
      <c r="T176" s="62">
        <f t="shared" si="142"/>
        <v>423.44006663873375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1.9895196601282805E-13</v>
      </c>
      <c r="O177" s="14">
        <f>N177*VLOOKUP('Données projet'!$B$9,Paramètres!$A$1:$I$89,3,0)*VLOOKUP('Données projet'!$B$9,Paramètres!$A$1:$I$89,5,0)</f>
        <v>1.8001173884840681E-13</v>
      </c>
      <c r="P177" s="14">
        <f t="shared" si="141"/>
        <v>2.5254331426407198E-12</v>
      </c>
      <c r="Q177" s="22">
        <f t="shared" si="162"/>
        <v>4.7119831685935622E-12</v>
      </c>
      <c r="R177" s="62">
        <f t="shared" si="109"/>
        <v>293.33333333333803</v>
      </c>
      <c r="S177" s="62">
        <f ca="1">AVERAGE(OFFSET($R$3,0,0,'Données projet'!$E$9+1,1))-AVERAGE(OFFSET($H$3,0,0,'Données projet'!$E$9+1,1))</f>
        <v>302.6112905010138</v>
      </c>
      <c r="T177" s="62">
        <f t="shared" si="142"/>
        <v>423.44006663873375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1.9895196601282805E-13</v>
      </c>
      <c r="O178" s="14">
        <f>N178*VLOOKUP('Données projet'!$B$9,Paramètres!$A$1:$I$89,3,0)*VLOOKUP('Données projet'!$B$9,Paramètres!$A$1:$I$89,5,0)</f>
        <v>1.8001173884840681E-13</v>
      </c>
      <c r="P178" s="14">
        <f t="shared" si="141"/>
        <v>2.5254331426407198E-12</v>
      </c>
      <c r="Q178" s="22">
        <f t="shared" si="162"/>
        <v>4.7119831685935622E-12</v>
      </c>
      <c r="R178" s="62">
        <f t="shared" si="109"/>
        <v>293.33333333333803</v>
      </c>
      <c r="S178" s="62">
        <f ca="1">AVERAGE(OFFSET($R$3,0,0,'Données projet'!$E$9+1,1))-AVERAGE(OFFSET($H$3,0,0,'Données projet'!$E$9+1,1))</f>
        <v>302.6112905010138</v>
      </c>
      <c r="T178" s="62">
        <f t="shared" si="142"/>
        <v>423.44006663873375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1.9895196601282805E-13</v>
      </c>
      <c r="O179" s="14">
        <f>N179*VLOOKUP('Données projet'!$B$9,Paramètres!$A$1:$I$89,3,0)*VLOOKUP('Données projet'!$B$9,Paramètres!$A$1:$I$89,5,0)</f>
        <v>1.8001173884840681E-13</v>
      </c>
      <c r="P179" s="14">
        <f t="shared" si="141"/>
        <v>2.5254331426407198E-12</v>
      </c>
      <c r="Q179" s="22">
        <f t="shared" si="162"/>
        <v>4.7119831685935622E-12</v>
      </c>
      <c r="R179" s="62">
        <f t="shared" si="109"/>
        <v>293.33333333333803</v>
      </c>
      <c r="S179" s="62">
        <f ca="1">AVERAGE(OFFSET($R$3,0,0,'Données projet'!$E$9+1,1))-AVERAGE(OFFSET($H$3,0,0,'Données projet'!$E$9+1,1))</f>
        <v>302.6112905010138</v>
      </c>
      <c r="T179" s="62">
        <f t="shared" si="142"/>
        <v>423.44006663873375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1.9895196601282805E-13</v>
      </c>
      <c r="O180" s="14">
        <f>N180*VLOOKUP('Données projet'!$B$9,Paramètres!$A$1:$I$89,3,0)*VLOOKUP('Données projet'!$B$9,Paramètres!$A$1:$I$89,5,0)</f>
        <v>1.8001173884840681E-13</v>
      </c>
      <c r="P180" s="14">
        <f t="shared" si="141"/>
        <v>2.5254331426407198E-12</v>
      </c>
      <c r="Q180" s="22">
        <f t="shared" si="162"/>
        <v>4.7119831685935622E-12</v>
      </c>
      <c r="R180" s="62">
        <f t="shared" si="109"/>
        <v>293.33333333333803</v>
      </c>
      <c r="S180" s="62">
        <f ca="1">AVERAGE(OFFSET($R$3,0,0,'Données projet'!$E$9+1,1))-AVERAGE(OFFSET($H$3,0,0,'Données projet'!$E$9+1,1))</f>
        <v>302.6112905010138</v>
      </c>
      <c r="T180" s="62">
        <f t="shared" si="142"/>
        <v>423.44006663873375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1.9895196601282805E-13</v>
      </c>
      <c r="O181" s="14">
        <f>N181*VLOOKUP('Données projet'!$B$9,Paramètres!$A$1:$I$89,3,0)*VLOOKUP('Données projet'!$B$9,Paramètres!$A$1:$I$89,5,0)</f>
        <v>1.8001173884840681E-13</v>
      </c>
      <c r="P181" s="14">
        <f t="shared" si="141"/>
        <v>2.5254331426407198E-12</v>
      </c>
      <c r="Q181" s="22">
        <f t="shared" si="162"/>
        <v>4.7119831685935622E-12</v>
      </c>
      <c r="R181" s="62">
        <f t="shared" si="109"/>
        <v>293.33333333333803</v>
      </c>
      <c r="S181" s="62">
        <f ca="1">AVERAGE(OFFSET($R$3,0,0,'Données projet'!$E$9+1,1))-AVERAGE(OFFSET($H$3,0,0,'Données projet'!$E$9+1,1))</f>
        <v>302.6112905010138</v>
      </c>
      <c r="T181" s="62">
        <f t="shared" si="142"/>
        <v>423.44006663873375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1.9895196601282805E-13</v>
      </c>
      <c r="O182" s="14">
        <f>N182*VLOOKUP('Données projet'!$B$9,Paramètres!$A$1:$I$89,3,0)*VLOOKUP('Données projet'!$B$9,Paramètres!$A$1:$I$89,5,0)</f>
        <v>1.8001173884840681E-13</v>
      </c>
      <c r="P182" s="14">
        <f t="shared" si="141"/>
        <v>2.5254331426407198E-12</v>
      </c>
      <c r="Q182" s="22">
        <f t="shared" si="162"/>
        <v>4.7119831685935622E-12</v>
      </c>
      <c r="R182" s="62">
        <f t="shared" si="109"/>
        <v>293.33333333333803</v>
      </c>
      <c r="S182" s="62">
        <f ca="1">AVERAGE(OFFSET($R$3,0,0,'Données projet'!$E$9+1,1))-AVERAGE(OFFSET($H$3,0,0,'Données projet'!$E$9+1,1))</f>
        <v>302.6112905010138</v>
      </c>
      <c r="T182" s="62">
        <f t="shared" si="142"/>
        <v>423.44006663873375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1.9895196601282805E-13</v>
      </c>
      <c r="O183" s="14">
        <f>N183*VLOOKUP('Données projet'!$B$9,Paramètres!$A$1:$I$89,3,0)*VLOOKUP('Données projet'!$B$9,Paramètres!$A$1:$I$89,5,0)</f>
        <v>1.8001173884840681E-13</v>
      </c>
      <c r="P183" s="14">
        <f t="shared" si="141"/>
        <v>2.5254331426407198E-12</v>
      </c>
      <c r="Q183" s="22">
        <f t="shared" si="162"/>
        <v>4.7119831685935622E-12</v>
      </c>
      <c r="R183" s="62">
        <f t="shared" si="109"/>
        <v>293.33333333333803</v>
      </c>
      <c r="S183" s="62">
        <f ca="1">AVERAGE(OFFSET($R$3,0,0,'Données projet'!$E$9+1,1))-AVERAGE(OFFSET($H$3,0,0,'Données projet'!$E$9+1,1))</f>
        <v>302.6112905010138</v>
      </c>
      <c r="T183" s="62">
        <f t="shared" si="142"/>
        <v>423.44006663873375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1.9895196601282805E-13</v>
      </c>
      <c r="O184" s="14">
        <f>N184*VLOOKUP('Données projet'!$B$9,Paramètres!$A$1:$I$89,3,0)*VLOOKUP('Données projet'!$B$9,Paramètres!$A$1:$I$89,5,0)</f>
        <v>1.8001173884840681E-13</v>
      </c>
      <c r="P184" s="14">
        <f t="shared" si="141"/>
        <v>2.5254331426407198E-12</v>
      </c>
      <c r="Q184" s="22">
        <f t="shared" si="162"/>
        <v>4.7119831685935622E-12</v>
      </c>
      <c r="R184" s="62">
        <f t="shared" si="109"/>
        <v>293.33333333333803</v>
      </c>
      <c r="S184" s="62">
        <f ca="1">AVERAGE(OFFSET($R$3,0,0,'Données projet'!$E$9+1,1))-AVERAGE(OFFSET($H$3,0,0,'Données projet'!$E$9+1,1))</f>
        <v>302.6112905010138</v>
      </c>
      <c r="T184" s="62">
        <f t="shared" si="142"/>
        <v>423.44006663873375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1.9895196601282805E-13</v>
      </c>
      <c r="O185" s="14">
        <f>N185*VLOOKUP('Données projet'!$B$9,Paramètres!$A$1:$I$89,3,0)*VLOOKUP('Données projet'!$B$9,Paramètres!$A$1:$I$89,5,0)</f>
        <v>1.8001173884840681E-13</v>
      </c>
      <c r="P185" s="14">
        <f t="shared" si="141"/>
        <v>2.5254331426407198E-12</v>
      </c>
      <c r="Q185" s="22">
        <f t="shared" si="162"/>
        <v>4.7119831685935622E-12</v>
      </c>
      <c r="R185" s="62">
        <f t="shared" si="109"/>
        <v>293.33333333333803</v>
      </c>
      <c r="S185" s="62">
        <f ca="1">AVERAGE(OFFSET($R$3,0,0,'Données projet'!$E$9+1,1))-AVERAGE(OFFSET($H$3,0,0,'Données projet'!$E$9+1,1))</f>
        <v>302.6112905010138</v>
      </c>
      <c r="T185" s="62">
        <f t="shared" si="142"/>
        <v>423.44006663873375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1.9895196601282805E-13</v>
      </c>
      <c r="O186" s="14">
        <f>N186*VLOOKUP('Données projet'!$B$9,Paramètres!$A$1:$I$89,3,0)*VLOOKUP('Données projet'!$B$9,Paramètres!$A$1:$I$89,5,0)</f>
        <v>1.8001173884840681E-13</v>
      </c>
      <c r="P186" s="14">
        <f t="shared" si="141"/>
        <v>2.5254331426407198E-12</v>
      </c>
      <c r="Q186" s="22">
        <f t="shared" si="162"/>
        <v>4.7119831685935622E-12</v>
      </c>
      <c r="R186" s="62">
        <f t="shared" si="109"/>
        <v>293.33333333333803</v>
      </c>
      <c r="S186" s="62">
        <f ca="1">AVERAGE(OFFSET($R$3,0,0,'Données projet'!$E$9+1,1))-AVERAGE(OFFSET($H$3,0,0,'Données projet'!$E$9+1,1))</f>
        <v>302.6112905010138</v>
      </c>
      <c r="T186" s="62">
        <f t="shared" si="142"/>
        <v>423.44006663873375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1.9895196601282805E-13</v>
      </c>
      <c r="O187" s="14">
        <f>N187*VLOOKUP('Données projet'!$B$9,Paramètres!$A$1:$I$89,3,0)*VLOOKUP('Données projet'!$B$9,Paramètres!$A$1:$I$89,5,0)</f>
        <v>1.8001173884840681E-13</v>
      </c>
      <c r="P187" s="14">
        <f t="shared" si="141"/>
        <v>2.5254331426407198E-12</v>
      </c>
      <c r="Q187" s="22">
        <f t="shared" si="162"/>
        <v>4.7119831685935622E-12</v>
      </c>
      <c r="R187" s="62">
        <f t="shared" si="109"/>
        <v>293.33333333333803</v>
      </c>
      <c r="S187" s="62">
        <f ca="1">AVERAGE(OFFSET($R$3,0,0,'Données projet'!$E$9+1,1))-AVERAGE(OFFSET($H$3,0,0,'Données projet'!$E$9+1,1))</f>
        <v>302.6112905010138</v>
      </c>
      <c r="T187" s="62">
        <f t="shared" si="142"/>
        <v>423.44006663873375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1.9895196601282805E-13</v>
      </c>
      <c r="O188" s="14">
        <f>N188*VLOOKUP('Données projet'!$B$9,Paramètres!$A$1:$I$89,3,0)*VLOOKUP('Données projet'!$B$9,Paramètres!$A$1:$I$89,5,0)</f>
        <v>1.8001173884840681E-13</v>
      </c>
      <c r="P188" s="14">
        <f t="shared" si="141"/>
        <v>2.5254331426407198E-12</v>
      </c>
      <c r="Q188" s="22">
        <f t="shared" si="162"/>
        <v>4.7119831685935622E-12</v>
      </c>
      <c r="R188" s="62">
        <f t="shared" si="109"/>
        <v>293.33333333333803</v>
      </c>
      <c r="S188" s="62">
        <f ca="1">AVERAGE(OFFSET($R$3,0,0,'Données projet'!$E$9+1,1))-AVERAGE(OFFSET($H$3,0,0,'Données projet'!$E$9+1,1))</f>
        <v>302.6112905010138</v>
      </c>
      <c r="T188" s="62">
        <f t="shared" si="142"/>
        <v>423.44006663873375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1.9895196601282805E-13</v>
      </c>
      <c r="O189" s="14">
        <f>N189*VLOOKUP('Données projet'!$B$9,Paramètres!$A$1:$I$89,3,0)*VLOOKUP('Données projet'!$B$9,Paramètres!$A$1:$I$89,5,0)</f>
        <v>1.8001173884840681E-13</v>
      </c>
      <c r="P189" s="14">
        <f t="shared" si="141"/>
        <v>2.5254331426407198E-12</v>
      </c>
      <c r="Q189" s="22">
        <f t="shared" si="162"/>
        <v>4.7119831685935622E-12</v>
      </c>
      <c r="R189" s="62">
        <f t="shared" si="109"/>
        <v>293.33333333333803</v>
      </c>
      <c r="S189" s="62">
        <f ca="1">AVERAGE(OFFSET($R$3,0,0,'Données projet'!$E$9+1,1))-AVERAGE(OFFSET($H$3,0,0,'Données projet'!$E$9+1,1))</f>
        <v>302.6112905010138</v>
      </c>
      <c r="T189" s="62">
        <f t="shared" si="142"/>
        <v>423.44006663873375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1.9895196601282805E-13</v>
      </c>
      <c r="O190" s="14">
        <f>N190*VLOOKUP('Données projet'!$B$9,Paramètres!$A$1:$I$89,3,0)*VLOOKUP('Données projet'!$B$9,Paramètres!$A$1:$I$89,5,0)</f>
        <v>1.8001173884840681E-13</v>
      </c>
      <c r="P190" s="14">
        <f t="shared" si="141"/>
        <v>2.5254331426407198E-12</v>
      </c>
      <c r="Q190" s="22">
        <f t="shared" si="162"/>
        <v>4.7119831685935622E-12</v>
      </c>
      <c r="R190" s="62">
        <f t="shared" si="109"/>
        <v>293.33333333333803</v>
      </c>
      <c r="S190" s="62">
        <f ca="1">AVERAGE(OFFSET($R$3,0,0,'Données projet'!$E$9+1,1))-AVERAGE(OFFSET($H$3,0,0,'Données projet'!$E$9+1,1))</f>
        <v>302.6112905010138</v>
      </c>
      <c r="T190" s="62">
        <f t="shared" si="142"/>
        <v>423.44006663873375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1.9895196601282805E-13</v>
      </c>
      <c r="O191" s="14">
        <f>N191*VLOOKUP('Données projet'!$B$9,Paramètres!$A$1:$I$89,3,0)*VLOOKUP('Données projet'!$B$9,Paramètres!$A$1:$I$89,5,0)</f>
        <v>1.8001173884840681E-13</v>
      </c>
      <c r="P191" s="14">
        <f t="shared" si="141"/>
        <v>2.5254331426407198E-12</v>
      </c>
      <c r="Q191" s="22">
        <f t="shared" si="162"/>
        <v>4.7119831685935622E-12</v>
      </c>
      <c r="R191" s="62">
        <f t="shared" si="109"/>
        <v>293.33333333333803</v>
      </c>
      <c r="S191" s="62">
        <f ca="1">AVERAGE(OFFSET($R$3,0,0,'Données projet'!$E$9+1,1))-AVERAGE(OFFSET($H$3,0,0,'Données projet'!$E$9+1,1))</f>
        <v>302.6112905010138</v>
      </c>
      <c r="T191" s="62">
        <f t="shared" si="142"/>
        <v>423.44006663873375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1.9895196601282805E-13</v>
      </c>
      <c r="O192" s="14">
        <f>N192*VLOOKUP('Données projet'!$B$9,Paramètres!$A$1:$I$89,3,0)*VLOOKUP('Données projet'!$B$9,Paramètres!$A$1:$I$89,5,0)</f>
        <v>1.8001173884840681E-13</v>
      </c>
      <c r="P192" s="14">
        <f t="shared" si="141"/>
        <v>2.5254331426407198E-12</v>
      </c>
      <c r="Q192" s="22">
        <f t="shared" si="162"/>
        <v>4.7119831685935622E-12</v>
      </c>
      <c r="R192" s="62">
        <f t="shared" si="109"/>
        <v>293.33333333333803</v>
      </c>
      <c r="S192" s="62">
        <f ca="1">AVERAGE(OFFSET($R$3,0,0,'Données projet'!$E$9+1,1))-AVERAGE(OFFSET($H$3,0,0,'Données projet'!$E$9+1,1))</f>
        <v>302.6112905010138</v>
      </c>
      <c r="T192" s="62">
        <f t="shared" si="142"/>
        <v>423.44006663873375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1.9895196601282805E-13</v>
      </c>
      <c r="O193" s="14">
        <f>N193*VLOOKUP('Données projet'!$B$9,Paramètres!$A$1:$I$89,3,0)*VLOOKUP('Données projet'!$B$9,Paramètres!$A$1:$I$89,5,0)</f>
        <v>1.8001173884840681E-13</v>
      </c>
      <c r="P193" s="14">
        <f t="shared" si="141"/>
        <v>2.5254331426407198E-12</v>
      </c>
      <c r="Q193" s="22">
        <f t="shared" si="162"/>
        <v>4.7119831685935622E-12</v>
      </c>
      <c r="R193" s="62">
        <f t="shared" si="109"/>
        <v>293.33333333333803</v>
      </c>
      <c r="S193" s="62">
        <f ca="1">AVERAGE(OFFSET($R$3,0,0,'Données projet'!$E$9+1,1))-AVERAGE(OFFSET($H$3,0,0,'Données projet'!$E$9+1,1))</f>
        <v>302.6112905010138</v>
      </c>
      <c r="T193" s="62">
        <f t="shared" si="142"/>
        <v>423.44006663873375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1.9895196601282805E-13</v>
      </c>
      <c r="O194" s="14">
        <f>N194*VLOOKUP('Données projet'!$B$9,Paramètres!$A$1:$I$89,3,0)*VLOOKUP('Données projet'!$B$9,Paramètres!$A$1:$I$89,5,0)</f>
        <v>1.8001173884840681E-13</v>
      </c>
      <c r="P194" s="14">
        <f t="shared" si="141"/>
        <v>2.5254331426407198E-12</v>
      </c>
      <c r="Q194" s="22">
        <f t="shared" si="162"/>
        <v>4.7119831685935622E-12</v>
      </c>
      <c r="R194" s="62">
        <f t="shared" si="109"/>
        <v>293.33333333333803</v>
      </c>
      <c r="S194" s="62">
        <f ca="1">AVERAGE(OFFSET($R$3,0,0,'Données projet'!$E$9+1,1))-AVERAGE(OFFSET($H$3,0,0,'Données projet'!$E$9+1,1))</f>
        <v>302.6112905010138</v>
      </c>
      <c r="T194" s="62">
        <f t="shared" si="142"/>
        <v>423.44006663873375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1.9895196601282805E-13</v>
      </c>
      <c r="O195" s="14">
        <f>N195*VLOOKUP('Données projet'!$B$9,Paramètres!$A$1:$I$89,3,0)*VLOOKUP('Données projet'!$B$9,Paramètres!$A$1:$I$89,5,0)</f>
        <v>1.8001173884840681E-13</v>
      </c>
      <c r="P195" s="14">
        <f t="shared" si="141"/>
        <v>2.5254331426407198E-12</v>
      </c>
      <c r="Q195" s="22">
        <f t="shared" si="162"/>
        <v>4.7119831685935622E-12</v>
      </c>
      <c r="R195" s="62">
        <f t="shared" ref="R195:R203" si="191">Q195+(I195+J195)*44/12</f>
        <v>293.33333333333803</v>
      </c>
      <c r="S195" s="62">
        <f ca="1">AVERAGE(OFFSET($R$3,0,0,'Données projet'!$E$9+1,1))-AVERAGE(OFFSET($H$3,0,0,'Données projet'!$E$9+1,1))</f>
        <v>302.6112905010138</v>
      </c>
      <c r="T195" s="62">
        <f t="shared" si="142"/>
        <v>423.44006663873375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1.9895196601282805E-13</v>
      </c>
      <c r="O196" s="14">
        <f>N196*VLOOKUP('Données projet'!$B$9,Paramètres!$A$1:$I$89,3,0)*VLOOKUP('Données projet'!$B$9,Paramètres!$A$1:$I$89,5,0)</f>
        <v>1.8001173884840681E-13</v>
      </c>
      <c r="P196" s="14">
        <f t="shared" si="141"/>
        <v>2.5254331426407198E-12</v>
      </c>
      <c r="Q196" s="22">
        <f t="shared" si="162"/>
        <v>4.7119831685935622E-12</v>
      </c>
      <c r="R196" s="62">
        <f t="shared" si="191"/>
        <v>293.33333333333803</v>
      </c>
      <c r="S196" s="62">
        <f ca="1">AVERAGE(OFFSET($R$3,0,0,'Données projet'!$E$9+1,1))-AVERAGE(OFFSET($H$3,0,0,'Données projet'!$E$9+1,1))</f>
        <v>302.6112905010138</v>
      </c>
      <c r="T196" s="62">
        <f t="shared" si="142"/>
        <v>423.44006663873375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1.9895196601282805E-13</v>
      </c>
      <c r="O197" s="14">
        <f>N197*VLOOKUP('Données projet'!$B$9,Paramètres!$A$1:$I$89,3,0)*VLOOKUP('Données projet'!$B$9,Paramètres!$A$1:$I$89,5,0)</f>
        <v>1.8001173884840681E-13</v>
      </c>
      <c r="P197" s="14">
        <f t="shared" ref="P197:P203" si="203">EXP(-1.0587+0.8836*LN(O197)+0.284)</f>
        <v>2.5254331426407198E-12</v>
      </c>
      <c r="Q197" s="22">
        <f t="shared" si="162"/>
        <v>4.7119831685935622E-12</v>
      </c>
      <c r="R197" s="62">
        <f t="shared" si="191"/>
        <v>293.33333333333803</v>
      </c>
      <c r="S197" s="62">
        <f ca="1">AVERAGE(OFFSET($R$3,0,0,'Données projet'!$E$9+1,1))-AVERAGE(OFFSET($H$3,0,0,'Données projet'!$E$9+1,1))</f>
        <v>302.6112905010138</v>
      </c>
      <c r="T197" s="62">
        <f t="shared" ref="T197:T203" si="204">$T$3</f>
        <v>423.44006663873375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1.9895196601282805E-13</v>
      </c>
      <c r="O198" s="14">
        <f>N198*VLOOKUP('Données projet'!$B$9,Paramètres!$A$1:$I$89,3,0)*VLOOKUP('Données projet'!$B$9,Paramètres!$A$1:$I$89,5,0)</f>
        <v>1.8001173884840681E-13</v>
      </c>
      <c r="P198" s="14">
        <f t="shared" si="203"/>
        <v>2.5254331426407198E-12</v>
      </c>
      <c r="Q198" s="22">
        <f t="shared" si="162"/>
        <v>4.7119831685935622E-12</v>
      </c>
      <c r="R198" s="62">
        <f t="shared" si="191"/>
        <v>293.33333333333803</v>
      </c>
      <c r="S198" s="62">
        <f ca="1">AVERAGE(OFFSET($R$3,0,0,'Données projet'!$E$9+1,1))-AVERAGE(OFFSET($H$3,0,0,'Données projet'!$E$9+1,1))</f>
        <v>302.6112905010138</v>
      </c>
      <c r="T198" s="62">
        <f t="shared" si="204"/>
        <v>423.44006663873375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1.9895196601282805E-13</v>
      </c>
      <c r="O199" s="14">
        <f>N199*VLOOKUP('Données projet'!$B$9,Paramètres!$A$1:$I$89,3,0)*VLOOKUP('Données projet'!$B$9,Paramètres!$A$1:$I$89,5,0)</f>
        <v>1.8001173884840681E-13</v>
      </c>
      <c r="P199" s="14">
        <f t="shared" si="203"/>
        <v>2.5254331426407198E-12</v>
      </c>
      <c r="Q199" s="22">
        <f t="shared" si="162"/>
        <v>4.7119831685935622E-12</v>
      </c>
      <c r="R199" s="62">
        <f t="shared" si="191"/>
        <v>293.33333333333803</v>
      </c>
      <c r="S199" s="62">
        <f ca="1">AVERAGE(OFFSET($R$3,0,0,'Données projet'!$E$9+1,1))-AVERAGE(OFFSET($H$3,0,0,'Données projet'!$E$9+1,1))</f>
        <v>302.6112905010138</v>
      </c>
      <c r="T199" s="62">
        <f t="shared" si="204"/>
        <v>423.44006663873375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1.9895196601282805E-13</v>
      </c>
      <c r="O200" s="14">
        <f>N200*VLOOKUP('Données projet'!$B$9,Paramètres!$A$1:$I$89,3,0)*VLOOKUP('Données projet'!$B$9,Paramètres!$A$1:$I$89,5,0)</f>
        <v>1.8001173884840681E-13</v>
      </c>
      <c r="P200" s="14">
        <f t="shared" si="203"/>
        <v>2.5254331426407198E-12</v>
      </c>
      <c r="Q200" s="22">
        <f t="shared" si="162"/>
        <v>4.7119831685935622E-12</v>
      </c>
      <c r="R200" s="62">
        <f t="shared" si="191"/>
        <v>293.33333333333803</v>
      </c>
      <c r="S200" s="62">
        <f ca="1">AVERAGE(OFFSET($R$3,0,0,'Données projet'!$E$9+1,1))-AVERAGE(OFFSET($H$3,0,0,'Données projet'!$E$9+1,1))</f>
        <v>302.6112905010138</v>
      </c>
      <c r="T200" s="62">
        <f t="shared" si="204"/>
        <v>423.44006663873375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1.9895196601282805E-13</v>
      </c>
      <c r="O201" s="14">
        <f>N201*VLOOKUP('Données projet'!$B$9,Paramètres!$A$1:$I$89,3,0)*VLOOKUP('Données projet'!$B$9,Paramètres!$A$1:$I$89,5,0)</f>
        <v>1.8001173884840681E-13</v>
      </c>
      <c r="P201" s="14">
        <f t="shared" si="203"/>
        <v>2.5254331426407198E-12</v>
      </c>
      <c r="Q201" s="22">
        <f t="shared" si="162"/>
        <v>4.7119831685935622E-12</v>
      </c>
      <c r="R201" s="62">
        <f t="shared" si="191"/>
        <v>293.33333333333803</v>
      </c>
      <c r="S201" s="62">
        <f ca="1">AVERAGE(OFFSET($R$3,0,0,'Données projet'!$E$9+1,1))-AVERAGE(OFFSET($H$3,0,0,'Données projet'!$E$9+1,1))</f>
        <v>302.6112905010138</v>
      </c>
      <c r="T201" s="62">
        <f t="shared" si="204"/>
        <v>423.44006663873375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1.9895196601282805E-13</v>
      </c>
      <c r="O202" s="14">
        <f>N202*VLOOKUP('Données projet'!$B$9,Paramètres!$A$1:$I$89,3,0)*VLOOKUP('Données projet'!$B$9,Paramètres!$A$1:$I$89,5,0)</f>
        <v>1.8001173884840681E-13</v>
      </c>
      <c r="P202" s="14">
        <f t="shared" si="203"/>
        <v>2.5254331426407198E-12</v>
      </c>
      <c r="Q202" s="22">
        <f t="shared" si="162"/>
        <v>4.7119831685935622E-12</v>
      </c>
      <c r="R202" s="62">
        <f t="shared" si="191"/>
        <v>293.33333333333803</v>
      </c>
      <c r="S202" s="62">
        <f ca="1">AVERAGE(OFFSET($R$3,0,0,'Données projet'!$E$9+1,1))-AVERAGE(OFFSET($H$3,0,0,'Données projet'!$E$9+1,1))</f>
        <v>302.6112905010138</v>
      </c>
      <c r="T202" s="62">
        <f t="shared" si="204"/>
        <v>423.44006663873375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1.9895196601282805E-13</v>
      </c>
      <c r="O203" s="14">
        <f>N203*VLOOKUP('Données projet'!$B$9,Paramètres!$A$1:$I$89,3,0)*VLOOKUP('Données projet'!$B$9,Paramètres!$A$1:$I$89,5,0)</f>
        <v>1.8001173884840681E-13</v>
      </c>
      <c r="P203" s="14">
        <f t="shared" si="203"/>
        <v>2.5254331426407198E-12</v>
      </c>
      <c r="Q203" s="22">
        <f t="shared" si="162"/>
        <v>4.7119831685935622E-12</v>
      </c>
      <c r="R203" s="62">
        <f t="shared" si="191"/>
        <v>293.33333333333803</v>
      </c>
      <c r="S203" s="62">
        <f ca="1">AVERAGE(OFFSET($R$3,0,0,'Données projet'!$E$9+1,1))-AVERAGE(OFFSET($H$3,0,0,'Données projet'!$E$9+1,1))</f>
        <v>302.6112905010138</v>
      </c>
      <c r="T203" s="62">
        <f t="shared" si="204"/>
        <v>423.44006663873375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1.9472943612303364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E12" sqref="E12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Robinier faux-acacia</v>
      </c>
      <c r="B6" s="155">
        <f>'Données projet'!D9</f>
        <v>1.1000000000000001</v>
      </c>
      <c r="C6" s="156">
        <f ca="1">IF(OR('Données projet'!B9="",'Données projet'!C9="",'Données projet'!C9=0%),0,Calculateur!S3)</f>
        <v>302.6112905010138</v>
      </c>
      <c r="D6" s="156">
        <f>IF(OR('Données projet'!B9="",'Données projet'!C9="",'Données projet'!C9=0%),0,Calculateur!T3)</f>
        <v>423.44006663873375</v>
      </c>
      <c r="E6" s="156">
        <f ca="1">MIN(C6,D6)</f>
        <v>302.6112905010138</v>
      </c>
      <c r="F6" s="156">
        <f ca="1">E6*B6</f>
        <v>332.87241955111523</v>
      </c>
      <c r="G6" s="156">
        <f ca="1">F6*(100%-'Données projet'!$C$24)*(100%-'Données projet'!$C$25)*(100%-'Données projet'!$C$26)*(100%-'Données projet'!$C$27)</f>
        <v>284.60591871620352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20.900000000000002</v>
      </c>
      <c r="K6" s="160">
        <f>J6*(100%-'Données projet'!$C$24)*(100%-'Données projet'!$C$25)*(100%-'Données projet'!$C$26)*(100%-'Données projet'!$C$27)</f>
        <v>17.869500000000002</v>
      </c>
      <c r="L6" s="161">
        <f ca="1">G6+I6+K6</f>
        <v>302.47541871620354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6"/>
      <c r="B16" s="233"/>
      <c r="C16" s="234"/>
      <c r="D16" s="25"/>
      <c r="E16" s="25"/>
      <c r="F16" s="174">
        <f t="shared" ref="F16:L16" ca="1" si="3">SUM(F6:F15)</f>
        <v>332.87241955111523</v>
      </c>
      <c r="G16" s="175">
        <f t="shared" ca="1" si="3"/>
        <v>284.60591871620352</v>
      </c>
      <c r="H16" s="176">
        <f t="shared" si="3"/>
        <v>0</v>
      </c>
      <c r="I16" s="176">
        <f t="shared" si="3"/>
        <v>0</v>
      </c>
      <c r="J16" s="177">
        <f t="shared" si="3"/>
        <v>20.900000000000002</v>
      </c>
      <c r="K16" s="177">
        <f t="shared" si="3"/>
        <v>17.869500000000002</v>
      </c>
      <c r="L16" s="178">
        <f t="shared" ca="1" si="3"/>
        <v>302.47541871620354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9" t="str">
        <f>A6</f>
        <v>Robinier faux-acacia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H7" zoomScale="90" zoomScaleNormal="90" workbookViewId="0">
      <selection activeCell="I23" sqref="I23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35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55000000000000004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Robinier faux-acacia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2133.7826097697571</v>
      </c>
      <c r="U10" s="190">
        <f>'Données projet'!D9</f>
        <v>1.1000000000000001</v>
      </c>
      <c r="V10" s="189">
        <f>U10*T10</f>
        <v>2347.1608707467331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6" t="str">
        <f>IF('Données projet'!$B$9="","",'Données projet'!$B$9)</f>
        <v>Robinier faux-acacia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>
        <v>0</v>
      </c>
      <c r="I20" s="204">
        <v>5034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10">
        <v>4</v>
      </c>
      <c r="B21" s="213" t="s">
        <v>132</v>
      </c>
      <c r="C21" s="212"/>
      <c r="D21" s="211" t="s">
        <v>132</v>
      </c>
      <c r="E21" s="206"/>
      <c r="F21" s="261"/>
      <c r="H21" s="203">
        <v>1</v>
      </c>
      <c r="I21" s="204">
        <v>1050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>
        <v>2</v>
      </c>
      <c r="I22" s="204">
        <v>1050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2">
        <f>'Données projet'!A36</f>
        <v>5</v>
      </c>
      <c r="B23" s="193">
        <f>'Données projet'!D36</f>
        <v>4</v>
      </c>
      <c r="C23" s="206">
        <v>4</v>
      </c>
      <c r="D23" s="194">
        <f>B23*C23</f>
        <v>16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-5353.1703808271777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2">
        <f>'Données projet'!A37</f>
        <v>10</v>
      </c>
      <c r="B24" s="193">
        <f>'Données projet'!D37</f>
        <v>21</v>
      </c>
      <c r="C24" s="206">
        <v>8</v>
      </c>
      <c r="D24" s="194">
        <f t="shared" ref="D24:D42" si="2">B24*C24</f>
        <v>168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2">
        <f>'Données projet'!A38</f>
        <v>15</v>
      </c>
      <c r="B25" s="193">
        <f>'Données projet'!D38</f>
        <v>17</v>
      </c>
      <c r="C25" s="206">
        <v>13</v>
      </c>
      <c r="D25" s="194">
        <f t="shared" si="2"/>
        <v>221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1">
        <f ca="1">T23-T24</f>
        <v>-5353.1703808271777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2">
        <f>'Données projet'!A39</f>
        <v>20</v>
      </c>
      <c r="B26" s="193">
        <f>'Données projet'!D39</f>
        <v>14</v>
      </c>
      <c r="C26" s="206">
        <v>19</v>
      </c>
      <c r="D26" s="194">
        <f t="shared" si="2"/>
        <v>266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est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2">
        <f>'Données projet'!A40</f>
        <v>25</v>
      </c>
      <c r="B27" s="193">
        <f>'Données projet'!D40</f>
        <v>11</v>
      </c>
      <c r="C27" s="206">
        <v>22</v>
      </c>
      <c r="D27" s="194">
        <f t="shared" si="2"/>
        <v>242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2">
        <f>'Données projet'!A41</f>
        <v>30</v>
      </c>
      <c r="B28" s="193">
        <f>'Données projet'!D41</f>
        <v>9</v>
      </c>
      <c r="C28" s="206">
        <v>25</v>
      </c>
      <c r="D28" s="194">
        <f t="shared" si="2"/>
        <v>225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2">
        <f>'Données projet'!A42</f>
        <v>35</v>
      </c>
      <c r="B29" s="193">
        <f>'Données projet'!D42</f>
        <v>7</v>
      </c>
      <c r="C29" s="206">
        <v>30</v>
      </c>
      <c r="D29" s="194">
        <f t="shared" si="2"/>
        <v>210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2">
        <f>'Données projet'!A43</f>
        <v>40</v>
      </c>
      <c r="B30" s="193">
        <f>'Données projet'!D43</f>
        <v>6</v>
      </c>
      <c r="C30" s="206">
        <v>37</v>
      </c>
      <c r="D30" s="194">
        <f t="shared" si="2"/>
        <v>222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2">
        <f>'Données projet'!A44</f>
        <v>45</v>
      </c>
      <c r="B31" s="193">
        <f>'Données projet'!D44</f>
        <v>252</v>
      </c>
      <c r="C31" s="206">
        <v>45</v>
      </c>
      <c r="D31" s="194">
        <f t="shared" si="2"/>
        <v>11340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10">
        <v>5</v>
      </c>
      <c r="B53" s="213" t="s">
        <v>132</v>
      </c>
      <c r="C53" s="212"/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str">
        <f>IF(O78+1&lt;=MIN('Données projet'!$E$9:$E$18),O78+1,"STOP")</f>
        <v>STOP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10">
        <v>5</v>
      </c>
      <c r="B84" s="213" t="s">
        <v>132</v>
      </c>
      <c r="C84" s="212"/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2025-02-06T14:20:02Z</dcterms:modified>
</cp:coreProperties>
</file>