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Monclar sur Losse (32) - SCI MONCLAR et M. PEREZ\dossier déposé 04022025\"/>
    </mc:Choice>
  </mc:AlternateContent>
  <xr:revisionPtr revIDLastSave="0" documentId="13_ncr:1_{74C2DB87-5A22-4678-BF22-FCC70178F21C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6" l="1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14" i="2" a="1"/>
  <c r="BC114" i="2" s="1"/>
  <c r="BC65" i="2" a="1"/>
  <c r="BC65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2" i="2" a="1"/>
  <c r="BC32" i="2" s="1"/>
  <c r="BC84" i="2" a="1"/>
  <c r="BC84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26" i="2" l="1" a="1"/>
  <c r="BC126" i="2" s="1"/>
  <c r="AH199" i="2" a="1"/>
  <c r="AH199" i="2" s="1"/>
  <c r="BX107" i="2" a="1"/>
  <c r="BX107" i="2" s="1"/>
  <c r="BC47" i="2" a="1"/>
  <c r="BC47" i="2" s="1"/>
  <c r="BC192" i="2" a="1"/>
  <c r="BC192" i="2" s="1"/>
  <c r="BC164" i="2" a="1"/>
  <c r="BC164" i="2" s="1"/>
  <c r="BC130" i="2" a="1"/>
  <c r="BC130" i="2" s="1"/>
  <c r="BC68" i="2" a="1"/>
  <c r="BC68" i="2" s="1"/>
  <c r="BC31" i="2" a="1"/>
  <c r="BC31" i="2" s="1"/>
  <c r="BC117" i="2" a="1"/>
  <c r="BC117" i="2" s="1"/>
  <c r="BC55" i="2" a="1"/>
  <c r="BC55" i="2" s="1"/>
  <c r="BC82" i="2" a="1"/>
  <c r="BC82" i="2" s="1"/>
  <c r="BC58" i="2" a="1"/>
  <c r="BC58" i="2" s="1"/>
  <c r="BC7" i="2" a="1"/>
  <c r="BC7" i="2" s="1"/>
  <c r="BC34" i="2" a="1"/>
  <c r="BC34" i="2" s="1"/>
  <c r="BC151" i="2" a="1"/>
  <c r="BC151" i="2" s="1"/>
  <c r="BC185" i="2" a="1"/>
  <c r="BC185" i="2" s="1"/>
  <c r="BC143" i="2" a="1"/>
  <c r="BC143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71" i="2" l="1"/>
  <c r="CD90" i="2"/>
  <c r="CD171" i="2"/>
  <c r="CD138" i="2"/>
  <c r="CD23" i="2"/>
  <c r="CD77" i="2"/>
  <c r="CD201" i="2"/>
  <c r="CD117" i="2"/>
  <c r="CD121" i="2"/>
  <c r="CD89" i="2"/>
  <c r="CD80" i="2"/>
  <c r="CD65" i="2"/>
  <c r="CD168" i="2"/>
  <c r="CD115" i="2"/>
  <c r="CD191" i="2"/>
  <c r="CD175" i="2"/>
  <c r="CD182" i="2"/>
  <c r="CD40" i="2"/>
  <c r="CD21" i="2"/>
  <c r="CD196" i="2"/>
  <c r="CD195" i="2"/>
  <c r="CD111" i="2"/>
  <c r="CD60" i="2"/>
  <c r="CD5" i="2"/>
  <c r="CD140" i="2"/>
  <c r="CD96" i="2"/>
  <c r="CD17" i="2"/>
  <c r="CD86" i="2"/>
  <c r="CD33" i="2"/>
  <c r="CD187" i="2"/>
  <c r="CD45" i="2"/>
  <c r="CD181" i="2"/>
  <c r="CD141" i="2"/>
  <c r="CD7" i="2"/>
  <c r="CD59" i="2"/>
  <c r="CD13" i="2"/>
  <c r="CD128" i="2"/>
  <c r="CD58" i="2"/>
  <c r="CD19" i="2"/>
  <c r="CD102" i="2"/>
  <c r="CD18" i="2"/>
  <c r="CD30" i="2"/>
  <c r="CD114" i="2"/>
  <c r="CD143" i="2"/>
  <c r="CD36" i="2"/>
  <c r="CD112" i="2"/>
  <c r="CD99" i="2"/>
  <c r="CD193" i="2"/>
  <c r="CD166" i="2"/>
  <c r="CD185" i="2"/>
  <c r="CD164" i="2"/>
  <c r="CD169" i="2"/>
  <c r="CD190" i="2"/>
  <c r="CD130" i="2"/>
  <c r="CD48" i="2"/>
  <c r="CD84" i="2"/>
  <c r="CD158" i="2"/>
  <c r="CD22" i="2"/>
  <c r="CD74" i="2"/>
  <c r="CD39" i="2"/>
  <c r="CD12" i="2"/>
  <c r="CD135" i="2"/>
  <c r="CD37" i="2"/>
  <c r="CD180" i="2"/>
  <c r="CD56" i="2"/>
  <c r="CD62" i="2"/>
  <c r="CD156" i="2"/>
  <c r="CD177" i="2"/>
  <c r="CD106" i="2"/>
  <c r="CD38" i="2"/>
  <c r="CD94" i="2"/>
  <c r="CD110" i="2"/>
  <c r="CD9" i="2"/>
  <c r="CD92" i="2"/>
  <c r="CD189" i="2"/>
  <c r="CD134" i="2"/>
  <c r="CD186" i="2"/>
  <c r="CD93" i="2"/>
  <c r="CD78" i="2"/>
  <c r="CD124" i="2"/>
  <c r="CD165" i="2"/>
  <c r="CD145" i="2"/>
  <c r="CD82" i="2"/>
  <c r="CD162" i="2"/>
  <c r="CD83" i="2"/>
  <c r="CD95" i="2"/>
  <c r="CD4" i="2"/>
  <c r="CD159" i="2"/>
  <c r="CD151" i="2"/>
  <c r="CD85" i="2"/>
  <c r="CD133" i="2"/>
  <c r="CD203" i="2"/>
  <c r="CD41" i="2"/>
  <c r="CD129" i="2"/>
  <c r="CD188" i="2"/>
  <c r="CD44" i="2"/>
  <c r="CD63" i="2"/>
  <c r="CD10" i="2"/>
  <c r="CD184" i="2"/>
  <c r="CD127" i="2"/>
  <c r="CD6" i="2"/>
  <c r="CD72" i="2"/>
  <c r="CD108" i="2"/>
  <c r="CD118" i="2"/>
  <c r="CD69" i="2"/>
  <c r="CD113" i="2"/>
  <c r="CD8" i="2"/>
  <c r="CD31" i="2"/>
  <c r="CD122" i="2"/>
  <c r="CD148" i="2"/>
  <c r="CD160" i="2"/>
  <c r="CD150" i="2"/>
  <c r="CD28" i="2"/>
  <c r="CD125" i="2"/>
  <c r="CD46" i="2"/>
  <c r="CD131" i="2"/>
  <c r="CD14" i="2"/>
  <c r="CD126" i="2"/>
  <c r="CD50" i="2"/>
  <c r="CD152" i="2"/>
  <c r="CD147" i="2"/>
  <c r="CD199" i="2"/>
  <c r="CD27" i="2"/>
  <c r="CD35" i="2"/>
  <c r="CD79" i="2"/>
  <c r="CD178" i="2"/>
  <c r="CD43" i="2"/>
  <c r="CD176" i="2"/>
  <c r="CD120" i="2"/>
  <c r="CD200" i="2"/>
  <c r="CD26" i="2"/>
  <c r="CD75" i="2"/>
  <c r="CD194" i="2"/>
  <c r="CD173" i="2"/>
  <c r="CD42" i="2"/>
  <c r="CD157" i="2"/>
  <c r="CD153" i="2"/>
  <c r="CD54" i="2"/>
  <c r="CD146" i="2"/>
  <c r="CD24" i="2"/>
  <c r="CD100" i="2"/>
  <c r="CD155" i="2"/>
  <c r="CD76" i="2"/>
  <c r="CD29" i="2"/>
  <c r="CD192" i="2"/>
  <c r="CD97" i="2"/>
  <c r="CD11" i="2"/>
  <c r="CD103" i="2"/>
  <c r="CD57" i="2"/>
  <c r="CD67" i="2"/>
  <c r="CD119" i="2"/>
  <c r="CD47" i="2"/>
  <c r="CD174" i="2"/>
  <c r="CD167" i="2"/>
  <c r="CD52" i="2"/>
  <c r="CD25" i="2"/>
  <c r="CD20" i="2"/>
  <c r="CD144" i="2"/>
  <c r="CD197" i="2"/>
  <c r="CD172" i="2"/>
  <c r="CD101" i="2"/>
  <c r="CD32" i="2"/>
  <c r="CD87" i="2"/>
  <c r="CD3" i="2"/>
  <c r="C9" i="4" s="1"/>
  <c r="E9" i="4" s="1"/>
  <c r="F9" i="4" s="1"/>
  <c r="G9" i="4" s="1"/>
  <c r="L9" i="4" s="1"/>
  <c r="CD104" i="2"/>
  <c r="CD61" i="2"/>
  <c r="CD73" i="2"/>
  <c r="CD107" i="2"/>
  <c r="CD91" i="2"/>
  <c r="CD161" i="2"/>
  <c r="CD109" i="2"/>
  <c r="CD64" i="2"/>
  <c r="CD154" i="2"/>
  <c r="CD98" i="2"/>
  <c r="CD70" i="2"/>
  <c r="CD81" i="2"/>
  <c r="CD105" i="2"/>
  <c r="CD136" i="2"/>
  <c r="CD51" i="2"/>
  <c r="CD198" i="2"/>
  <c r="CD163" i="2"/>
  <c r="CD132" i="2"/>
  <c r="CD34" i="2"/>
  <c r="CD68" i="2"/>
  <c r="CD202" i="2"/>
  <c r="CD139" i="2"/>
  <c r="CD170" i="2"/>
  <c r="CD66" i="2"/>
  <c r="CD123" i="2"/>
  <c r="CD15" i="2"/>
  <c r="CD149" i="2"/>
  <c r="CD179" i="2"/>
  <c r="CD183" i="2"/>
  <c r="CD88" i="2"/>
  <c r="CD49" i="2"/>
  <c r="CD116" i="2"/>
  <c r="CD55" i="2"/>
  <c r="CD142" i="2"/>
  <c r="CD16" i="2"/>
  <c r="CD137" i="2"/>
  <c r="CD53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42" i="2" l="1"/>
  <c r="BI176" i="2"/>
  <c r="BI94" i="2"/>
  <c r="BI91" i="2"/>
  <c r="BI49" i="2"/>
  <c r="BI26" i="2"/>
  <c r="BI44" i="2"/>
  <c r="BI148" i="2"/>
  <c r="BI17" i="2"/>
  <c r="BI85" i="2"/>
  <c r="BI113" i="2"/>
  <c r="BI125" i="2"/>
  <c r="BI168" i="2"/>
  <c r="BI9" i="2"/>
  <c r="BI16" i="2"/>
  <c r="BI4" i="2"/>
  <c r="BI174" i="2"/>
  <c r="BI63" i="2"/>
  <c r="BI157" i="2"/>
  <c r="BI48" i="2"/>
  <c r="BI88" i="2"/>
  <c r="BI5" i="2"/>
  <c r="BI131" i="2"/>
  <c r="BI175" i="2"/>
  <c r="BI166" i="2"/>
  <c r="BI18" i="2"/>
  <c r="BI196" i="2"/>
  <c r="BI21" i="2"/>
  <c r="BI42" i="2"/>
  <c r="BI189" i="2"/>
  <c r="BI86" i="2"/>
  <c r="BI159" i="2"/>
  <c r="BI162" i="2"/>
  <c r="BI33" i="2"/>
  <c r="BI122" i="2"/>
  <c r="BI7" i="2"/>
  <c r="BI136" i="2"/>
  <c r="BI82" i="2"/>
  <c r="BI6" i="2"/>
  <c r="BI158" i="2"/>
  <c r="BI144" i="2"/>
  <c r="BI200" i="2"/>
  <c r="BI39" i="2"/>
  <c r="BI187" i="2"/>
  <c r="BI25" i="2"/>
  <c r="BI90" i="2"/>
  <c r="BI192" i="2"/>
  <c r="BI150" i="2"/>
  <c r="BI45" i="2"/>
  <c r="BI74" i="2"/>
  <c r="BI53" i="2"/>
  <c r="BI73" i="2"/>
  <c r="BI171" i="2"/>
  <c r="BI20" i="2"/>
  <c r="BI30" i="2"/>
  <c r="BI202" i="2"/>
  <c r="BI151" i="2"/>
  <c r="BI62" i="2"/>
  <c r="BI29" i="2"/>
  <c r="BI134" i="2"/>
  <c r="BI51" i="2"/>
  <c r="BI129" i="2"/>
  <c r="BI69" i="2"/>
  <c r="BI23" i="2"/>
  <c r="BI35" i="2"/>
  <c r="BI119" i="2"/>
  <c r="BI182" i="2"/>
  <c r="BI117" i="2"/>
  <c r="BI201" i="2"/>
  <c r="BI96" i="2"/>
  <c r="BI145" i="2"/>
  <c r="BI118" i="2"/>
  <c r="BI105" i="2"/>
  <c r="BI103" i="2"/>
  <c r="BI98" i="2"/>
  <c r="BI12" i="2"/>
  <c r="BI173" i="2"/>
  <c r="BI67" i="2"/>
  <c r="BI95" i="2"/>
  <c r="BI13" i="2"/>
  <c r="BI76" i="2"/>
  <c r="BI177" i="2"/>
  <c r="BI107" i="2"/>
  <c r="BI115" i="2"/>
  <c r="BI68" i="2"/>
  <c r="BI19" i="2"/>
  <c r="BI61" i="2"/>
  <c r="BI34" i="2"/>
  <c r="BI77" i="2"/>
  <c r="BI147" i="2"/>
  <c r="BI38" i="2"/>
  <c r="BI93" i="2"/>
  <c r="BI58" i="2"/>
  <c r="BI10" i="2"/>
  <c r="BI163" i="2"/>
  <c r="BI32" i="2"/>
  <c r="BI41" i="2"/>
  <c r="BI104" i="2"/>
  <c r="BI52" i="2"/>
  <c r="BI87" i="2"/>
  <c r="BI199" i="2"/>
  <c r="BI116" i="2"/>
  <c r="BI99" i="2"/>
  <c r="BI141" i="2"/>
  <c r="BI3" i="2"/>
  <c r="C8" i="4" s="1"/>
  <c r="E8" i="4" s="1"/>
  <c r="F8" i="4" s="1"/>
  <c r="G8" i="4" s="1"/>
  <c r="L8" i="4" s="1"/>
  <c r="BI111" i="2"/>
  <c r="BI47" i="2"/>
  <c r="BI135" i="2"/>
  <c r="BI181" i="2"/>
  <c r="BI92" i="2"/>
  <c r="BI121" i="2"/>
  <c r="BI37" i="2"/>
  <c r="BI97" i="2"/>
  <c r="BI186" i="2"/>
  <c r="BI31" i="2"/>
  <c r="BI114" i="2"/>
  <c r="BI130" i="2"/>
  <c r="BI110" i="2"/>
  <c r="BI184" i="2"/>
  <c r="BI178" i="2"/>
  <c r="BI170" i="2"/>
  <c r="BI139" i="2"/>
  <c r="BI11" i="2"/>
  <c r="BI183" i="2"/>
  <c r="BI8" i="2"/>
  <c r="BI193" i="2"/>
  <c r="BI156" i="2"/>
  <c r="BI185" i="2"/>
  <c r="BI132" i="2"/>
  <c r="BI65" i="2"/>
  <c r="BI124" i="2"/>
  <c r="BI59" i="2"/>
  <c r="BI128" i="2"/>
  <c r="BI179" i="2"/>
  <c r="BI188" i="2"/>
  <c r="BI106" i="2"/>
  <c r="BI78" i="2"/>
  <c r="BI109" i="2"/>
  <c r="BI146" i="2"/>
  <c r="BI149" i="2"/>
  <c r="BI161" i="2"/>
  <c r="BI89" i="2"/>
  <c r="BI22" i="2"/>
  <c r="BI101" i="2"/>
  <c r="BI138" i="2"/>
  <c r="BI54" i="2"/>
  <c r="BI155" i="2"/>
  <c r="BI152" i="2"/>
  <c r="BI108" i="2"/>
  <c r="BI140" i="2"/>
  <c r="BI81" i="2"/>
  <c r="BI24" i="2"/>
  <c r="BI194" i="2"/>
  <c r="BI28" i="2"/>
  <c r="BI55" i="2"/>
  <c r="BI190" i="2"/>
  <c r="BI126" i="2"/>
  <c r="BI84" i="2"/>
  <c r="BI102" i="2"/>
  <c r="BI56" i="2"/>
  <c r="BI66" i="2"/>
  <c r="BI79" i="2"/>
  <c r="BI72" i="2"/>
  <c r="BI154" i="2"/>
  <c r="BI160" i="2"/>
  <c r="BI180" i="2"/>
  <c r="BI153" i="2"/>
  <c r="BI46" i="2"/>
  <c r="BI203" i="2"/>
  <c r="BI191" i="2"/>
  <c r="BI43" i="2"/>
  <c r="BI112" i="2"/>
  <c r="BI169" i="2"/>
  <c r="BI198" i="2"/>
  <c r="BI27" i="2"/>
  <c r="BI164" i="2"/>
  <c r="BI40" i="2"/>
  <c r="BI50" i="2"/>
  <c r="BI133" i="2"/>
  <c r="BI83" i="2"/>
  <c r="BI80" i="2"/>
  <c r="BI165" i="2"/>
  <c r="BI137" i="2"/>
  <c r="BI60" i="2"/>
  <c r="BI172" i="2"/>
  <c r="BI100" i="2"/>
  <c r="BI64" i="2"/>
  <c r="BI14" i="2"/>
  <c r="BI127" i="2"/>
  <c r="BI15" i="2"/>
  <c r="BI120" i="2"/>
  <c r="BI123" i="2"/>
  <c r="BI197" i="2"/>
  <c r="BI36" i="2"/>
  <c r="BI75" i="2"/>
  <c r="BI71" i="2"/>
  <c r="BI167" i="2"/>
  <c r="BI57" i="2"/>
  <c r="BI70" i="2"/>
  <c r="BI195" i="2"/>
  <c r="BI14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<sst xmlns="http://schemas.openxmlformats.org/spreadsheetml/2006/main" count="1172" uniqueCount="324">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</sst>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2.041236883655702</c:v>
                </c:pt>
                <c:pt idx="2">
                  <c:v>2.4054338375970299</c:v>
                </c:pt>
                <c:pt idx="3">
                  <c:v>2.8348524456321367</c:v>
                </c:pt>
                <c:pt idx="4">
                  <c:v>3.3412137824850512</c:v>
                </c:pt>
                <c:pt idx="5">
                  <c:v>3.9383522466078329</c:v>
                </c:pt>
                <c:pt idx="6">
                  <c:v>4.6425977577742294</c:v>
                </c:pt>
                <c:pt idx="7">
                  <c:v>5.4732272706025169</c:v>
                </c:pt>
                <c:pt idx="8">
                  <c:v>6.4529982078339678</c:v>
                </c:pt>
                <c:pt idx="9">
                  <c:v>7.6087787143986167</c:v>
                </c:pt>
                <c:pt idx="10">
                  <c:v>8.9722923501024585</c:v>
                </c:pt>
                <c:pt idx="11">
                  <c:v>10.580998051961648</c:v>
                </c:pt>
                <c:pt idx="12">
                  <c:v>12.479129997659642</c:v>
                </c:pt>
                <c:pt idx="13">
                  <c:v>14.718926496846356</c:v>
                </c:pt>
                <c:pt idx="14">
                  <c:v>17.362082354293207</c:v>
                </c:pt>
                <c:pt idx="15">
                  <c:v>20.481465438869272</c:v>
                </c:pt>
                <c:pt idx="16">
                  <c:v>24.163145633157498</c:v>
                </c:pt>
                <c:pt idx="17">
                  <c:v>28.508793141245317</c:v>
                </c:pt>
                <c:pt idx="18">
                  <c:v>33.638513546496135</c:v>
                </c:pt>
                <c:pt idx="19">
                  <c:v>39.6941993324807</c:v>
                </c:pt>
                <c:pt idx="20">
                  <c:v>46.843492158551648</c:v>
                </c:pt>
                <c:pt idx="21">
                  <c:v>55.284467430880447</c:v>
                </c:pt>
                <c:pt idx="22">
                  <c:v>65.251173120335537</c:v>
                </c:pt>
                <c:pt idx="23">
                  <c:v>77.020178930651795</c:v>
                </c:pt>
                <c:pt idx="24">
                  <c:v>90.91832050088675</c:v>
                </c:pt>
                <c:pt idx="25">
                  <c:v>107.33185714845045</c:v>
                </c:pt>
                <c:pt idx="26">
                  <c:v>105.85986329993615</c:v>
                </c:pt>
                <c:pt idx="27">
                  <c:v>116.15363531799953</c:v>
                </c:pt>
                <c:pt idx="28">
                  <c:v>126.42510605145075</c:v>
                </c:pt>
                <c:pt idx="29">
                  <c:v>136.67634522884143</c:v>
                </c:pt>
                <c:pt idx="30">
                  <c:v>146.90908607065367</c:v>
                </c:pt>
                <c:pt idx="31">
                  <c:v>127.59766496907207</c:v>
                </c:pt>
                <c:pt idx="32">
                  <c:v>139.0168314226114</c:v>
                </c:pt>
                <c:pt idx="33">
                  <c:v>150.41346709462948</c:v>
                </c:pt>
                <c:pt idx="34">
                  <c:v>161.78952139845862</c:v>
                </c:pt>
                <c:pt idx="35">
                  <c:v>173.14664675554295</c:v>
                </c:pt>
                <c:pt idx="36">
                  <c:v>154.791212197665</c:v>
                </c:pt>
                <c:pt idx="37">
                  <c:v>167.03353298741311</c:v>
                </c:pt>
                <c:pt idx="38">
                  <c:v>179.25468649117633</c:v>
                </c:pt>
                <c:pt idx="39">
                  <c:v>191.4563202147981</c:v>
                </c:pt>
                <c:pt idx="40">
                  <c:v>203.63985426583085</c:v>
                </c:pt>
                <c:pt idx="41">
                  <c:v>185.3578498069385</c:v>
                </c:pt>
                <c:pt idx="42">
                  <c:v>197.55026855954517</c:v>
                </c:pt>
                <c:pt idx="43">
                  <c:v>209.72522642798995</c:v>
                </c:pt>
                <c:pt idx="44">
                  <c:v>221.88388047112758</c:v>
                </c:pt>
                <c:pt idx="45">
                  <c:v>234.02725047186379</c:v>
                </c:pt>
                <c:pt idx="46">
                  <c:v>215.80652476655186</c:v>
                </c:pt>
                <c:pt idx="47">
                  <c:v>227.95741694598019</c:v>
                </c:pt>
                <c:pt idx="48">
                  <c:v>240.09349079551149</c:v>
                </c:pt>
                <c:pt idx="49">
                  <c:v>252.2156012585265</c:v>
                </c:pt>
                <c:pt idx="50">
                  <c:v>264.32451433073032</c:v>
                </c:pt>
                <c:pt idx="51">
                  <c:v>245.57898442621953</c:v>
                </c:pt>
                <c:pt idx="52">
                  <c:v>257.11837729187437</c:v>
                </c:pt>
                <c:pt idx="53">
                  <c:v>268.64606128457058</c:v>
                </c:pt>
                <c:pt idx="54">
                  <c:v>280.16260989796984</c:v>
                </c:pt>
                <c:pt idx="55">
                  <c:v>291.66854559956113</c:v>
                </c:pt>
                <c:pt idx="56">
                  <c:v>272.10217038608988</c:v>
                </c:pt>
                <c:pt idx="57">
                  <c:v>282.75235306773908</c:v>
                </c:pt>
                <c:pt idx="58">
                  <c:v>293.39355066781309</c:v>
                </c:pt>
                <c:pt idx="59">
                  <c:v>304.02613519144228</c:v>
                </c:pt>
                <c:pt idx="60">
                  <c:v>314.65045048417028</c:v>
                </c:pt>
                <c:pt idx="61">
                  <c:v>294.83088185618158</c:v>
                </c:pt>
                <c:pt idx="62">
                  <c:v>305.17510260314947</c:v>
                </c:pt>
                <c:pt idx="63">
                  <c:v>315.51152888688677</c:v>
                </c:pt>
                <c:pt idx="64">
                  <c:v>325.84045219937371</c:v>
                </c:pt>
                <c:pt idx="65">
                  <c:v>336.16214403365626</c:v>
                </c:pt>
                <c:pt idx="66">
                  <c:v>315.79854343698963</c:v>
                </c:pt>
                <c:pt idx="67">
                  <c:v>325.55363652329214</c:v>
                </c:pt>
                <c:pt idx="68">
                  <c:v>335.30227295269947</c:v>
                </c:pt>
                <c:pt idx="69">
                  <c:v>345.04466702323003</c:v>
                </c:pt>
                <c:pt idx="70">
                  <c:v>354.78101993685908</c:v>
                </c:pt>
                <c:pt idx="71">
                  <c:v>333.86904643331849</c:v>
                </c:pt>
                <c:pt idx="72">
                  <c:v>343.03938028579159</c:v>
                </c:pt>
                <c:pt idx="73">
                  <c:v>352.2043271076123</c:v>
                </c:pt>
                <c:pt idx="74">
                  <c:v>361.36404693084415</c:v>
                </c:pt>
                <c:pt idx="75">
                  <c:v>370.51869100778373</c:v>
                </c:pt>
                <c:pt idx="76">
                  <c:v>349.05447410055427</c:v>
                </c:pt>
                <c:pt idx="77">
                  <c:v>357.64353127694972</c:v>
                </c:pt>
                <c:pt idx="78">
                  <c:v>366.22807430704478</c:v>
                </c:pt>
                <c:pt idx="79">
                  <c:v>374.80822399573418</c:v>
                </c:pt>
                <c:pt idx="80">
                  <c:v>383.38409516212931</c:v>
                </c:pt>
                <c:pt idx="81">
                  <c:v>361.36404693084415</c:v>
                </c:pt>
                <c:pt idx="82">
                  <c:v>369.37463311055041</c:v>
                </c:pt>
                <c:pt idx="83">
                  <c:v>377.38142951525697</c:v>
                </c:pt>
                <c:pt idx="84">
                  <c:v>385.3845279482918</c:v>
                </c:pt>
                <c:pt idx="85">
                  <c:v>393.38401608641107</c:v>
                </c:pt>
                <c:pt idx="86">
                  <c:v>371.09069104114775</c:v>
                </c:pt>
                <c:pt idx="87">
                  <c:v>378.81082287270959</c:v>
                </c:pt>
                <c:pt idx="88">
                  <c:v>386.52753101095124</c:v>
                </c:pt>
                <c:pt idx="89">
                  <c:v>394.24089349639422</c:v>
                </c:pt>
                <c:pt idx="90">
                  <c:v>401.9509850645498</c:v>
                </c:pt>
                <c:pt idx="91">
                  <c:v>379.09668743989397</c:v>
                </c:pt>
                <c:pt idx="92">
                  <c:v>386.24178713849125</c:v>
                </c:pt>
                <c:pt idx="93">
                  <c:v>393.3840160864109</c:v>
                </c:pt>
                <c:pt idx="94">
                  <c:v>400.52343379691297</c:v>
                </c:pt>
                <c:pt idx="95">
                  <c:v>407.6600974868872</c:v>
                </c:pt>
                <c:pt idx="96">
                  <c:v>384.52722731702647</c:v>
                </c:pt>
                <c:pt idx="97">
                  <c:v>391.38447786967771</c:v>
                </c:pt>
                <c:pt idx="98">
                  <c:v>398.23912246132272</c:v>
                </c:pt>
                <c:pt idx="99">
                  <c:v>405.09121230987404</c:v>
                </c:pt>
                <c:pt idx="100">
                  <c:v>411.94079675783945</c:v>
                </c:pt>
                <c:pt idx="101">
                  <c:v>388.24189801221218</c:v>
                </c:pt>
                <c:pt idx="102">
                  <c:v>394.52651032175982</c:v>
                </c:pt>
                <c:pt idx="103">
                  <c:v>400.80895284839471</c:v>
                </c:pt>
                <c:pt idx="104">
                  <c:v>407.08926442980334</c:v>
                </c:pt>
                <c:pt idx="105">
                  <c:v>413.36748260656083</c:v>
                </c:pt>
                <c:pt idx="106">
                  <c:v>390.81314057721039</c:v>
                </c:pt>
                <c:pt idx="107">
                  <c:v>396.81128385496095</c:v>
                </c:pt>
                <c:pt idx="108">
                  <c:v>402.80746313739934</c:v>
                </c:pt>
                <c:pt idx="109">
                  <c:v>408.80171181165457</c:v>
                </c:pt>
                <c:pt idx="110">
                  <c:v>414.79406220499692</c:v>
                </c:pt>
                <c:pt idx="111">
                  <c:v>393.09838129270605</c:v>
                </c:pt>
                <c:pt idx="112">
                  <c:v>398.52467686288395</c:v>
                </c:pt>
                <c:pt idx="113">
                  <c:v>403.9493726313213</c:v>
                </c:pt>
                <c:pt idx="114">
                  <c:v>409.37249313446256</c:v>
                </c:pt>
                <c:pt idx="115">
                  <c:v>414.79406220499692</c:v>
                </c:pt>
                <c:pt idx="116">
                  <c:v>394.24089349639416</c:v>
                </c:pt>
                <c:pt idx="117">
                  <c:v>399.38131349358173</c:v>
                </c:pt>
                <c:pt idx="118">
                  <c:v>404.52030118343015</c:v>
                </c:pt>
                <c:pt idx="119">
                  <c:v>409.65787734799011</c:v>
                </c:pt>
                <c:pt idx="120">
                  <c:v>414.79406220499715</c:v>
                </c:pt>
                <c:pt idx="121">
                  <c:v>2.1921244502123119E-12</c:v>
                </c:pt>
                <c:pt idx="122">
                  <c:v>2.1921244502123119E-12</c:v>
                </c:pt>
                <c:pt idx="123">
                  <c:v>2.1921244502123119E-12</c:v>
                </c:pt>
                <c:pt idx="124">
                  <c:v>2.1921244502123119E-12</c:v>
                </c:pt>
                <c:pt idx="125">
                  <c:v>2.1921244502123119E-12</c:v>
                </c:pt>
                <c:pt idx="126">
                  <c:v>2.1921244502123119E-12</c:v>
                </c:pt>
                <c:pt idx="127">
                  <c:v>2.1921244502123119E-12</c:v>
                </c:pt>
                <c:pt idx="128">
                  <c:v>2.1921244502123119E-12</c:v>
                </c:pt>
                <c:pt idx="129">
                  <c:v>2.1921244502123119E-12</c:v>
                </c:pt>
                <c:pt idx="130">
                  <c:v>2.1921244502123119E-12</c:v>
                </c:pt>
                <c:pt idx="131">
                  <c:v>2.1921244502123119E-12</c:v>
                </c:pt>
                <c:pt idx="132">
                  <c:v>2.1921244502123119E-12</c:v>
                </c:pt>
                <c:pt idx="133">
                  <c:v>2.1921244502123119E-12</c:v>
                </c:pt>
                <c:pt idx="134">
                  <c:v>2.1921244502123119E-12</c:v>
                </c:pt>
                <c:pt idx="135">
                  <c:v>2.1921244502123119E-12</c:v>
                </c:pt>
                <c:pt idx="136">
                  <c:v>2.1921244502123119E-12</c:v>
                </c:pt>
                <c:pt idx="137">
                  <c:v>2.1921244502123119E-12</c:v>
                </c:pt>
                <c:pt idx="138">
                  <c:v>2.1921244502123119E-12</c:v>
                </c:pt>
                <c:pt idx="139">
                  <c:v>2.1921244502123119E-12</c:v>
                </c:pt>
                <c:pt idx="140">
                  <c:v>2.1921244502123119E-12</c:v>
                </c:pt>
                <c:pt idx="141">
                  <c:v>2.1921244502123119E-12</c:v>
                </c:pt>
                <c:pt idx="142">
                  <c:v>2.1921244502123119E-12</c:v>
                </c:pt>
                <c:pt idx="143">
                  <c:v>2.1921244502123119E-12</c:v>
                </c:pt>
                <c:pt idx="144">
                  <c:v>2.1921244502123119E-12</c:v>
                </c:pt>
                <c:pt idx="145">
                  <c:v>2.1921244502123119E-12</c:v>
                </c:pt>
                <c:pt idx="146">
                  <c:v>2.1921244502123119E-12</c:v>
                </c:pt>
                <c:pt idx="147">
                  <c:v>2.1921244502123119E-12</c:v>
                </c:pt>
                <c:pt idx="148">
                  <c:v>2.1921244502123119E-12</c:v>
                </c:pt>
                <c:pt idx="149">
                  <c:v>2.1921244502123119E-12</c:v>
                </c:pt>
                <c:pt idx="150">
                  <c:v>2.1921244502123119E-12</c:v>
                </c:pt>
                <c:pt idx="151">
                  <c:v>2.1921244502123119E-12</c:v>
                </c:pt>
                <c:pt idx="152">
                  <c:v>2.1921244502123119E-12</c:v>
                </c:pt>
                <c:pt idx="153">
                  <c:v>2.1921244502123119E-12</c:v>
                </c:pt>
                <c:pt idx="154">
                  <c:v>2.1921244502123119E-12</c:v>
                </c:pt>
                <c:pt idx="155">
                  <c:v>2.1921244502123119E-12</c:v>
                </c:pt>
                <c:pt idx="156">
                  <c:v>2.1921244502123119E-12</c:v>
                </c:pt>
                <c:pt idx="157">
                  <c:v>2.1921244502123119E-12</c:v>
                </c:pt>
                <c:pt idx="158">
                  <c:v>2.1921244502123119E-12</c:v>
                </c:pt>
                <c:pt idx="159">
                  <c:v>2.1921244502123119E-12</c:v>
                </c:pt>
                <c:pt idx="160">
                  <c:v>2.1921244502123119E-12</c:v>
                </c:pt>
                <c:pt idx="161">
                  <c:v>2.1921244502123119E-12</c:v>
                </c:pt>
                <c:pt idx="162">
                  <c:v>2.1921244502123119E-12</c:v>
                </c:pt>
                <c:pt idx="163">
                  <c:v>2.1921244502123119E-12</c:v>
                </c:pt>
                <c:pt idx="164">
                  <c:v>2.1921244502123119E-12</c:v>
                </c:pt>
                <c:pt idx="165">
                  <c:v>2.1921244502123119E-12</c:v>
                </c:pt>
                <c:pt idx="166">
                  <c:v>2.1921244502123119E-12</c:v>
                </c:pt>
                <c:pt idx="167">
                  <c:v>2.1921244502123119E-12</c:v>
                </c:pt>
                <c:pt idx="168">
                  <c:v>2.1921244502123119E-12</c:v>
                </c:pt>
                <c:pt idx="169">
                  <c:v>2.1921244502123119E-12</c:v>
                </c:pt>
                <c:pt idx="170">
                  <c:v>2.1921244502123119E-12</c:v>
                </c:pt>
                <c:pt idx="171">
                  <c:v>2.1921244502123119E-12</c:v>
                </c:pt>
                <c:pt idx="172">
                  <c:v>2.1921244502123119E-12</c:v>
                </c:pt>
                <c:pt idx="173">
                  <c:v>2.1921244502123119E-12</c:v>
                </c:pt>
                <c:pt idx="174">
                  <c:v>2.1921244502123119E-12</c:v>
                </c:pt>
                <c:pt idx="175">
                  <c:v>2.1921244502123119E-12</c:v>
                </c:pt>
                <c:pt idx="176">
                  <c:v>2.1921244502123119E-12</c:v>
                </c:pt>
                <c:pt idx="177">
                  <c:v>2.1921244502123119E-12</c:v>
                </c:pt>
                <c:pt idx="178">
                  <c:v>2.1921244502123119E-12</c:v>
                </c:pt>
                <c:pt idx="179">
                  <c:v>2.1921244502123119E-12</c:v>
                </c:pt>
                <c:pt idx="180">
                  <c:v>2.1921244502123119E-12</c:v>
                </c:pt>
                <c:pt idx="181">
                  <c:v>2.1921244502123119E-12</c:v>
                </c:pt>
                <c:pt idx="182">
                  <c:v>2.1921244502123119E-12</c:v>
                </c:pt>
                <c:pt idx="183">
                  <c:v>2.1921244502123119E-12</c:v>
                </c:pt>
                <c:pt idx="184">
                  <c:v>2.1921244502123119E-12</c:v>
                </c:pt>
                <c:pt idx="185">
                  <c:v>2.1921244502123119E-12</c:v>
                </c:pt>
                <c:pt idx="186">
                  <c:v>2.1921244502123119E-12</c:v>
                </c:pt>
                <c:pt idx="187">
                  <c:v>2.1921244502123119E-12</c:v>
                </c:pt>
                <c:pt idx="188">
                  <c:v>2.1921244502123119E-12</c:v>
                </c:pt>
                <c:pt idx="189">
                  <c:v>2.1921244502123119E-12</c:v>
                </c:pt>
                <c:pt idx="190">
                  <c:v>2.1921244502123119E-12</c:v>
                </c:pt>
                <c:pt idx="191">
                  <c:v>2.1921244502123119E-12</c:v>
                </c:pt>
                <c:pt idx="192">
                  <c:v>2.1921244502123119E-12</c:v>
                </c:pt>
                <c:pt idx="193">
                  <c:v>2.1921244502123119E-12</c:v>
                </c:pt>
                <c:pt idx="194">
                  <c:v>2.1921244502123119E-12</c:v>
                </c:pt>
                <c:pt idx="195">
                  <c:v>2.1921244502123119E-12</c:v>
                </c:pt>
                <c:pt idx="196">
                  <c:v>2.1921244502123119E-12</c:v>
                </c:pt>
                <c:pt idx="197">
                  <c:v>2.1921244502123119E-12</c:v>
                </c:pt>
                <c:pt idx="198">
                  <c:v>2.1921244502123119E-12</c:v>
                </c:pt>
                <c:pt idx="199">
                  <c:v>2.1921244502123119E-12</c:v>
                </c:pt>
                <c:pt idx="200">
                  <c:v>2.1921244502123119E-12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45.976451369424893</c:v>
                </c:pt>
                <c:pt idx="22">
                  <c:v>61.195253174133917</c:v>
                </c:pt>
                <c:pt idx="23">
                  <c:v>76.314953891111699</c:v>
                </c:pt>
                <c:pt idx="24">
                  <c:v>91.358114590501202</c:v>
                </c:pt>
                <c:pt idx="25">
                  <c:v>106.33917221071198</c:v>
                </c:pt>
                <c:pt idx="26">
                  <c:v>93.28198944103697</c:v>
                </c:pt>
                <c:pt idx="27">
                  <c:v>107.10595572323882</c:v>
                </c:pt>
                <c:pt idx="28">
                  <c:v>120.88592545349094</c:v>
                </c:pt>
                <c:pt idx="29">
                  <c:v>134.62762855321992</c:v>
                </c:pt>
                <c:pt idx="30">
                  <c:v>148.33552588657844</c:v>
                </c:pt>
                <c:pt idx="31">
                  <c:v>134.24638938649042</c:v>
                </c:pt>
                <c:pt idx="32">
                  <c:v>146.81397834828729</c:v>
                </c:pt>
                <c:pt idx="33">
                  <c:v>159.35586286360191</c:v>
                </c:pt>
                <c:pt idx="34">
                  <c:v>171.87435267338165</c:v>
                </c:pt>
                <c:pt idx="35">
                  <c:v>184.37139305479846</c:v>
                </c:pt>
                <c:pt idx="36">
                  <c:v>168.8416056097681</c:v>
                </c:pt>
                <c:pt idx="37">
                  <c:v>179.829386330098</c:v>
                </c:pt>
                <c:pt idx="38">
                  <c:v>190.80144399249431</c:v>
                </c:pt>
                <c:pt idx="39">
                  <c:v>201.75881092692779</c:v>
                </c:pt>
                <c:pt idx="40">
                  <c:v>212.70239804910184</c:v>
                </c:pt>
                <c:pt idx="41">
                  <c:v>195.33725403815257</c:v>
                </c:pt>
                <c:pt idx="42">
                  <c:v>204.40159586063604</c:v>
                </c:pt>
                <c:pt idx="43">
                  <c:v>213.45664137520589</c:v>
                </c:pt>
                <c:pt idx="44">
                  <c:v>222.50284096633968</c:v>
                </c:pt>
                <c:pt idx="45">
                  <c:v>231.54060536306474</c:v>
                </c:pt>
                <c:pt idx="46">
                  <c:v>213.07952740360659</c:v>
                </c:pt>
                <c:pt idx="47">
                  <c:v>220.99573745004457</c:v>
                </c:pt>
                <c:pt idx="48">
                  <c:v>228.90543935922884</c:v>
                </c:pt>
                <c:pt idx="49">
                  <c:v>236.80889001154424</c:v>
                </c:pt>
                <c:pt idx="50">
                  <c:v>244.70632771903044</c:v>
                </c:pt>
                <c:pt idx="51">
                  <c:v>230.78777111964928</c:v>
                </c:pt>
                <c:pt idx="52">
                  <c:v>237.56128239156058</c:v>
                </c:pt>
                <c:pt idx="53">
                  <c:v>244.3303922732961</c:v>
                </c:pt>
                <c:pt idx="54">
                  <c:v>251.0952400785371</c:v>
                </c:pt>
                <c:pt idx="55">
                  <c:v>257.85595699105755</c:v>
                </c:pt>
                <c:pt idx="56">
                  <c:v>246.58580846713619</c:v>
                </c:pt>
                <c:pt idx="57">
                  <c:v>252.22230966781112</c:v>
                </c:pt>
                <c:pt idx="58">
                  <c:v>257.85595699105755</c:v>
                </c:pt>
                <c:pt idx="59">
                  <c:v>263.4868216859382</c:v>
                </c:pt>
                <c:pt idx="60">
                  <c:v>269.11497170292421</c:v>
                </c:pt>
                <c:pt idx="61">
                  <c:v>260.85942671475163</c:v>
                </c:pt>
                <c:pt idx="62">
                  <c:v>265.73840375453756</c:v>
                </c:pt>
                <c:pt idx="63">
                  <c:v>270.61536157536983</c:v>
                </c:pt>
                <c:pt idx="64">
                  <c:v>275.49034176419684</c:v>
                </c:pt>
                <c:pt idx="65">
                  <c:v>280.36338431358678</c:v>
                </c:pt>
                <c:pt idx="66">
                  <c:v>272.86559571589561</c:v>
                </c:pt>
                <c:pt idx="67">
                  <c:v>276.61506059958811</c:v>
                </c:pt>
                <c:pt idx="68">
                  <c:v>280.36338431358678</c:v>
                </c:pt>
                <c:pt idx="69">
                  <c:v>284.11058429716269</c:v>
                </c:pt>
                <c:pt idx="70">
                  <c:v>287.85667749117096</c:v>
                </c:pt>
                <c:pt idx="71">
                  <c:v>282.23712370144068</c:v>
                </c:pt>
                <c:pt idx="72">
                  <c:v>285.98376820295493</c:v>
                </c:pt>
                <c:pt idx="73">
                  <c:v>289.72931420493518</c:v>
                </c:pt>
                <c:pt idx="74">
                  <c:v>293.47377793906486</c:v>
                </c:pt>
                <c:pt idx="75">
                  <c:v>297.21717518827535</c:v>
                </c:pt>
                <c:pt idx="76">
                  <c:v>292.72497100977256</c:v>
                </c:pt>
                <c:pt idx="77">
                  <c:v>295.71994327479496</c:v>
                </c:pt>
                <c:pt idx="78">
                  <c:v>298.71423892515395</c:v>
                </c:pt>
                <c:pt idx="79">
                  <c:v>301.70786571384548</c:v>
                </c:pt>
                <c:pt idx="80">
                  <c:v>304.70083122716051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8" zoomScale="90" zoomScaleNormal="90" workbookViewId="0">
      <selection activeCell="E19" sqref="E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2.06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0.34399999999999997</v>
      </c>
      <c r="D9" s="36">
        <f t="shared" ref="D9:D18" si="0">C9*$C$5</f>
        <v>0.70863999999999994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50</v>
      </c>
      <c r="C10" s="35">
        <v>0.14699999999999999</v>
      </c>
      <c r="D10" s="36">
        <f t="shared" si="0"/>
        <v>0.30281999999999998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0.41499999999999998</v>
      </c>
      <c r="D11" s="36">
        <f t="shared" si="0"/>
        <v>0.85489999999999999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21</v>
      </c>
      <c r="C12" s="35">
        <v>9.0999999999999998E-2</v>
      </c>
      <c r="D12" s="36">
        <f t="shared" si="0"/>
        <v>0.18745999999999999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0.99699999999999989</v>
      </c>
      <c r="D19" s="41">
        <f>SUM(D9:D18)</f>
        <v>2.05382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93">
        <v>1</v>
      </c>
      <c r="H36" s="93"/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93">
        <v>1</v>
      </c>
      <c r="H37" s="93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Tilleul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93">
        <v>1</v>
      </c>
      <c r="H62" s="93"/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93">
        <v>1</v>
      </c>
      <c r="H63" s="93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93">
        <v>1</v>
      </c>
      <c r="H88" s="93"/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93">
        <v>1</v>
      </c>
      <c r="H89" s="93"/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262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283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284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284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284</v>
      </c>
      <c r="C107" s="53">
        <v>20</v>
      </c>
      <c r="D107" s="53">
        <v>284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champêtre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18</v>
      </c>
      <c r="C114" s="53">
        <v>1</v>
      </c>
      <c r="D114" s="63">
        <v>3</v>
      </c>
      <c r="E114" s="54"/>
      <c r="F114" s="54"/>
      <c r="G114" s="93">
        <v>1</v>
      </c>
      <c r="H114" s="93"/>
      <c r="I114" s="56">
        <f>IFERROR(B114/A114,"")</f>
        <v>0.9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54</v>
      </c>
      <c r="C115" s="53">
        <v>2</v>
      </c>
      <c r="D115" s="63">
        <v>14</v>
      </c>
      <c r="E115" s="54"/>
      <c r="F115" s="54"/>
      <c r="G115" s="93">
        <v>1</v>
      </c>
      <c r="H115" s="93"/>
      <c r="I115" s="56">
        <f t="shared" ref="I115:I133" si="4">IF(A115&lt;&gt;0,(B115-(B114-D114))/(A115-A114),"")</f>
        <v>7.8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76</v>
      </c>
      <c r="C116" s="53">
        <v>3</v>
      </c>
      <c r="D116" s="63">
        <v>14</v>
      </c>
      <c r="E116" s="54"/>
      <c r="F116" s="54"/>
      <c r="G116" s="54"/>
      <c r="H116" s="54"/>
      <c r="I116" s="56">
        <f t="shared" si="4"/>
        <v>7.2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95</v>
      </c>
      <c r="C117" s="53">
        <v>4</v>
      </c>
      <c r="D117" s="63">
        <v>14</v>
      </c>
      <c r="E117" s="54"/>
      <c r="F117" s="54"/>
      <c r="G117" s="54"/>
      <c r="H117" s="54"/>
      <c r="I117" s="56">
        <f t="shared" si="4"/>
        <v>6.6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110</v>
      </c>
      <c r="C118" s="53">
        <v>5</v>
      </c>
      <c r="D118" s="63">
        <v>14</v>
      </c>
      <c r="E118" s="54"/>
      <c r="F118" s="54"/>
      <c r="G118" s="54"/>
      <c r="H118" s="54"/>
      <c r="I118" s="56">
        <f t="shared" si="4"/>
        <v>5.8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120</v>
      </c>
      <c r="C119" s="53">
        <v>6</v>
      </c>
      <c r="D119" s="63">
        <v>14</v>
      </c>
      <c r="E119" s="54"/>
      <c r="F119" s="54"/>
      <c r="G119" s="54"/>
      <c r="H119" s="54"/>
      <c r="I119" s="56">
        <f t="shared" si="4"/>
        <v>4.8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127</v>
      </c>
      <c r="C120" s="63">
        <v>7</v>
      </c>
      <c r="D120" s="63">
        <v>11</v>
      </c>
      <c r="E120" s="93"/>
      <c r="F120" s="93"/>
      <c r="G120" s="93"/>
      <c r="H120" s="93"/>
      <c r="I120" s="56">
        <f t="shared" si="4"/>
        <v>4.2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134</v>
      </c>
      <c r="C121" s="63">
        <v>8</v>
      </c>
      <c r="D121" s="63">
        <v>9</v>
      </c>
      <c r="E121" s="93"/>
      <c r="F121" s="93"/>
      <c r="G121" s="93"/>
      <c r="H121" s="93"/>
      <c r="I121" s="56">
        <f t="shared" si="4"/>
        <v>3.6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140</v>
      </c>
      <c r="C122" s="63">
        <v>9</v>
      </c>
      <c r="D122" s="63">
        <v>7</v>
      </c>
      <c r="E122" s="93"/>
      <c r="F122" s="93"/>
      <c r="G122" s="93"/>
      <c r="H122" s="93"/>
      <c r="I122" s="56">
        <f t="shared" si="4"/>
        <v>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146</v>
      </c>
      <c r="C123" s="63">
        <v>10</v>
      </c>
      <c r="D123" s="63">
        <v>6</v>
      </c>
      <c r="E123" s="93"/>
      <c r="F123" s="93"/>
      <c r="G123" s="93"/>
      <c r="H123" s="93"/>
      <c r="I123" s="56">
        <f t="shared" si="4"/>
        <v>2.6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150</v>
      </c>
      <c r="C124" s="63">
        <v>11</v>
      </c>
      <c r="D124" s="63">
        <v>5</v>
      </c>
      <c r="E124" s="93"/>
      <c r="F124" s="93"/>
      <c r="G124" s="93"/>
      <c r="H124" s="93"/>
      <c r="I124" s="56">
        <f t="shared" si="4"/>
        <v>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155</v>
      </c>
      <c r="C125" s="63">
        <v>12</v>
      </c>
      <c r="D125" s="63">
        <v>4</v>
      </c>
      <c r="E125" s="93"/>
      <c r="F125" s="93"/>
      <c r="G125" s="93"/>
      <c r="H125" s="93"/>
      <c r="I125" s="56">
        <f t="shared" si="4"/>
        <v>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159</v>
      </c>
      <c r="C126" s="63">
        <v>13</v>
      </c>
      <c r="D126" s="63">
        <v>159</v>
      </c>
      <c r="E126" s="68"/>
      <c r="F126" s="68"/>
      <c r="G126" s="68"/>
      <c r="H126" s="68"/>
      <c r="I126" s="56">
        <f t="shared" si="4"/>
        <v>1.6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1" sqref="C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Tilleul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pubescent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Erable champêtre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371.95849973474657</v>
      </c>
      <c r="T3" s="62">
        <f>IF('Données projet'!E9&gt;30,$R$33-$H$33,LOOKUP('Données projet'!$E$9,$A$3:$A$203,R3:R203)-LOOKUP('Données projet'!$E$9,$A$3:$A$203,$H$3:$H$203))</f>
        <v>233.32640143610547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285.81515599562209</v>
      </c>
      <c r="AO3" s="62">
        <f>IF('Données projet'!E10&gt;30,$AM$33-$H$33,LOOKUP('Données projet'!$E$10,$A$3:$A$203,AM3:AM203)-LOOKUP('Données projet'!$E$10,$A$3:$A$203,$H$3:$H$203))</f>
        <v>183.57575273732033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411.98877330238821</v>
      </c>
      <c r="BJ3" s="62">
        <f>IF('Données projet'!E11&gt;30,$BH$33-$H$33,LOOKUP('Données projet'!$E$11,$A$3:$A$203,BH3:BH203)-LOOKUP('Données projet'!$E$11,$A$3:$A$203,$H$3:$H$203))</f>
        <v>256.4377087753457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195.30963433439501</v>
      </c>
      <c r="CE3" s="62">
        <f>IF('Données projet'!E12&gt;30,$CC$33-$H$33,LOOKUP('Données projet'!$E$12,$A$3:$A$203,CC3:CC203)-LOOKUP('Données projet'!$E$12,$A$3:$A$203,$H$3:$H$203))</f>
        <v>185.00219255324504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260.61190763210914</v>
      </c>
      <c r="S4" s="62">
        <f ca="1">AVERAGE(OFFSET($R$3,0,0,'Données projet'!$E$9+1,1))-AVERAGE(OFFSET($H$3,0,0,'Données projet'!$E$9+1,1))</f>
        <v>371.95849973474657</v>
      </c>
      <c r="T4" s="62">
        <f>$T$3</f>
        <v>233.32640143610547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0.79550586862630124</v>
      </c>
      <c r="AK4" s="14">
        <f>EXP(-1.0587+0.8836*LN(AJ4)+0.284)</f>
        <v>0.3764961698363028</v>
      </c>
      <c r="AL4" s="22">
        <f t="shared" ref="AL4:AL67" si="4">(AJ4+AK4)*0.475*44/12</f>
        <v>2.041236883655702</v>
      </c>
      <c r="AM4" s="62">
        <f t="shared" ref="AM4:AM67" si="5">AL4+(AD4+AE4)*44/12</f>
        <v>259.93012577254456</v>
      </c>
      <c r="AN4" s="62">
        <f ca="1">AVERAGE(OFFSET($AM$3,0,0,'Données projet'!$E$10+1,1))-AVERAGE(OFFSET($H$3,0,0,'Données projet'!$E$10+1,1))</f>
        <v>285.81515599562209</v>
      </c>
      <c r="AO4" s="62">
        <f>$AO$3</f>
        <v>183.57575273732033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1.2025088711792926</v>
      </c>
      <c r="BF4" s="14">
        <f>EXP(-1.0587+0.8836*LN(BE4)+0.284)</f>
        <v>0.54239799688655566</v>
      </c>
      <c r="BG4" s="22">
        <f t="shared" ref="BG4:BG67" si="7">(BE4+BF4)*0.475*44/12</f>
        <v>3.0390461285480193</v>
      </c>
      <c r="BH4" s="62">
        <f t="shared" ref="BH4:BH67" si="8">BG4+(AY4+AZ4)*44/12</f>
        <v>260.92793501743688</v>
      </c>
      <c r="BI4" s="62">
        <f ca="1">AVERAGE(OFFSET($BH$3,0,0,'Données projet'!$E$11+1,1))-AVERAGE(OFFSET($H$3,0,0,'Données projet'!$E$11+1,1))</f>
        <v>411.98877330238821</v>
      </c>
      <c r="BJ4" s="62">
        <f>$BJ$3</f>
        <v>256.4377087753457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0.9</v>
      </c>
      <c r="BY4" s="13">
        <f>IF('Données projet'!$A$114&gt;35,BY3+BX4-CG3,IF(A4&lt;'Données projet'!$A$114,$BV$205^A4,IF(A4='Données projet'!$A$114,'Données projet'!$B$114,BY3+BX4-CG3)))</f>
        <v>1.1554831727638066</v>
      </c>
      <c r="BZ4" s="14">
        <f>BY4*VLOOKUP('Données projet'!$B$12,Paramètres!$A$1:$I$89,3,0)*VLOOKUP('Données projet'!$B$12,Paramètres!$A$1:$I$89,5,0)</f>
        <v>1.0094300997264616</v>
      </c>
      <c r="CA4" s="14">
        <f>EXP(-1.0587+0.8836*LN(BZ4)+0.284)</f>
        <v>0.46467984937949935</v>
      </c>
      <c r="CB4" s="22">
        <f t="shared" ref="CB4:CB67" si="10">(BZ4+CA4)*0.475*44/12</f>
        <v>2.5674081613595483</v>
      </c>
      <c r="CC4" s="62">
        <f t="shared" ref="CC4:CC67" si="11">CB4+(BT4+BU4)*44/12</f>
        <v>260.45629705024839</v>
      </c>
      <c r="CD4" s="62">
        <f ca="1">AVERAGE(OFFSET($CC$3,0,0,'Données projet'!$E$12+1,1))-AVERAGE(OFFSET($H$3,0,0,'Données projet'!$E$12+1,1))</f>
        <v>195.30963433439501</v>
      </c>
      <c r="CE4" s="62">
        <f>$CE$3</f>
        <v>185.00219255324504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262.32044908771906</v>
      </c>
      <c r="S5" s="62">
        <f ca="1">AVERAGE(OFFSET($R$3,0,0,'Données projet'!$E$9+1,1))-AVERAGE(OFFSET($H$3,0,0,'Données projet'!$E$9+1,1))</f>
        <v>371.95849973474657</v>
      </c>
      <c r="T5" s="62">
        <f t="shared" ref="T5:T68" si="34">$T$3</f>
        <v>233.32640143610547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0.94339532948551863</v>
      </c>
      <c r="AK5" s="14">
        <f t="shared" ref="AK5:AK68" si="35">EXP(-1.0587+0.8836*LN(AJ5)+0.284)</f>
        <v>0.43771500789076639</v>
      </c>
      <c r="AL5" s="22">
        <f t="shared" si="4"/>
        <v>2.4054338375970299</v>
      </c>
      <c r="AM5" s="62">
        <f t="shared" si="5"/>
        <v>261.51654494870814</v>
      </c>
      <c r="AN5" s="62">
        <f ca="1">AVERAGE(OFFSET($AM$3,0,0,'Données projet'!$E$10+1,1))-AVERAGE(OFFSET($H$3,0,0,'Données projet'!$E$10+1,1))</f>
        <v>285.81515599562209</v>
      </c>
      <c r="AO5" s="62">
        <f t="shared" ref="AO5:AO68" si="36">$AO$3</f>
        <v>183.57575273732033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1.4260627073618306</v>
      </c>
      <c r="BF5" s="14">
        <f t="shared" ref="BF5:BF68" si="37">EXP(-1.0587+0.8836*LN(BE5)+0.284)</f>
        <v>0.63059271915132864</v>
      </c>
      <c r="BG5" s="22">
        <f t="shared" si="7"/>
        <v>3.5820082011770853</v>
      </c>
      <c r="BH5" s="62">
        <f t="shared" si="8"/>
        <v>262.69311931228822</v>
      </c>
      <c r="BI5" s="62">
        <f ca="1">AVERAGE(OFFSET($BH$3,0,0,'Données projet'!$E$11+1,1))-AVERAGE(OFFSET($H$3,0,0,'Données projet'!$E$11+1,1))</f>
        <v>411.98877330238821</v>
      </c>
      <c r="BJ5" s="62">
        <f t="shared" ref="BJ5:BJ68" si="38">$BJ$3</f>
        <v>256.4377087753457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0.9</v>
      </c>
      <c r="BY5" s="13">
        <f>IF('Données projet'!$A$114&gt;35,BY4+BX5-CG4,IF(A5&lt;'Données projet'!$A$114,$BV$205^A5,IF(A5='Données projet'!$A$114,'Données projet'!$B$114,BY4+BX5-CG4)))</f>
        <v>1.335141362540313</v>
      </c>
      <c r="BZ5" s="14">
        <f>BY5*VLOOKUP('Données projet'!$B$12,Paramètres!$A$1:$I$89,3,0)*VLOOKUP('Données projet'!$B$12,Paramètres!$A$1:$I$89,5,0)</f>
        <v>1.1663794943152175</v>
      </c>
      <c r="CA5" s="14">
        <f t="shared" ref="CA5:CA68" si="39">EXP(-1.0587+0.8836*LN(BZ5)+0.284)</f>
        <v>0.52797307958445927</v>
      </c>
      <c r="CB5" s="22">
        <f t="shared" si="10"/>
        <v>2.9509973995419365</v>
      </c>
      <c r="CC5" s="62">
        <f t="shared" si="11"/>
        <v>262.0621085106531</v>
      </c>
      <c r="CD5" s="62">
        <f ca="1">AVERAGE(OFFSET($CC$3,0,0,'Données projet'!$E$12+1,1))-AVERAGE(OFFSET($H$3,0,0,'Données projet'!$E$12+1,1))</f>
        <v>195.30963433439501</v>
      </c>
      <c r="CE5" s="62">
        <f t="shared" ref="CE5:CE68" si="40">$CE$3</f>
        <v>185.00219255324504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264.1161634225117</v>
      </c>
      <c r="S6" s="62">
        <f ca="1">AVERAGE(OFFSET($R$3,0,0,'Données projet'!$E$9+1,1))-AVERAGE(OFFSET($H$3,0,0,'Données projet'!$E$9+1,1))</f>
        <v>371.95849973474657</v>
      </c>
      <c r="T6" s="62">
        <f t="shared" si="34"/>
        <v>233.32640143610547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1.1187783557548796</v>
      </c>
      <c r="AK6" s="14">
        <f t="shared" si="35"/>
        <v>0.50888812020615593</v>
      </c>
      <c r="AL6" s="22">
        <f t="shared" si="4"/>
        <v>2.8348524456321367</v>
      </c>
      <c r="AM6" s="62">
        <f t="shared" si="5"/>
        <v>263.16818577896544</v>
      </c>
      <c r="AN6" s="62">
        <f ca="1">AVERAGE(OFFSET($AM$3,0,0,'Données projet'!$E$10+1,1))-AVERAGE(OFFSET($H$3,0,0,'Données projet'!$E$10+1,1))</f>
        <v>285.81515599562209</v>
      </c>
      <c r="AO6" s="62">
        <f t="shared" si="36"/>
        <v>183.57575273732033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1.6911765842806317</v>
      </c>
      <c r="BF6" s="14">
        <f t="shared" si="37"/>
        <v>0.73312803463364506</v>
      </c>
      <c r="BG6" s="22">
        <f t="shared" si="7"/>
        <v>4.2223305446090311</v>
      </c>
      <c r="BH6" s="62">
        <f t="shared" si="8"/>
        <v>264.55566387794232</v>
      </c>
      <c r="BI6" s="62">
        <f ca="1">AVERAGE(OFFSET($BH$3,0,0,'Données projet'!$E$11+1,1))-AVERAGE(OFFSET($H$3,0,0,'Données projet'!$E$11+1,1))</f>
        <v>411.98877330238821</v>
      </c>
      <c r="BJ6" s="62">
        <f t="shared" si="38"/>
        <v>256.4377087753457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0.9</v>
      </c>
      <c r="BY6" s="13">
        <f>IF('Données projet'!$A$114&gt;35,BY5+BX6-CG5,IF(A6&lt;'Données projet'!$A$114,$BV$205^A6,IF(A6='Données projet'!$A$114,'Données projet'!$B$114,BY5+BX6-CG5)))</f>
        <v>1.5427333776762726</v>
      </c>
      <c r="BZ6" s="14">
        <f>BY6*VLOOKUP('Données projet'!$B$12,Paramètres!$A$1:$I$89,3,0)*VLOOKUP('Données projet'!$B$12,Paramètres!$A$1:$I$89,5,0)</f>
        <v>1.3477318787379919</v>
      </c>
      <c r="CA6" s="14">
        <f t="shared" si="39"/>
        <v>0.59988737006377257</v>
      </c>
      <c r="CB6" s="22">
        <f t="shared" si="10"/>
        <v>3.3921035249964064</v>
      </c>
      <c r="CC6" s="62">
        <f t="shared" si="11"/>
        <v>263.72543685832972</v>
      </c>
      <c r="CD6" s="62">
        <f ca="1">AVERAGE(OFFSET($CC$3,0,0,'Données projet'!$E$12+1,1))-AVERAGE(OFFSET($H$3,0,0,'Données projet'!$E$12+1,1))</f>
        <v>195.30963433439501</v>
      </c>
      <c r="CE6" s="62">
        <f t="shared" si="40"/>
        <v>185.00219255324504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266.01473029332345</v>
      </c>
      <c r="S7" s="62">
        <f ca="1">AVERAGE(OFFSET($R$3,0,0,'Données projet'!$E$9+1,1))-AVERAGE(OFFSET($H$3,0,0,'Données projet'!$E$9+1,1))</f>
        <v>371.95849973474657</v>
      </c>
      <c r="T7" s="62">
        <f t="shared" si="34"/>
        <v>233.32640143610547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1.3267661712806951</v>
      </c>
      <c r="AK7" s="14">
        <f t="shared" si="35"/>
        <v>0.59163408660545902</v>
      </c>
      <c r="AL7" s="22">
        <f t="shared" si="4"/>
        <v>3.3412137824850512</v>
      </c>
      <c r="AM7" s="62">
        <f t="shared" si="5"/>
        <v>264.8967693380406</v>
      </c>
      <c r="AN7" s="62">
        <f ca="1">AVERAGE(OFFSET($AM$3,0,0,'Données projet'!$E$10+1,1))-AVERAGE(OFFSET($H$3,0,0,'Données projet'!$E$10+1,1))</f>
        <v>285.81515599562209</v>
      </c>
      <c r="AO7" s="62">
        <f t="shared" si="36"/>
        <v>183.57575273732033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2.005576770540586</v>
      </c>
      <c r="BF7" s="14">
        <f t="shared" si="37"/>
        <v>0.85233574515282073</v>
      </c>
      <c r="BG7" s="22">
        <f t="shared" si="7"/>
        <v>4.9775309648326838</v>
      </c>
      <c r="BH7" s="62">
        <f t="shared" si="8"/>
        <v>266.53308652038822</v>
      </c>
      <c r="BI7" s="62">
        <f ca="1">AVERAGE(OFFSET($BH$3,0,0,'Données projet'!$E$11+1,1))-AVERAGE(OFFSET($H$3,0,0,'Données projet'!$E$11+1,1))</f>
        <v>411.98877330238821</v>
      </c>
      <c r="BJ7" s="62">
        <f t="shared" si="38"/>
        <v>256.4377087753457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0.9</v>
      </c>
      <c r="BY7" s="13">
        <f>IF('Données projet'!$A$114&gt;35,BY6+BX7-CG6,IF(A7&lt;'Données projet'!$A$114,$BV$205^A7,IF(A7='Données projet'!$A$114,'Données projet'!$B$114,BY6+BX7-CG6)))</f>
        <v>1.7826024579660036</v>
      </c>
      <c r="BZ7" s="14">
        <f>BY7*VLOOKUP('Données projet'!$B$12,Paramètres!$A$1:$I$89,3,0)*VLOOKUP('Données projet'!$B$12,Paramètres!$A$1:$I$89,5,0)</f>
        <v>1.5572815072791011</v>
      </c>
      <c r="CA7" s="14">
        <f t="shared" si="39"/>
        <v>0.68159698037116012</v>
      </c>
      <c r="CB7" s="22">
        <f t="shared" si="10"/>
        <v>3.8993800326575379</v>
      </c>
      <c r="CC7" s="62">
        <f t="shared" si="11"/>
        <v>265.45493558821306</v>
      </c>
      <c r="CD7" s="62">
        <f ca="1">AVERAGE(OFFSET($CC$3,0,0,'Données projet'!$E$12+1,1))-AVERAGE(OFFSET($H$3,0,0,'Données projet'!$E$12+1,1))</f>
        <v>195.30963433439501</v>
      </c>
      <c r="CE7" s="62">
        <f t="shared" si="40"/>
        <v>185.00219255324504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268.03465872166612</v>
      </c>
      <c r="S8" s="62">
        <f ca="1">AVERAGE(OFFSET($R$3,0,0,'Données projet'!$E$9+1,1))-AVERAGE(OFFSET($H$3,0,0,'Données projet'!$E$9+1,1))</f>
        <v>371.95849973474657</v>
      </c>
      <c r="T8" s="62">
        <f t="shared" si="34"/>
        <v>233.32640143610547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1.5734202080331561</v>
      </c>
      <c r="AK8" s="14">
        <f t="shared" si="35"/>
        <v>0.68783467040196322</v>
      </c>
      <c r="AL8" s="22">
        <f t="shared" si="4"/>
        <v>3.9383522466078329</v>
      </c>
      <c r="AM8" s="62">
        <f t="shared" si="5"/>
        <v>266.71613002438562</v>
      </c>
      <c r="AN8" s="62">
        <f ca="1">AVERAGE(OFFSET($AM$3,0,0,'Données projet'!$E$10+1,1))-AVERAGE(OFFSET($H$3,0,0,'Données projet'!$E$10+1,1))</f>
        <v>285.81515599562209</v>
      </c>
      <c r="AO8" s="62">
        <f t="shared" si="36"/>
        <v>183.57575273732033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2.3784258958640736</v>
      </c>
      <c r="BF8" s="14">
        <f t="shared" si="37"/>
        <v>0.99092680697750823</v>
      </c>
      <c r="BG8" s="22">
        <f t="shared" si="7"/>
        <v>5.868289290782422</v>
      </c>
      <c r="BH8" s="62">
        <f t="shared" si="8"/>
        <v>268.64606706856017</v>
      </c>
      <c r="BI8" s="62">
        <f ca="1">AVERAGE(OFFSET($BH$3,0,0,'Données projet'!$E$11+1,1))-AVERAGE(OFFSET($H$3,0,0,'Données projet'!$E$11+1,1))</f>
        <v>411.98877330238821</v>
      </c>
      <c r="BJ8" s="62">
        <f t="shared" si="38"/>
        <v>256.4377087753457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0.9</v>
      </c>
      <c r="BY8" s="13">
        <f>IF('Données projet'!$A$114&gt;35,BY7+BX8-CG7,IF(A8&lt;'Données projet'!$A$114,$BV$205^A8,IF(A8='Données projet'!$A$114,'Données projet'!$B$114,BY7+BX8-CG7)))</f>
        <v>2.0597671439071181</v>
      </c>
      <c r="BZ8" s="14">
        <f>BY8*VLOOKUP('Données projet'!$B$12,Paramètres!$A$1:$I$89,3,0)*VLOOKUP('Données projet'!$B$12,Paramètres!$A$1:$I$89,5,0)</f>
        <v>1.7994125769172586</v>
      </c>
      <c r="CA8" s="14">
        <f t="shared" si="39"/>
        <v>0.77443611390200762</v>
      </c>
      <c r="CB8" s="22">
        <f t="shared" si="10"/>
        <v>4.4827864698435551</v>
      </c>
      <c r="CC8" s="62">
        <f t="shared" si="11"/>
        <v>267.26056424762135</v>
      </c>
      <c r="CD8" s="62">
        <f ca="1">AVERAGE(OFFSET($CC$3,0,0,'Données projet'!$E$12+1,1))-AVERAGE(OFFSET($H$3,0,0,'Données projet'!$E$12+1,1))</f>
        <v>195.30963433439501</v>
      </c>
      <c r="CE8" s="62">
        <f t="shared" si="40"/>
        <v>185.00219255324504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270.19779917460153</v>
      </c>
      <c r="S9" s="62">
        <f ca="1">AVERAGE(OFFSET($R$3,0,0,'Données projet'!$E$9+1,1))-AVERAGE(OFFSET($H$3,0,0,'Données projet'!$E$9+1,1))</f>
        <v>371.95849973474657</v>
      </c>
      <c r="T9" s="62">
        <f t="shared" si="34"/>
        <v>233.32640143610547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1.8659287556732136</v>
      </c>
      <c r="AK9" s="14">
        <f t="shared" si="35"/>
        <v>0.79967761242682267</v>
      </c>
      <c r="AL9" s="22">
        <f t="shared" si="4"/>
        <v>4.6425977577742294</v>
      </c>
      <c r="AM9" s="62">
        <f t="shared" si="5"/>
        <v>268.64259775777424</v>
      </c>
      <c r="AN9" s="62">
        <f ca="1">AVERAGE(OFFSET($AM$3,0,0,'Données projet'!$E$10+1,1))-AVERAGE(OFFSET($H$3,0,0,'Données projet'!$E$10+1,1))</f>
        <v>285.81515599562209</v>
      </c>
      <c r="AO9" s="62">
        <f t="shared" si="36"/>
        <v>183.57575273732033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2.8205899795060203</v>
      </c>
      <c r="BF9" s="14">
        <f t="shared" si="37"/>
        <v>1.1520529819039591</v>
      </c>
      <c r="BG9" s="22">
        <f t="shared" si="7"/>
        <v>6.919019824455714</v>
      </c>
      <c r="BH9" s="62">
        <f t="shared" si="8"/>
        <v>270.91901982445569</v>
      </c>
      <c r="BI9" s="62">
        <f ca="1">AVERAGE(OFFSET($BH$3,0,0,'Données projet'!$E$11+1,1))-AVERAGE(OFFSET($H$3,0,0,'Données projet'!$E$11+1,1))</f>
        <v>411.98877330238821</v>
      </c>
      <c r="BJ9" s="62">
        <f t="shared" si="38"/>
        <v>256.4377087753457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0.9</v>
      </c>
      <c r="BY9" s="13">
        <f>IF('Données projet'!$A$114&gt;35,BY8+BX9-CG8,IF(A9&lt;'Données projet'!$A$114,$BV$205^A9,IF(A9='Données projet'!$A$114,'Données projet'!$B$114,BY8+BX9-CG8)))</f>
        <v>2.3800262745964411</v>
      </c>
      <c r="BZ9" s="14">
        <f>BY9*VLOOKUP('Données projet'!$B$12,Paramètres!$A$1:$I$89,3,0)*VLOOKUP('Données projet'!$B$12,Paramètres!$A$1:$I$89,5,0)</f>
        <v>2.0791909534874513</v>
      </c>
      <c r="CA9" s="14">
        <f t="shared" si="39"/>
        <v>0.87992070356451979</v>
      </c>
      <c r="CB9" s="22">
        <f t="shared" si="10"/>
        <v>5.1537861360321822</v>
      </c>
      <c r="CC9" s="62">
        <f t="shared" si="11"/>
        <v>269.15378613603218</v>
      </c>
      <c r="CD9" s="62">
        <f ca="1">AVERAGE(OFFSET($CC$3,0,0,'Données projet'!$E$12+1,1))-AVERAGE(OFFSET($H$3,0,0,'Données projet'!$E$12+1,1))</f>
        <v>195.30963433439501</v>
      </c>
      <c r="CE9" s="62">
        <f t="shared" si="40"/>
        <v>185.00219255324504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272.5299485819337</v>
      </c>
      <c r="S10" s="62">
        <f ca="1">AVERAGE(OFFSET($R$3,0,0,'Données projet'!$E$9+1,1))-AVERAGE(OFFSET($H$3,0,0,'Données projet'!$E$9+1,1))</f>
        <v>371.95849973474657</v>
      </c>
      <c r="T10" s="62">
        <f t="shared" si="34"/>
        <v>233.32640143610547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2.2128164513664474</v>
      </c>
      <c r="AK10" s="14">
        <f t="shared" si="35"/>
        <v>0.92970638342925582</v>
      </c>
      <c r="AL10" s="22">
        <f t="shared" si="4"/>
        <v>5.4732272706025169</v>
      </c>
      <c r="AM10" s="62">
        <f t="shared" si="5"/>
        <v>270.69544949282476</v>
      </c>
      <c r="AN10" s="62">
        <f ca="1">AVERAGE(OFFSET($AM$3,0,0,'Données projet'!$E$10+1,1))-AVERAGE(OFFSET($H$3,0,0,'Données projet'!$E$10+1,1))</f>
        <v>285.81515599562209</v>
      </c>
      <c r="AO10" s="62">
        <f t="shared" si="36"/>
        <v>183.57575273732033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3.3449551009027689</v>
      </c>
      <c r="BF10" s="14">
        <f t="shared" si="37"/>
        <v>1.3393785128914457</v>
      </c>
      <c r="BG10" s="22">
        <f t="shared" si="7"/>
        <v>8.1585477106915896</v>
      </c>
      <c r="BH10" s="62">
        <f t="shared" si="8"/>
        <v>273.38076993291384</v>
      </c>
      <c r="BI10" s="62">
        <f ca="1">AVERAGE(OFFSET($BH$3,0,0,'Données projet'!$E$11+1,1))-AVERAGE(OFFSET($H$3,0,0,'Données projet'!$E$11+1,1))</f>
        <v>411.98877330238821</v>
      </c>
      <c r="BJ10" s="62">
        <f t="shared" si="38"/>
        <v>256.4377087753457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0.9</v>
      </c>
      <c r="BY10" s="13">
        <f>IF('Données projet'!$A$114&gt;35,BY9+BX10-CG9,IF(A10&lt;'Données projet'!$A$114,$BV$205^A10,IF(A10='Données projet'!$A$114,'Données projet'!$B$114,BY9+BX10-CG9)))</f>
        <v>2.7500803110319185</v>
      </c>
      <c r="BZ10" s="14">
        <f>BY10*VLOOKUP('Données projet'!$B$12,Paramètres!$A$1:$I$89,3,0)*VLOOKUP('Données projet'!$B$12,Paramètres!$A$1:$I$89,5,0)</f>
        <v>2.4024701597174842</v>
      </c>
      <c r="CA10" s="14">
        <f t="shared" si="39"/>
        <v>0.9997731648390682</v>
      </c>
      <c r="CB10" s="22">
        <f t="shared" si="10"/>
        <v>5.9255737902693291</v>
      </c>
      <c r="CC10" s="62">
        <f t="shared" si="11"/>
        <v>271.14779601249154</v>
      </c>
      <c r="CD10" s="62">
        <f ca="1">AVERAGE(OFFSET($CC$3,0,0,'Données projet'!$E$12+1,1))-AVERAGE(OFFSET($H$3,0,0,'Données projet'!$E$12+1,1))</f>
        <v>195.30963433439501</v>
      </c>
      <c r="CE10" s="62">
        <f t="shared" si="40"/>
        <v>185.00219255324504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275.06156519923923</v>
      </c>
      <c r="S11" s="62">
        <f ca="1">AVERAGE(OFFSET($R$3,0,0,'Données projet'!$E$9+1,1))-AVERAGE(OFFSET($H$3,0,0,'Données projet'!$E$9+1,1))</f>
        <v>371.95849973474657</v>
      </c>
      <c r="T11" s="62">
        <f t="shared" si="34"/>
        <v>233.32640143610547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2.6241927150489488</v>
      </c>
      <c r="AK11" s="14">
        <f t="shared" si="35"/>
        <v>1.0808780262911288</v>
      </c>
      <c r="AL11" s="22">
        <f t="shared" si="4"/>
        <v>6.4529982078339678</v>
      </c>
      <c r="AM11" s="62">
        <f t="shared" si="5"/>
        <v>272.89744265227841</v>
      </c>
      <c r="AN11" s="62">
        <f ca="1">AVERAGE(OFFSET($AM$3,0,0,'Données projet'!$E$10+1,1))-AVERAGE(OFFSET($H$3,0,0,'Données projet'!$E$10+1,1))</f>
        <v>285.81515599562209</v>
      </c>
      <c r="AO11" s="62">
        <f t="shared" si="36"/>
        <v>183.57575273732033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3.9668029413530626</v>
      </c>
      <c r="BF11" s="14">
        <f t="shared" si="37"/>
        <v>1.5571634542627768</v>
      </c>
      <c r="BG11" s="22">
        <f t="shared" si="7"/>
        <v>9.6209081390309201</v>
      </c>
      <c r="BH11" s="62">
        <f t="shared" si="8"/>
        <v>276.06535258347537</v>
      </c>
      <c r="BI11" s="62">
        <f ca="1">AVERAGE(OFFSET($BH$3,0,0,'Données projet'!$E$11+1,1))-AVERAGE(OFFSET($H$3,0,0,'Données projet'!$E$11+1,1))</f>
        <v>411.98877330238821</v>
      </c>
      <c r="BJ11" s="62">
        <f t="shared" si="38"/>
        <v>256.4377087753457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0.9</v>
      </c>
      <c r="BY11" s="13">
        <f>IF('Données projet'!$A$114&gt;35,BY10+BX11-CG10,IF(A11&lt;'Données projet'!$A$114,$BV$205^A11,IF(A11='Données projet'!$A$114,'Données projet'!$B$114,BY10+BX11-CG10)))</f>
        <v>3.1776715231464374</v>
      </c>
      <c r="BZ11" s="14">
        <f>BY11*VLOOKUP('Données projet'!$B$12,Paramètres!$A$1:$I$89,3,0)*VLOOKUP('Données projet'!$B$12,Paramètres!$A$1:$I$89,5,0)</f>
        <v>2.7760138426207281</v>
      </c>
      <c r="CA11" s="14">
        <f t="shared" si="39"/>
        <v>1.135950520408497</v>
      </c>
      <c r="CB11" s="22">
        <f t="shared" si="10"/>
        <v>6.8133379322758998</v>
      </c>
      <c r="CC11" s="62">
        <f t="shared" si="11"/>
        <v>273.25778237672034</v>
      </c>
      <c r="CD11" s="62">
        <f ca="1">AVERAGE(OFFSET($CC$3,0,0,'Données projet'!$E$12+1,1))-AVERAGE(OFFSET($H$3,0,0,'Données projet'!$E$12+1,1))</f>
        <v>195.30963433439501</v>
      </c>
      <c r="CE11" s="62">
        <f t="shared" si="40"/>
        <v>185.00219255324504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277.8286133100172</v>
      </c>
      <c r="S12" s="62">
        <f ca="1">AVERAGE(OFFSET($R$3,0,0,'Données projet'!$E$9+1,1))-AVERAGE(OFFSET($H$3,0,0,'Données projet'!$E$9+1,1))</f>
        <v>371.95849973474657</v>
      </c>
      <c r="T12" s="62">
        <f t="shared" si="34"/>
        <v>233.32640143610547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3.1120463703455958</v>
      </c>
      <c r="AK12" s="14">
        <f t="shared" si="35"/>
        <v>1.2566304034717921</v>
      </c>
      <c r="AL12" s="22">
        <f t="shared" si="4"/>
        <v>7.6087787143986167</v>
      </c>
      <c r="AM12" s="62">
        <f t="shared" si="5"/>
        <v>275.27544538106531</v>
      </c>
      <c r="AN12" s="62">
        <f ca="1">AVERAGE(OFFSET($AM$3,0,0,'Données projet'!$E$10+1,1))-AVERAGE(OFFSET($H$3,0,0,'Données projet'!$E$10+1,1))</f>
        <v>285.81515599562209</v>
      </c>
      <c r="AO12" s="62">
        <f t="shared" si="36"/>
        <v>183.57575273732033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4.7042561412200872</v>
      </c>
      <c r="BF12" s="14">
        <f t="shared" si="37"/>
        <v>1.8103605515195429</v>
      </c>
      <c r="BG12" s="22">
        <f t="shared" si="7"/>
        <v>11.346290739854856</v>
      </c>
      <c r="BH12" s="62">
        <f t="shared" si="8"/>
        <v>279.01295740652154</v>
      </c>
      <c r="BI12" s="62">
        <f ca="1">AVERAGE(OFFSET($BH$3,0,0,'Données projet'!$E$11+1,1))-AVERAGE(OFFSET($H$3,0,0,'Données projet'!$E$11+1,1))</f>
        <v>411.98877330238821</v>
      </c>
      <c r="BJ12" s="62">
        <f t="shared" si="38"/>
        <v>256.4377087753457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0.9</v>
      </c>
      <c r="BY12" s="13">
        <f>IF('Données projet'!$A$114&gt;35,BY11+BX12-CG11,IF(A12&lt;'Données projet'!$A$114,$BV$205^A12,IF(A12='Données projet'!$A$114,'Données projet'!$B$114,BY11+BX12-CG11)))</f>
        <v>3.6717459735664435</v>
      </c>
      <c r="BZ12" s="14">
        <f>BY12*VLOOKUP('Données projet'!$B$12,Paramètres!$A$1:$I$89,3,0)*VLOOKUP('Données projet'!$B$12,Paramètres!$A$1:$I$89,5,0)</f>
        <v>3.2076372825076458</v>
      </c>
      <c r="CA12" s="14">
        <f t="shared" si="39"/>
        <v>1.290676355595167</v>
      </c>
      <c r="CB12" s="22">
        <f t="shared" si="10"/>
        <v>7.834562919695732</v>
      </c>
      <c r="CC12" s="62">
        <f t="shared" si="11"/>
        <v>275.5012295863624</v>
      </c>
      <c r="CD12" s="62">
        <f ca="1">AVERAGE(OFFSET($CC$3,0,0,'Données projet'!$E$12+1,1))-AVERAGE(OFFSET($H$3,0,0,'Données projet'!$E$12+1,1))</f>
        <v>195.30963433439501</v>
      </c>
      <c r="CE12" s="62">
        <f t="shared" si="40"/>
        <v>185.00219255324504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280.87356140756339</v>
      </c>
      <c r="S13" s="62">
        <f ca="1">AVERAGE(OFFSET($R$3,0,0,'Données projet'!$E$9+1,1))-AVERAGE(OFFSET($H$3,0,0,'Données projet'!$E$9+1,1))</f>
        <v>371.95849973474657</v>
      </c>
      <c r="T13" s="62">
        <f t="shared" si="34"/>
        <v>233.32640143610547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3.6905950373391492</v>
      </c>
      <c r="AK13" s="14">
        <f t="shared" si="35"/>
        <v>1.4609603789876209</v>
      </c>
      <c r="AL13" s="22">
        <f t="shared" si="4"/>
        <v>8.9722923501024585</v>
      </c>
      <c r="AM13" s="62">
        <f t="shared" si="5"/>
        <v>277.86118123899132</v>
      </c>
      <c r="AN13" s="62">
        <f ca="1">AVERAGE(OFFSET($AM$3,0,0,'Données projet'!$E$10+1,1))-AVERAGE(OFFSET($H$3,0,0,'Données projet'!$E$10+1,1))</f>
        <v>285.81515599562209</v>
      </c>
      <c r="AO13" s="62">
        <f t="shared" si="36"/>
        <v>183.57575273732033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5.5788064517917366</v>
      </c>
      <c r="BF13" s="14">
        <f t="shared" si="37"/>
        <v>2.1047278739596393</v>
      </c>
      <c r="BG13" s="22">
        <f t="shared" si="7"/>
        <v>13.382155617350314</v>
      </c>
      <c r="BH13" s="62">
        <f t="shared" si="8"/>
        <v>282.27104450623915</v>
      </c>
      <c r="BI13" s="62">
        <f ca="1">AVERAGE(OFFSET($BH$3,0,0,'Données projet'!$E$11+1,1))-AVERAGE(OFFSET($H$3,0,0,'Données projet'!$E$11+1,1))</f>
        <v>411.98877330238821</v>
      </c>
      <c r="BJ13" s="62">
        <f t="shared" si="38"/>
        <v>256.4377087753457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0.9</v>
      </c>
      <c r="BY13" s="13">
        <f>IF('Données projet'!$A$114&gt;35,BY12+BX13-CG12,IF(A13&lt;'Données projet'!$A$114,$BV$205^A13,IF(A13='Données projet'!$A$114,'Données projet'!$B$114,BY12+BX13-CG12)))</f>
        <v>4.2426406871192865</v>
      </c>
      <c r="BZ13" s="14">
        <f>BY13*VLOOKUP('Données projet'!$B$12,Paramètres!$A$1:$I$89,3,0)*VLOOKUP('Données projet'!$B$12,Paramètres!$A$1:$I$89,5,0)</f>
        <v>3.7063709042674091</v>
      </c>
      <c r="CA13" s="14">
        <f t="shared" si="39"/>
        <v>1.4664771263922398</v>
      </c>
      <c r="CB13" s="22">
        <f t="shared" si="10"/>
        <v>9.0093769867322209</v>
      </c>
      <c r="CC13" s="62">
        <f t="shared" si="11"/>
        <v>277.89826587562106</v>
      </c>
      <c r="CD13" s="62">
        <f ca="1">AVERAGE(OFFSET($CC$3,0,0,'Données projet'!$E$12+1,1))-AVERAGE(OFFSET($H$3,0,0,'Données projet'!$E$12+1,1))</f>
        <v>195.30963433439501</v>
      </c>
      <c r="CE13" s="62">
        <f t="shared" si="40"/>
        <v>185.00219255324504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284.24656181124851</v>
      </c>
      <c r="S14" s="62">
        <f ca="1">AVERAGE(OFFSET($R$3,0,0,'Données projet'!$E$9+1,1))-AVERAGE(OFFSET($H$3,0,0,'Données projet'!$E$9+1,1))</f>
        <v>371.95849973474657</v>
      </c>
      <c r="T14" s="62">
        <f t="shared" si="34"/>
        <v>233.32640143610547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4.3766994796159748</v>
      </c>
      <c r="AK14" s="14">
        <f t="shared" si="35"/>
        <v>1.6985147128978915</v>
      </c>
      <c r="AL14" s="22">
        <f t="shared" si="4"/>
        <v>10.580998051961648</v>
      </c>
      <c r="AM14" s="62">
        <f t="shared" si="5"/>
        <v>280.69210916307281</v>
      </c>
      <c r="AN14" s="62">
        <f ca="1">AVERAGE(OFFSET($AM$3,0,0,'Données projet'!$E$10+1,1))-AVERAGE(OFFSET($H$3,0,0,'Données projet'!$E$10+1,1))</f>
        <v>285.81515599562209</v>
      </c>
      <c r="AO14" s="62">
        <f t="shared" si="36"/>
        <v>183.57575273732033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6.6159410738381021</v>
      </c>
      <c r="BF14" s="14">
        <f t="shared" si="37"/>
        <v>2.4469597615261804</v>
      </c>
      <c r="BG14" s="22">
        <f t="shared" si="7"/>
        <v>15.784552288259455</v>
      </c>
      <c r="BH14" s="62">
        <f t="shared" si="8"/>
        <v>285.89566339937062</v>
      </c>
      <c r="BI14" s="62">
        <f ca="1">AVERAGE(OFFSET($BH$3,0,0,'Données projet'!$E$11+1,1))-AVERAGE(OFFSET($H$3,0,0,'Données projet'!$E$11+1,1))</f>
        <v>411.98877330238821</v>
      </c>
      <c r="BJ14" s="62">
        <f t="shared" si="38"/>
        <v>256.4377087753457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0.9</v>
      </c>
      <c r="BY14" s="13">
        <f>IF('Données projet'!$A$114&gt;35,BY13+BX14-CG13,IF(A14&lt;'Données projet'!$A$114,$BV$205^A14,IF(A14='Données projet'!$A$114,'Données projet'!$B$114,BY13+BX14-CG13)))</f>
        <v>4.9022999220494095</v>
      </c>
      <c r="BZ14" s="14">
        <f>BY14*VLOOKUP('Données projet'!$B$12,Paramètres!$A$1:$I$89,3,0)*VLOOKUP('Données projet'!$B$12,Paramètres!$A$1:$I$89,5,0)</f>
        <v>4.2826492119023651</v>
      </c>
      <c r="CA14" s="14">
        <f t="shared" si="39"/>
        <v>1.6662234129484463</v>
      </c>
      <c r="CB14" s="22">
        <f t="shared" si="10"/>
        <v>10.360953154948495</v>
      </c>
      <c r="CC14" s="62">
        <f t="shared" si="11"/>
        <v>280.47206426605965</v>
      </c>
      <c r="CD14" s="62">
        <f ca="1">AVERAGE(OFFSET($CC$3,0,0,'Données projet'!$E$12+1,1))-AVERAGE(OFFSET($H$3,0,0,'Données projet'!$E$12+1,1))</f>
        <v>195.30963433439501</v>
      </c>
      <c r="CE14" s="62">
        <f t="shared" si="40"/>
        <v>185.00219255324504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288.00684477481775</v>
      </c>
      <c r="S15" s="62">
        <f ca="1">AVERAGE(OFFSET($R$3,0,0,'Données projet'!$E$9+1,1))-AVERAGE(OFFSET($H$3,0,0,'Données projet'!$E$9+1,1))</f>
        <v>371.95849973474657</v>
      </c>
      <c r="T15" s="62">
        <f t="shared" si="34"/>
        <v>233.32640143610547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5.1903549809901417</v>
      </c>
      <c r="AK15" s="14">
        <f t="shared" si="35"/>
        <v>1.9746957353694614</v>
      </c>
      <c r="AL15" s="22">
        <f t="shared" si="4"/>
        <v>12.479129997659642</v>
      </c>
      <c r="AM15" s="62">
        <f t="shared" si="5"/>
        <v>283.81246333099295</v>
      </c>
      <c r="AN15" s="62">
        <f ca="1">AVERAGE(OFFSET($AM$3,0,0,'Données projet'!$E$10+1,1))-AVERAGE(OFFSET($H$3,0,0,'Données projet'!$E$10+1,1))</f>
        <v>285.81515599562209</v>
      </c>
      <c r="AO15" s="62">
        <f t="shared" si="36"/>
        <v>183.57575273732033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7.8458854363804464</v>
      </c>
      <c r="BF15" s="14">
        <f t="shared" si="37"/>
        <v>2.844839063809101</v>
      </c>
      <c r="BG15" s="22">
        <f t="shared" si="7"/>
        <v>18.619678504496793</v>
      </c>
      <c r="BH15" s="62">
        <f t="shared" si="8"/>
        <v>289.9530118378301</v>
      </c>
      <c r="BI15" s="62">
        <f ca="1">AVERAGE(OFFSET($BH$3,0,0,'Données projet'!$E$11+1,1))-AVERAGE(OFFSET($H$3,0,0,'Données projet'!$E$11+1,1))</f>
        <v>411.98877330238821</v>
      </c>
      <c r="BJ15" s="62">
        <f t="shared" si="38"/>
        <v>256.4377087753457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0.9</v>
      </c>
      <c r="BY15" s="13">
        <f>IF('Données projet'!$A$114&gt;35,BY14+BX15-CG14,IF(A15&lt;'Données projet'!$A$114,$BV$205^A15,IF(A15='Données projet'!$A$114,'Données projet'!$B$114,BY14+BX15-CG14)))</f>
        <v>5.6645250677694134</v>
      </c>
      <c r="BZ15" s="14">
        <f>BY15*VLOOKUP('Données projet'!$B$12,Paramètres!$A$1:$I$89,3,0)*VLOOKUP('Données projet'!$B$12,Paramètres!$A$1:$I$89,5,0)</f>
        <v>4.9485290992033608</v>
      </c>
      <c r="CA15" s="14">
        <f t="shared" si="39"/>
        <v>1.8931767921179217</v>
      </c>
      <c r="CB15" s="22">
        <f t="shared" si="10"/>
        <v>11.915971094051232</v>
      </c>
      <c r="CC15" s="62">
        <f t="shared" si="11"/>
        <v>283.24930442738457</v>
      </c>
      <c r="CD15" s="62">
        <f ca="1">AVERAGE(OFFSET($CC$3,0,0,'Données projet'!$E$12+1,1))-AVERAGE(OFFSET($H$3,0,0,'Données projet'!$E$12+1,1))</f>
        <v>195.30963433439501</v>
      </c>
      <c r="CE15" s="62">
        <f t="shared" si="40"/>
        <v>185.00219255324504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292.22436618065581</v>
      </c>
      <c r="S16" s="62">
        <f ca="1">AVERAGE(OFFSET($R$3,0,0,'Données projet'!$E$9+1,1))-AVERAGE(OFFSET($H$3,0,0,'Données projet'!$E$9+1,1))</f>
        <v>371.95849973474657</v>
      </c>
      <c r="T16" s="62">
        <f t="shared" si="34"/>
        <v>233.32640143610547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6.1552740721994796</v>
      </c>
      <c r="AK16" s="14">
        <f t="shared" si="35"/>
        <v>2.2957842035017784</v>
      </c>
      <c r="AL16" s="22">
        <f t="shared" si="4"/>
        <v>14.718926496846356</v>
      </c>
      <c r="AM16" s="62">
        <f t="shared" si="5"/>
        <v>287.27448205240188</v>
      </c>
      <c r="AN16" s="62">
        <f ca="1">AVERAGE(OFFSET($AM$3,0,0,'Données projet'!$E$10+1,1))-AVERAGE(OFFSET($H$3,0,0,'Données projet'!$E$10+1,1))</f>
        <v>285.81515599562209</v>
      </c>
      <c r="AO16" s="62">
        <f t="shared" si="36"/>
        <v>183.57575273732033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9.3044840626271217</v>
      </c>
      <c r="BF16" s="14">
        <f t="shared" si="37"/>
        <v>3.3074141333352105</v>
      </c>
      <c r="BG16" s="22">
        <f t="shared" si="7"/>
        <v>21.965722691301057</v>
      </c>
      <c r="BH16" s="62">
        <f t="shared" si="8"/>
        <v>294.52127824685658</v>
      </c>
      <c r="BI16" s="62">
        <f ca="1">AVERAGE(OFFSET($BH$3,0,0,'Données projet'!$E$11+1,1))-AVERAGE(OFFSET($H$3,0,0,'Données projet'!$E$11+1,1))</f>
        <v>411.98877330238821</v>
      </c>
      <c r="BJ16" s="62">
        <f t="shared" si="38"/>
        <v>256.4377087753457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0.9</v>
      </c>
      <c r="BY16" s="13">
        <f>IF('Données projet'!$A$114&gt;35,BY15+BX16-CG15,IF(A16&lt;'Données projet'!$A$114,$BV$205^A16,IF(A16='Données projet'!$A$114,'Données projet'!$B$114,BY15+BX16-CG15)))</f>
        <v>6.5452633975063188</v>
      </c>
      <c r="BZ16" s="14">
        <f>BY16*VLOOKUP('Données projet'!$B$12,Paramètres!$A$1:$I$89,3,0)*VLOOKUP('Données projet'!$B$12,Paramètres!$A$1:$I$89,5,0)</f>
        <v>5.717942104061521</v>
      </c>
      <c r="CA16" s="14">
        <f t="shared" si="39"/>
        <v>2.1510430944381391</v>
      </c>
      <c r="CB16" s="22">
        <f t="shared" si="10"/>
        <v>13.705149220720239</v>
      </c>
      <c r="CC16" s="62">
        <f t="shared" si="11"/>
        <v>286.26070477627576</v>
      </c>
      <c r="CD16" s="62">
        <f ca="1">AVERAGE(OFFSET($CC$3,0,0,'Données projet'!$E$12+1,1))-AVERAGE(OFFSET($H$3,0,0,'Données projet'!$E$12+1,1))</f>
        <v>195.30963433439501</v>
      </c>
      <c r="CE16" s="62">
        <f t="shared" si="40"/>
        <v>185.00219255324504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296.98175505469334</v>
      </c>
      <c r="S17" s="62">
        <f ca="1">AVERAGE(OFFSET($R$3,0,0,'Données projet'!$E$9+1,1))-AVERAGE(OFFSET($H$3,0,0,'Données projet'!$E$9+1,1))</f>
        <v>371.95849973474657</v>
      </c>
      <c r="T17" s="62">
        <f t="shared" si="34"/>
        <v>233.32640143610547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7.2995775900983864</v>
      </c>
      <c r="AK17" s="14">
        <f t="shared" si="35"/>
        <v>2.6690821348546501</v>
      </c>
      <c r="AL17" s="22">
        <f t="shared" si="4"/>
        <v>17.362082354293207</v>
      </c>
      <c r="AM17" s="62">
        <f t="shared" si="5"/>
        <v>291.13986013207096</v>
      </c>
      <c r="AN17" s="62">
        <f ca="1">AVERAGE(OFFSET($AM$3,0,0,'Données projet'!$E$10+1,1))-AVERAGE(OFFSET($H$3,0,0,'Données projet'!$E$10+1,1))</f>
        <v>285.81515599562209</v>
      </c>
      <c r="AO17" s="62">
        <f t="shared" si="36"/>
        <v>183.57575273732033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11.034245194334769</v>
      </c>
      <c r="BF17" s="14">
        <f t="shared" si="37"/>
        <v>3.8452045982308483</v>
      </c>
      <c r="BG17" s="22">
        <f t="shared" si="7"/>
        <v>25.915041722051782</v>
      </c>
      <c r="BH17" s="62">
        <f t="shared" si="8"/>
        <v>299.69281949982957</v>
      </c>
      <c r="BI17" s="62">
        <f ca="1">AVERAGE(OFFSET($BH$3,0,0,'Données projet'!$E$11+1,1))-AVERAGE(OFFSET($H$3,0,0,'Données projet'!$E$11+1,1))</f>
        <v>411.98877330238821</v>
      </c>
      <c r="BJ17" s="62">
        <f t="shared" si="38"/>
        <v>256.4377087753457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0.9</v>
      </c>
      <c r="BY17" s="13">
        <f>IF('Données projet'!$A$114&gt;35,BY16+BX17-CG16,IF(A17&lt;'Données projet'!$A$114,$BV$205^A17,IF(A17='Données projet'!$A$114,'Données projet'!$B$114,BY16+BX17-CG16)))</f>
        <v>7.5629417171254145</v>
      </c>
      <c r="BZ17" s="14">
        <f>BY17*VLOOKUP('Données projet'!$B$12,Paramètres!$A$1:$I$89,3,0)*VLOOKUP('Données projet'!$B$12,Paramètres!$A$1:$I$89,5,0)</f>
        <v>6.6069858840807631</v>
      </c>
      <c r="CA17" s="14">
        <f t="shared" si="39"/>
        <v>2.4440329151477385</v>
      </c>
      <c r="CB17" s="22">
        <f t="shared" si="10"/>
        <v>15.763857741989639</v>
      </c>
      <c r="CC17" s="62">
        <f t="shared" si="11"/>
        <v>289.5416355197674</v>
      </c>
      <c r="CD17" s="62">
        <f ca="1">AVERAGE(OFFSET($CC$3,0,0,'Données projet'!$E$12+1,1))-AVERAGE(OFFSET($H$3,0,0,'Données projet'!$E$12+1,1))</f>
        <v>195.30963433439501</v>
      </c>
      <c r="CE17" s="62">
        <f t="shared" si="40"/>
        <v>185.00219255324504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302.3766155842269</v>
      </c>
      <c r="S18" s="62">
        <f ca="1">AVERAGE(OFFSET($R$3,0,0,'Données projet'!$E$9+1,1))-AVERAGE(OFFSET($H$3,0,0,'Données projet'!$E$9+1,1))</f>
        <v>371.95849973474657</v>
      </c>
      <c r="T18" s="62">
        <f t="shared" si="34"/>
        <v>233.32640143610547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8.6566142090284703</v>
      </c>
      <c r="AK18" s="14">
        <f t="shared" si="35"/>
        <v>3.1030788659203949</v>
      </c>
      <c r="AL18" s="22">
        <f t="shared" si="4"/>
        <v>20.481465438869272</v>
      </c>
      <c r="AM18" s="62">
        <f t="shared" si="5"/>
        <v>295.48146543886929</v>
      </c>
      <c r="AN18" s="62">
        <f ca="1">AVERAGE(OFFSET($AM$3,0,0,'Données projet'!$E$10+1,1))-AVERAGE(OFFSET($H$3,0,0,'Données projet'!$E$10+1,1))</f>
        <v>285.81515599562209</v>
      </c>
      <c r="AO18" s="62">
        <f t="shared" si="36"/>
        <v>183.57575273732033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13.085579618298853</v>
      </c>
      <c r="BF18" s="14">
        <f t="shared" si="37"/>
        <v>4.4704405938260292</v>
      </c>
      <c r="BG18" s="22">
        <f t="shared" si="7"/>
        <v>30.576735202784167</v>
      </c>
      <c r="BH18" s="62">
        <f t="shared" si="8"/>
        <v>305.57673520278416</v>
      </c>
      <c r="BI18" s="62">
        <f ca="1">AVERAGE(OFFSET($BH$3,0,0,'Données projet'!$E$11+1,1))-AVERAGE(OFFSET($H$3,0,0,'Données projet'!$E$11+1,1))</f>
        <v>411.98877330238821</v>
      </c>
      <c r="BJ18" s="62">
        <f t="shared" si="38"/>
        <v>256.4377087753457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0.9</v>
      </c>
      <c r="BY18" s="13">
        <f>IF('Données projet'!$A$114&gt;35,BY17+BX18-CG17,IF(A18&lt;'Données projet'!$A$114,$BV$205^A18,IF(A18='Données projet'!$A$114,'Données projet'!$B$114,BY17+BX18-CG17)))</f>
        <v>8.7388518907318247</v>
      </c>
      <c r="BZ18" s="14">
        <f>BY18*VLOOKUP('Données projet'!$B$12,Paramètres!$A$1:$I$89,3,0)*VLOOKUP('Données projet'!$B$12,Paramètres!$A$1:$I$89,5,0)</f>
        <v>7.6342610117433241</v>
      </c>
      <c r="CA18" s="14">
        <f t="shared" si="39"/>
        <v>2.7769303673043324</v>
      </c>
      <c r="CB18" s="22">
        <f t="shared" si="10"/>
        <v>18.132824985174668</v>
      </c>
      <c r="CC18" s="62">
        <f t="shared" si="11"/>
        <v>293.13282498517469</v>
      </c>
      <c r="CD18" s="62">
        <f ca="1">AVERAGE(OFFSET($CC$3,0,0,'Données projet'!$E$12+1,1))-AVERAGE(OFFSET($H$3,0,0,'Données projet'!$E$12+1,1))</f>
        <v>195.30963433439501</v>
      </c>
      <c r="CE18" s="62">
        <f t="shared" si="40"/>
        <v>185.00219255324504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308.52424831494073</v>
      </c>
      <c r="S19" s="62">
        <f ca="1">AVERAGE(OFFSET($R$3,0,0,'Données projet'!$E$9+1,1))-AVERAGE(OFFSET($H$3,0,0,'Données projet'!$E$9+1,1))</f>
        <v>371.95849973474657</v>
      </c>
      <c r="T19" s="62">
        <f t="shared" si="34"/>
        <v>233.32640143610547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10.265932328139497</v>
      </c>
      <c r="AK19" s="14">
        <f t="shared" si="35"/>
        <v>3.6076441119509326</v>
      </c>
      <c r="AL19" s="22">
        <f t="shared" si="4"/>
        <v>24.163145633157498</v>
      </c>
      <c r="AM19" s="62">
        <f t="shared" si="5"/>
        <v>300.38536785537974</v>
      </c>
      <c r="AN19" s="62">
        <f ca="1">AVERAGE(OFFSET($AM$3,0,0,'Données projet'!$E$10+1,1))-AVERAGE(OFFSET($H$3,0,0,'Données projet'!$E$10+1,1))</f>
        <v>285.81515599562209</v>
      </c>
      <c r="AO19" s="62">
        <f t="shared" si="36"/>
        <v>183.57575273732033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15.518269798350405</v>
      </c>
      <c r="BF19" s="14">
        <f t="shared" si="37"/>
        <v>5.1973408936737764</v>
      </c>
      <c r="BG19" s="22">
        <f t="shared" si="7"/>
        <v>36.079688621942118</v>
      </c>
      <c r="BH19" s="62">
        <f t="shared" si="8"/>
        <v>312.30191084416435</v>
      </c>
      <c r="BI19" s="62">
        <f ca="1">AVERAGE(OFFSET($BH$3,0,0,'Données projet'!$E$11+1,1))-AVERAGE(OFFSET($H$3,0,0,'Données projet'!$E$11+1,1))</f>
        <v>411.98877330238821</v>
      </c>
      <c r="BJ19" s="62">
        <f t="shared" si="38"/>
        <v>256.4377087753457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0.9</v>
      </c>
      <c r="BY19" s="13">
        <f>IF('Données projet'!$A$114&gt;35,BY18+BX19-CG18,IF(A19&lt;'Données projet'!$A$114,$BV$205^A19,IF(A19='Données projet'!$A$114,'Données projet'!$B$114,BY18+BX19-CG18)))</f>
        <v>10.097596309015799</v>
      </c>
      <c r="BZ19" s="14">
        <f>BY19*VLOOKUP('Données projet'!$B$12,Paramètres!$A$1:$I$89,3,0)*VLOOKUP('Données projet'!$B$12,Paramètres!$A$1:$I$89,5,0)</f>
        <v>8.8212601355562033</v>
      </c>
      <c r="CA19" s="14">
        <f t="shared" si="39"/>
        <v>3.1551711996443523</v>
      </c>
      <c r="CB19" s="22">
        <f t="shared" si="10"/>
        <v>20.858951242140964</v>
      </c>
      <c r="CC19" s="62">
        <f t="shared" si="11"/>
        <v>297.08117346436319</v>
      </c>
      <c r="CD19" s="62">
        <f ca="1">AVERAGE(OFFSET($CC$3,0,0,'Données projet'!$E$12+1,1))-AVERAGE(OFFSET($H$3,0,0,'Données projet'!$E$12+1,1))</f>
        <v>195.30963433439501</v>
      </c>
      <c r="CE19" s="62">
        <f t="shared" si="40"/>
        <v>185.00219255324504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315.56086702747444</v>
      </c>
      <c r="S20" s="62">
        <f ca="1">AVERAGE(OFFSET($R$3,0,0,'Données projet'!$E$9+1,1))-AVERAGE(OFFSET($H$3,0,0,'Données projet'!$E$9+1,1))</f>
        <v>371.95849973474657</v>
      </c>
      <c r="T20" s="62">
        <f t="shared" si="34"/>
        <v>233.32640143610547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12.174432638573997</v>
      </c>
      <c r="AK20" s="14">
        <f t="shared" si="35"/>
        <v>4.1942524186003478</v>
      </c>
      <c r="AL20" s="22">
        <f t="shared" si="4"/>
        <v>28.508793141245317</v>
      </c>
      <c r="AM20" s="62">
        <f t="shared" si="5"/>
        <v>305.95323758568975</v>
      </c>
      <c r="AN20" s="62">
        <f ca="1">AVERAGE(OFFSET($AM$3,0,0,'Données projet'!$E$10+1,1))-AVERAGE(OFFSET($H$3,0,0,'Données projet'!$E$10+1,1))</f>
        <v>285.81515599562209</v>
      </c>
      <c r="AO20" s="62">
        <f t="shared" si="36"/>
        <v>183.57575273732033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18.403212128076973</v>
      </c>
      <c r="BF20" s="14">
        <f t="shared" si="37"/>
        <v>6.0424362650875043</v>
      </c>
      <c r="BG20" s="22">
        <f t="shared" si="7"/>
        <v>42.576170951428125</v>
      </c>
      <c r="BH20" s="62">
        <f t="shared" si="8"/>
        <v>320.0206153958726</v>
      </c>
      <c r="BI20" s="62">
        <f ca="1">AVERAGE(OFFSET($BH$3,0,0,'Données projet'!$E$11+1,1))-AVERAGE(OFFSET($H$3,0,0,'Données projet'!$E$11+1,1))</f>
        <v>411.98877330238821</v>
      </c>
      <c r="BJ20" s="62">
        <f t="shared" si="38"/>
        <v>256.4377087753457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0.9</v>
      </c>
      <c r="BY20" s="13">
        <f>IF('Données projet'!$A$114&gt;35,BY19+BX20-CG19,IF(A20&lt;'Données projet'!$A$114,$BV$205^A20,IF(A20='Données projet'!$A$114,'Données projet'!$B$114,BY19+BX20-CG19)))</f>
        <v>11.667602620429678</v>
      </c>
      <c r="BZ20" s="14">
        <f>BY20*VLOOKUP('Données projet'!$B$12,Paramètres!$A$1:$I$89,3,0)*VLOOKUP('Données projet'!$B$12,Paramètres!$A$1:$I$89,5,0)</f>
        <v>10.192817649207369</v>
      </c>
      <c r="CA20" s="14">
        <f t="shared" si="39"/>
        <v>3.5849315547400531</v>
      </c>
      <c r="CB20" s="22">
        <f t="shared" si="10"/>
        <v>23.996246530208428</v>
      </c>
      <c r="CC20" s="62">
        <f t="shared" si="11"/>
        <v>301.44069097465291</v>
      </c>
      <c r="CD20" s="62">
        <f ca="1">AVERAGE(OFFSET($CC$3,0,0,'Données projet'!$E$12+1,1))-AVERAGE(OFFSET($H$3,0,0,'Données projet'!$E$12+1,1))</f>
        <v>195.30963433439501</v>
      </c>
      <c r="CE20" s="62">
        <f t="shared" si="40"/>
        <v>185.00219255324504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323.64740178362257</v>
      </c>
      <c r="S21" s="62">
        <f ca="1">AVERAGE(OFFSET($R$3,0,0,'Données projet'!$E$9+1,1))-AVERAGE(OFFSET($H$3,0,0,'Données projet'!$E$9+1,1))</f>
        <v>371.95849973474657</v>
      </c>
      <c r="T21" s="62">
        <f t="shared" si="34"/>
        <v>233.32640143610547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14.437734960019675</v>
      </c>
      <c r="AK21" s="14">
        <f t="shared" si="35"/>
        <v>4.8762441097388711</v>
      </c>
      <c r="AL21" s="22">
        <f t="shared" si="4"/>
        <v>33.638513546496135</v>
      </c>
      <c r="AM21" s="62">
        <f t="shared" si="5"/>
        <v>312.30518021316283</v>
      </c>
      <c r="AN21" s="62">
        <f ca="1">AVERAGE(OFFSET($AM$3,0,0,'Données projet'!$E$10+1,1))-AVERAGE(OFFSET($H$3,0,0,'Données projet'!$E$10+1,1))</f>
        <v>285.81515599562209</v>
      </c>
      <c r="AO21" s="62">
        <f t="shared" si="36"/>
        <v>183.57575273732033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21.824483079099512</v>
      </c>
      <c r="BF21" s="14">
        <f t="shared" si="37"/>
        <v>7.0249454027704825</v>
      </c>
      <c r="BG21" s="22">
        <f t="shared" si="7"/>
        <v>50.246087939256903</v>
      </c>
      <c r="BH21" s="62">
        <f t="shared" si="8"/>
        <v>328.91275460592357</v>
      </c>
      <c r="BI21" s="62">
        <f ca="1">AVERAGE(OFFSET($BH$3,0,0,'Données projet'!$E$11+1,1))-AVERAGE(OFFSET($H$3,0,0,'Données projet'!$E$11+1,1))</f>
        <v>411.98877330238821</v>
      </c>
      <c r="BJ21" s="62">
        <f t="shared" si="38"/>
        <v>256.4377087753457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0.9</v>
      </c>
      <c r="BY21" s="13">
        <f>IF('Données projet'!$A$114&gt;35,BY20+BX21-CG20,IF(A21&lt;'Données projet'!$A$114,$BV$205^A21,IF(A21='Données projet'!$A$114,'Données projet'!$B$114,BY20+BX21-CG20)))</f>
        <v>13.48171849440139</v>
      </c>
      <c r="BZ21" s="14">
        <f>BY21*VLOOKUP('Données projet'!$B$12,Paramètres!$A$1:$I$89,3,0)*VLOOKUP('Données projet'!$B$12,Paramètres!$A$1:$I$89,5,0)</f>
        <v>11.777629276709055</v>
      </c>
      <c r="CA21" s="14">
        <f t="shared" si="39"/>
        <v>4.0732288167499631</v>
      </c>
      <c r="CB21" s="22">
        <f t="shared" si="10"/>
        <v>27.606911179441123</v>
      </c>
      <c r="CC21" s="62">
        <f t="shared" si="11"/>
        <v>306.2735778461078</v>
      </c>
      <c r="CD21" s="62">
        <f ca="1">AVERAGE(OFFSET($CC$3,0,0,'Données projet'!$E$12+1,1))-AVERAGE(OFFSET($H$3,0,0,'Données projet'!$E$12+1,1))</f>
        <v>195.30963433439501</v>
      </c>
      <c r="CE21" s="62">
        <f t="shared" si="40"/>
        <v>185.00219255324504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332.97399518503494</v>
      </c>
      <c r="S22" s="62">
        <f ca="1">AVERAGE(OFFSET($R$3,0,0,'Données projet'!$E$9+1,1))-AVERAGE(OFFSET($H$3,0,0,'Données projet'!$E$9+1,1))</f>
        <v>371.95849973474657</v>
      </c>
      <c r="T22" s="62">
        <f t="shared" si="34"/>
        <v>233.32640143610547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17.121799180630244</v>
      </c>
      <c r="AK22" s="14">
        <f t="shared" si="35"/>
        <v>5.6691286657701561</v>
      </c>
      <c r="AL22" s="22">
        <f t="shared" si="4"/>
        <v>39.6941993324807</v>
      </c>
      <c r="AM22" s="62">
        <f t="shared" si="5"/>
        <v>319.58308822136956</v>
      </c>
      <c r="AN22" s="62">
        <f ca="1">AVERAGE(OFFSET($AM$3,0,0,'Données projet'!$E$10+1,1))-AVERAGE(OFFSET($H$3,0,0,'Données projet'!$E$10+1,1))</f>
        <v>285.81515599562209</v>
      </c>
      <c r="AO22" s="62">
        <f t="shared" si="36"/>
        <v>183.57575273732033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25.881789459092229</v>
      </c>
      <c r="BF22" s="14">
        <f t="shared" si="37"/>
        <v>8.1672119898134259</v>
      </c>
      <c r="BG22" s="22">
        <f t="shared" si="7"/>
        <v>59.302010856844014</v>
      </c>
      <c r="BH22" s="62">
        <f t="shared" si="8"/>
        <v>339.19089974573285</v>
      </c>
      <c r="BI22" s="62">
        <f ca="1">AVERAGE(OFFSET($BH$3,0,0,'Données projet'!$E$11+1,1))-AVERAGE(OFFSET($H$3,0,0,'Données projet'!$E$11+1,1))</f>
        <v>411.98877330238821</v>
      </c>
      <c r="BJ22" s="62">
        <f t="shared" si="38"/>
        <v>256.4377087753457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0.9</v>
      </c>
      <c r="BY22" s="13">
        <f>IF('Données projet'!$A$114&gt;35,BY21+BX22-CG21,IF(A22&lt;'Données projet'!$A$114,$BV$205^A22,IF(A22='Données projet'!$A$114,'Données projet'!$B$114,BY21+BX22-CG21)))</f>
        <v>15.577898860219406</v>
      </c>
      <c r="BZ22" s="14">
        <f>BY22*VLOOKUP('Données projet'!$B$12,Paramètres!$A$1:$I$89,3,0)*VLOOKUP('Données projet'!$B$12,Paramètres!$A$1:$I$89,5,0)</f>
        <v>13.608852444287676</v>
      </c>
      <c r="CA22" s="14">
        <f t="shared" si="39"/>
        <v>4.6280361954652021</v>
      </c>
      <c r="CB22" s="22">
        <f t="shared" si="10"/>
        <v>31.762581047569586</v>
      </c>
      <c r="CC22" s="62">
        <f t="shared" si="11"/>
        <v>311.65146993645845</v>
      </c>
      <c r="CD22" s="62">
        <f ca="1">AVERAGE(OFFSET($CC$3,0,0,'Données projet'!$E$12+1,1))-AVERAGE(OFFSET($H$3,0,0,'Données projet'!$E$12+1,1))</f>
        <v>195.30963433439501</v>
      </c>
      <c r="CE22" s="62">
        <f t="shared" si="40"/>
        <v>185.00219255324504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343.76531847344569</v>
      </c>
      <c r="S23" s="62">
        <f ca="1">AVERAGE(OFFSET($R$3,0,0,'Données projet'!$E$9+1,1))-AVERAGE(OFFSET($H$3,0,0,'Données projet'!$E$9+1,1))</f>
        <v>371.95849973474657</v>
      </c>
      <c r="T23" s="62">
        <f t="shared" si="34"/>
        <v>233.32640143610547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20.304847539702376</v>
      </c>
      <c r="AK23" s="14">
        <f t="shared" si="35"/>
        <v>6.5909374317148384</v>
      </c>
      <c r="AL23" s="22">
        <f t="shared" si="4"/>
        <v>46.843492158551648</v>
      </c>
      <c r="AM23" s="62">
        <f t="shared" si="5"/>
        <v>327.95460326966281</v>
      </c>
      <c r="AN23" s="62">
        <f ca="1">AVERAGE(OFFSET($AM$3,0,0,'Données projet'!$E$10+1,1))-AVERAGE(OFFSET($H$3,0,0,'Données projet'!$E$10+1,1))</f>
        <v>285.81515599562209</v>
      </c>
      <c r="AO23" s="62">
        <f t="shared" si="36"/>
        <v>183.57575273732033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30.693374187922199</v>
      </c>
      <c r="BF23" s="14">
        <f t="shared" si="37"/>
        <v>9.4952128254613779</v>
      </c>
      <c r="BG23" s="22">
        <f t="shared" si="7"/>
        <v>69.995122381643057</v>
      </c>
      <c r="BH23" s="62">
        <f t="shared" si="8"/>
        <v>351.1062334927542</v>
      </c>
      <c r="BI23" s="62">
        <f ca="1">AVERAGE(OFFSET($BH$3,0,0,'Données projet'!$E$11+1,1))-AVERAGE(OFFSET($H$3,0,0,'Données projet'!$E$11+1,1))</f>
        <v>411.98877330238821</v>
      </c>
      <c r="BJ23" s="62">
        <f t="shared" si="38"/>
        <v>256.4377087753457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18</v>
      </c>
      <c r="BW23" s="13">
        <f>VLOOKUP(A23,'Données projet'!$A$113:$I$133,9,0)</f>
        <v>0.9</v>
      </c>
      <c r="BX23" s="13">
        <f t="array" ref="BX23">INDEX(BW:BW,MIN(IF(ISNUMBER(BW23:BW219),ROW(BW23:BW219),"")))</f>
        <v>0.9</v>
      </c>
      <c r="BY23" s="13">
        <f>IF('Données projet'!$A$114&gt;35,BY22+BX23-CG22,IF(A23&lt;'Données projet'!$A$114,$BV$205^A23,IF(A23='Données projet'!$A$114,'Données projet'!$B$114,BY22+BX23-CG22)))</f>
        <v>18</v>
      </c>
      <c r="BZ23" s="14">
        <f>BY23*VLOOKUP('Données projet'!$B$12,Paramètres!$A$1:$I$89,3,0)*VLOOKUP('Données projet'!$B$12,Paramètres!$A$1:$I$89,5,0)</f>
        <v>15.724800000000004</v>
      </c>
      <c r="CA23" s="14">
        <f t="shared" si="39"/>
        <v>5.2584129176484753</v>
      </c>
      <c r="CB23" s="22">
        <f t="shared" si="10"/>
        <v>36.545762498237771</v>
      </c>
      <c r="CC23" s="62">
        <f t="shared" si="11"/>
        <v>317.65687360934891</v>
      </c>
      <c r="CD23" s="62">
        <f ca="1">AVERAGE(OFFSET($CC$3,0,0,'Données projet'!$E$12+1,1))-AVERAGE(OFFSET($H$3,0,0,'Données projet'!$E$12+1,1))</f>
        <v>195.30963433439501</v>
      </c>
      <c r="CE23" s="62">
        <f t="shared" si="40"/>
        <v>185.00219255324504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1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2.4727953377978018</v>
      </c>
      <c r="CN23" s="24">
        <f t="shared" si="12"/>
        <v>2.4727953377978018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356.28685727778725</v>
      </c>
      <c r="S24" s="62">
        <f ca="1">AVERAGE(OFFSET($R$3,0,0,'Données projet'!$E$9+1,1))-AVERAGE(OFFSET($H$3,0,0,'Données projet'!$E$9+1,1))</f>
        <v>371.95849973474657</v>
      </c>
      <c r="T24" s="62">
        <f t="shared" si="34"/>
        <v>233.32640143610547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24.079644274590869</v>
      </c>
      <c r="AK24" s="14">
        <f t="shared" si="35"/>
        <v>7.662633676153888</v>
      </c>
      <c r="AL24" s="22">
        <f t="shared" si="4"/>
        <v>55.284467430880447</v>
      </c>
      <c r="AM24" s="62">
        <f t="shared" si="5"/>
        <v>337.61780076421377</v>
      </c>
      <c r="AN24" s="62">
        <f ca="1">AVERAGE(OFFSET($AM$3,0,0,'Données projet'!$E$10+1,1))-AVERAGE(OFFSET($H$3,0,0,'Données projet'!$E$10+1,1))</f>
        <v>285.81515599562209</v>
      </c>
      <c r="AO24" s="62">
        <f t="shared" si="36"/>
        <v>183.57575273732033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36.399462275544337</v>
      </c>
      <c r="BF24" s="14">
        <f t="shared" si="37"/>
        <v>11.039148575212362</v>
      </c>
      <c r="BG24" s="22">
        <f t="shared" si="7"/>
        <v>82.62224723173459</v>
      </c>
      <c r="BH24" s="62">
        <f t="shared" si="8"/>
        <v>364.95558056506792</v>
      </c>
      <c r="BI24" s="62">
        <f ca="1">AVERAGE(OFFSET($BH$3,0,0,'Données projet'!$E$11+1,1))-AVERAGE(OFFSET($H$3,0,0,'Données projet'!$E$11+1,1))</f>
        <v>411.98877330238821</v>
      </c>
      <c r="BJ24" s="62">
        <f t="shared" si="38"/>
        <v>256.4377087753457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7.8</v>
      </c>
      <c r="BY24" s="13">
        <f>IF('Données projet'!$A$114&gt;35,BY23+BX24-CG23,IF(A24&lt;'Données projet'!$A$114,$BV$205^A24,IF(A24='Données projet'!$A$114,'Données projet'!$B$114,BY23+BX24-CG23)))</f>
        <v>22.8</v>
      </c>
      <c r="BZ24" s="14">
        <f>BY24*VLOOKUP('Données projet'!$B$12,Paramètres!$A$1:$I$89,3,0)*VLOOKUP('Données projet'!$B$12,Paramètres!$A$1:$I$89,5,0)</f>
        <v>19.918080000000003</v>
      </c>
      <c r="CA24" s="14">
        <f t="shared" si="39"/>
        <v>6.4798825087607046</v>
      </c>
      <c r="CB24" s="22">
        <f t="shared" si="10"/>
        <v>45.976451369424893</v>
      </c>
      <c r="CC24" s="62">
        <f t="shared" si="11"/>
        <v>328.30978470275818</v>
      </c>
      <c r="CD24" s="62">
        <f ca="1">AVERAGE(OFFSET($CC$3,0,0,'Données projet'!$E$12+1,1))-AVERAGE(OFFSET($H$3,0,0,'Données projet'!$E$12+1,1))</f>
        <v>195.30963433439501</v>
      </c>
      <c r="CE24" s="62">
        <f t="shared" si="40"/>
        <v>185.00219255324504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1.7485303518433053</v>
      </c>
      <c r="CN24" s="24">
        <f t="shared" si="12"/>
        <v>1.7485303518433053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370.85234423918513</v>
      </c>
      <c r="S25" s="62">
        <f ca="1">AVERAGE(OFFSET($R$3,0,0,'Données projet'!$E$9+1,1))-AVERAGE(OFFSET($H$3,0,0,'Données projet'!$E$9+1,1))</f>
        <v>371.95849973474657</v>
      </c>
      <c r="T25" s="62">
        <f t="shared" si="34"/>
        <v>233.32640143610547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28.556199068084002</v>
      </c>
      <c r="AK25" s="14">
        <f t="shared" si="35"/>
        <v>8.9085893263670233</v>
      </c>
      <c r="AL25" s="22">
        <f t="shared" si="4"/>
        <v>65.251173120335537</v>
      </c>
      <c r="AM25" s="62">
        <f t="shared" si="5"/>
        <v>348.80672867589107</v>
      </c>
      <c r="AN25" s="62">
        <f ca="1">AVERAGE(OFFSET($AM$3,0,0,'Données projet'!$E$10+1,1))-AVERAGE(OFFSET($H$3,0,0,'Données projet'!$E$10+1,1))</f>
        <v>285.81515599562209</v>
      </c>
      <c r="AO25" s="62">
        <f t="shared" si="36"/>
        <v>183.57575273732033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43.166347428499073</v>
      </c>
      <c r="BF25" s="14">
        <f t="shared" si="37"/>
        <v>12.83413057776214</v>
      </c>
      <c r="BG25" s="22">
        <f t="shared" si="7"/>
        <v>97.534165860904935</v>
      </c>
      <c r="BH25" s="62">
        <f t="shared" si="8"/>
        <v>381.08972141646046</v>
      </c>
      <c r="BI25" s="62">
        <f ca="1">AVERAGE(OFFSET($BH$3,0,0,'Données projet'!$E$11+1,1))-AVERAGE(OFFSET($H$3,0,0,'Données projet'!$E$11+1,1))</f>
        <v>411.98877330238821</v>
      </c>
      <c r="BJ25" s="62">
        <f t="shared" si="38"/>
        <v>256.4377087753457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7.8</v>
      </c>
      <c r="BY25" s="13">
        <f>IF('Données projet'!$A$114&gt;35,BY24+BX25-CG24,IF(A25&lt;'Données projet'!$A$114,$BV$205^A25,IF(A25='Données projet'!$A$114,'Données projet'!$B$114,BY24+BX25-CG24)))</f>
        <v>30.6</v>
      </c>
      <c r="BZ25" s="14">
        <f>BY25*VLOOKUP('Données projet'!$B$12,Paramètres!$A$1:$I$89,3,0)*VLOOKUP('Données projet'!$B$12,Paramètres!$A$1:$I$89,5,0)</f>
        <v>26.732160000000004</v>
      </c>
      <c r="CA25" s="14">
        <f t="shared" si="39"/>
        <v>8.4038705306032053</v>
      </c>
      <c r="CB25" s="22">
        <f t="shared" si="10"/>
        <v>61.195253174133917</v>
      </c>
      <c r="CC25" s="62">
        <f t="shared" si="11"/>
        <v>344.75080872968948</v>
      </c>
      <c r="CD25" s="62">
        <f ca="1">AVERAGE(OFFSET($CC$3,0,0,'Données projet'!$E$12+1,1))-AVERAGE(OFFSET($H$3,0,0,'Données projet'!$E$12+1,1))</f>
        <v>195.30963433439501</v>
      </c>
      <c r="CE25" s="62">
        <f t="shared" si="40"/>
        <v>185.00219255324504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1.2363976688989011</v>
      </c>
      <c r="CN25" s="24">
        <f t="shared" si="12"/>
        <v>1.2363976688989011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387.83254820009637</v>
      </c>
      <c r="S26" s="62">
        <f ca="1">AVERAGE(OFFSET($R$3,0,0,'Données projet'!$E$9+1,1))-AVERAGE(OFFSET($H$3,0,0,'Données projet'!$E$9+1,1))</f>
        <v>371.95849973474657</v>
      </c>
      <c r="T26" s="62">
        <f t="shared" si="34"/>
        <v>233.32640143610547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33.86497308336574</v>
      </c>
      <c r="AK26" s="14">
        <f t="shared" si="35"/>
        <v>10.357139221314718</v>
      </c>
      <c r="AL26" s="22">
        <f t="shared" si="4"/>
        <v>77.020178930651795</v>
      </c>
      <c r="AM26" s="62">
        <f t="shared" si="5"/>
        <v>361.79795670842958</v>
      </c>
      <c r="AN26" s="62">
        <f ca="1">AVERAGE(OFFSET($AM$3,0,0,'Données projet'!$E$10+1,1))-AVERAGE(OFFSET($H$3,0,0,'Données projet'!$E$10+1,1))</f>
        <v>285.81515599562209</v>
      </c>
      <c r="AO26" s="62">
        <f t="shared" si="36"/>
        <v>183.57575273732033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51.19123838183193</v>
      </c>
      <c r="BF26" s="14">
        <f t="shared" si="37"/>
        <v>14.920979327781229</v>
      </c>
      <c r="BG26" s="22">
        <f t="shared" si="7"/>
        <v>115.14544584424293</v>
      </c>
      <c r="BH26" s="62">
        <f t="shared" si="8"/>
        <v>399.92322362202071</v>
      </c>
      <c r="BI26" s="62">
        <f ca="1">AVERAGE(OFFSET($BH$3,0,0,'Données projet'!$E$11+1,1))-AVERAGE(OFFSET($H$3,0,0,'Données projet'!$E$11+1,1))</f>
        <v>411.98877330238821</v>
      </c>
      <c r="BJ26" s="62">
        <f t="shared" si="38"/>
        <v>256.4377087753457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7.8</v>
      </c>
      <c r="BY26" s="13">
        <f>IF('Données projet'!$A$114&gt;35,BY25+BX26-CG25,IF(A26&lt;'Données projet'!$A$114,$BV$205^A26,IF(A26='Données projet'!$A$114,'Données projet'!$B$114,BY25+BX26-CG25)))</f>
        <v>38.4</v>
      </c>
      <c r="BZ26" s="14">
        <f>BY26*VLOOKUP('Données projet'!$B$12,Paramètres!$A$1:$I$89,3,0)*VLOOKUP('Données projet'!$B$12,Paramètres!$A$1:$I$89,5,0)</f>
        <v>33.546240000000004</v>
      </c>
      <c r="CA26" s="14">
        <f t="shared" si="39"/>
        <v>10.270958406379922</v>
      </c>
      <c r="CB26" s="22">
        <f t="shared" si="10"/>
        <v>76.314953891111699</v>
      </c>
      <c r="CC26" s="62">
        <f t="shared" si="11"/>
        <v>361.09273166888948</v>
      </c>
      <c r="CD26" s="62">
        <f ca="1">AVERAGE(OFFSET($CC$3,0,0,'Données projet'!$E$12+1,1))-AVERAGE(OFFSET($H$3,0,0,'Données projet'!$E$12+1,1))</f>
        <v>195.30963433439501</v>
      </c>
      <c r="CE26" s="62">
        <f t="shared" si="40"/>
        <v>185.00219255324504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0.87426517592165276</v>
      </c>
      <c r="CN26" s="24">
        <f t="shared" si="12"/>
        <v>0.87426517592165276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407.66566805259345</v>
      </c>
      <c r="S27" s="62">
        <f ca="1">AVERAGE(OFFSET($R$3,0,0,'Données projet'!$E$9+1,1))-AVERAGE(OFFSET($H$3,0,0,'Données projet'!$E$9+1,1))</f>
        <v>371.95849973474657</v>
      </c>
      <c r="T27" s="62">
        <f t="shared" si="34"/>
        <v>233.32640143610547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40.160681020705375</v>
      </c>
      <c r="AK27" s="14">
        <f t="shared" si="35"/>
        <v>12.041225486980792</v>
      </c>
      <c r="AL27" s="22">
        <f t="shared" si="4"/>
        <v>90.91832050088675</v>
      </c>
      <c r="AM27" s="62">
        <f t="shared" si="5"/>
        <v>376.91832050088675</v>
      </c>
      <c r="AN27" s="62">
        <f ca="1">AVERAGE(OFFSET($AM$3,0,0,'Données projet'!$E$10+1,1))-AVERAGE(OFFSET($H$3,0,0,'Données projet'!$E$10+1,1))</f>
        <v>285.81515599562209</v>
      </c>
      <c r="AO27" s="62">
        <f t="shared" si="36"/>
        <v>183.57575273732033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60.708006194089528</v>
      </c>
      <c r="BF27" s="14">
        <f t="shared" si="37"/>
        <v>17.347152793180882</v>
      </c>
      <c r="BG27" s="22">
        <f t="shared" si="7"/>
        <v>135.94606856949596</v>
      </c>
      <c r="BH27" s="62">
        <f t="shared" si="8"/>
        <v>421.94606856949599</v>
      </c>
      <c r="BI27" s="62">
        <f ca="1">AVERAGE(OFFSET($BH$3,0,0,'Données projet'!$E$11+1,1))-AVERAGE(OFFSET($H$3,0,0,'Données projet'!$E$11+1,1))</f>
        <v>411.98877330238821</v>
      </c>
      <c r="BJ27" s="62">
        <f t="shared" si="38"/>
        <v>256.4377087753457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7.8</v>
      </c>
      <c r="BY27" s="13">
        <f>IF('Données projet'!$A$114&gt;35,BY26+BX27-CG26,IF(A27&lt;'Données projet'!$A$114,$BV$205^A27,IF(A27='Données projet'!$A$114,'Données projet'!$B$114,BY26+BX27-CG26)))</f>
        <v>46.199999999999996</v>
      </c>
      <c r="BZ27" s="14">
        <f>BY27*VLOOKUP('Données projet'!$B$12,Paramètres!$A$1:$I$89,3,0)*VLOOKUP('Données projet'!$B$12,Paramètres!$A$1:$I$89,5,0)</f>
        <v>40.360320000000002</v>
      </c>
      <c r="CA27" s="14">
        <f t="shared" si="39"/>
        <v>12.09409986057485</v>
      </c>
      <c r="CB27" s="22">
        <f t="shared" si="10"/>
        <v>91.358114590501202</v>
      </c>
      <c r="CC27" s="62">
        <f t="shared" si="11"/>
        <v>377.3581145905012</v>
      </c>
      <c r="CD27" s="62">
        <f ca="1">AVERAGE(OFFSET($CC$3,0,0,'Données projet'!$E$12+1,1))-AVERAGE(OFFSET($H$3,0,0,'Données projet'!$E$12+1,1))</f>
        <v>195.30963433439501</v>
      </c>
      <c r="CE27" s="62">
        <f t="shared" si="40"/>
        <v>185.00219255324504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0.61819883444945067</v>
      </c>
      <c r="CN27" s="24">
        <f t="shared" si="12"/>
        <v>0.61819883444945067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430.86962479673792</v>
      </c>
      <c r="S28" s="62">
        <f ca="1">AVERAGE(OFFSET($R$3,0,0,'Données projet'!$E$9+1,1))-AVERAGE(OFFSET($H$3,0,0,'Données projet'!$E$9+1,1))</f>
        <v>371.95849973474657</v>
      </c>
      <c r="T28" s="62">
        <f t="shared" si="34"/>
        <v>233.32640143610547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6.8296252186796416</v>
      </c>
      <c r="AC28" s="24">
        <f t="shared" si="3"/>
        <v>6.8296252186796416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47.626800000000003</v>
      </c>
      <c r="AK28" s="14">
        <f t="shared" si="35"/>
        <v>13.999146688105517</v>
      </c>
      <c r="AL28" s="22">
        <f t="shared" si="4"/>
        <v>107.33185714845045</v>
      </c>
      <c r="AM28" s="62">
        <f t="shared" si="5"/>
        <v>394.5540793706727</v>
      </c>
      <c r="AN28" s="62">
        <f ca="1">AVERAGE(OFFSET($AM$3,0,0,'Données projet'!$E$10+1,1))-AVERAGE(OFFSET($H$3,0,0,'Données projet'!$E$10+1,1))</f>
        <v>285.81515599562209</v>
      </c>
      <c r="AO28" s="62">
        <f t="shared" si="36"/>
        <v>183.57575273732033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5.0633428345383553</v>
      </c>
      <c r="AX28" s="23">
        <f t="shared" si="6"/>
        <v>5.0633428345383553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71.994</v>
      </c>
      <c r="BF28" s="14">
        <f t="shared" si="37"/>
        <v>20.167825678149413</v>
      </c>
      <c r="BG28" s="22">
        <f t="shared" si="7"/>
        <v>160.51517972277688</v>
      </c>
      <c r="BH28" s="62">
        <f t="shared" si="8"/>
        <v>447.73740194499908</v>
      </c>
      <c r="BI28" s="62">
        <f ca="1">AVERAGE(OFFSET($BH$3,0,0,'Données projet'!$E$11+1,1))-AVERAGE(OFFSET($H$3,0,0,'Données projet'!$E$11+1,1))</f>
        <v>411.98877330238821</v>
      </c>
      <c r="BJ28" s="62">
        <f t="shared" si="38"/>
        <v>256.4377087753457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7.6538903312789088</v>
      </c>
      <c r="BS28" s="24">
        <f t="shared" si="9"/>
        <v>7.6538903312789088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54</v>
      </c>
      <c r="BW28" s="13">
        <f>VLOOKUP(A28,'Données projet'!$A$113:$I$133,9,0)</f>
        <v>7.8</v>
      </c>
      <c r="BX28" s="13">
        <f t="array" ref="BX28">INDEX(BW:BW,MIN(IF(ISNUMBER(BW28:BW224),ROW(BW28:BW224),"")))</f>
        <v>7.8</v>
      </c>
      <c r="BY28" s="13">
        <f>IF('Données projet'!$A$114&gt;35,BY27+BX28-CG27,IF(A28&lt;'Données projet'!$A$114,$BV$205^A28,IF(A28='Données projet'!$A$114,'Données projet'!$B$114,BY27+BX28-CG27)))</f>
        <v>53.999999999999993</v>
      </c>
      <c r="BZ28" s="14">
        <f>BY28*VLOOKUP('Données projet'!$B$12,Paramètres!$A$1:$I$89,3,0)*VLOOKUP('Données projet'!$B$12,Paramètres!$A$1:$I$89,5,0)</f>
        <v>47.174399999999999</v>
      </c>
      <c r="CA28" s="14">
        <f t="shared" si="39"/>
        <v>13.881584044427933</v>
      </c>
      <c r="CB28" s="22">
        <f t="shared" si="10"/>
        <v>106.33917221071198</v>
      </c>
      <c r="CC28" s="62">
        <f t="shared" si="11"/>
        <v>393.56139443293421</v>
      </c>
      <c r="CD28" s="62">
        <f ca="1">AVERAGE(OFFSET($CC$3,0,0,'Données projet'!$E$12+1,1))-AVERAGE(OFFSET($H$3,0,0,'Données projet'!$E$12+1,1))</f>
        <v>195.30963433439501</v>
      </c>
      <c r="CE28" s="62">
        <f t="shared" si="40"/>
        <v>185.00219255324504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14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1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11.976844164350569</v>
      </c>
      <c r="CN28" s="24">
        <f t="shared" si="12"/>
        <v>11.976844164350569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430.12038915107576</v>
      </c>
      <c r="S29" s="62">
        <f ca="1">AVERAGE(OFFSET($R$3,0,0,'Données projet'!$E$9+1,1))-AVERAGE(OFFSET($H$3,0,0,'Données projet'!$E$9+1,1))</f>
        <v>371.95849973474657</v>
      </c>
      <c r="T29" s="62">
        <f t="shared" si="34"/>
        <v>233.32640143610547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4.8292743050910323</v>
      </c>
      <c r="AC29" s="24">
        <f t="shared" si="3"/>
        <v>4.8292743050910323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46.955999999999996</v>
      </c>
      <c r="AK29" s="14">
        <f t="shared" si="35"/>
        <v>13.824782755944211</v>
      </c>
      <c r="AL29" s="22">
        <f t="shared" si="4"/>
        <v>105.85986329993615</v>
      </c>
      <c r="AM29" s="62">
        <f t="shared" si="5"/>
        <v>394.30430774438059</v>
      </c>
      <c r="AN29" s="62">
        <f ca="1">AVERAGE(OFFSET($AM$3,0,0,'Données projet'!$E$10+1,1))-AVERAGE(OFFSET($H$3,0,0,'Données projet'!$E$10+1,1))</f>
        <v>285.81515599562209</v>
      </c>
      <c r="AO29" s="62">
        <f t="shared" si="36"/>
        <v>183.57575273732033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3.5803240537743863</v>
      </c>
      <c r="AX29" s="23">
        <f t="shared" si="6"/>
        <v>3.5803240537743863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70.98</v>
      </c>
      <c r="BF29" s="14">
        <f t="shared" si="37"/>
        <v>19.916628839746853</v>
      </c>
      <c r="BG29" s="22">
        <f t="shared" si="7"/>
        <v>158.31162856255909</v>
      </c>
      <c r="BH29" s="62">
        <f t="shared" si="8"/>
        <v>446.75607300700358</v>
      </c>
      <c r="BI29" s="62">
        <f ca="1">AVERAGE(OFFSET($BH$3,0,0,'Données projet'!$E$11+1,1))-AVERAGE(OFFSET($H$3,0,0,'Données projet'!$E$11+1,1))</f>
        <v>411.98877330238821</v>
      </c>
      <c r="BJ29" s="62">
        <f t="shared" si="38"/>
        <v>256.4377087753457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5.4121177557054674</v>
      </c>
      <c r="BS29" s="24">
        <f t="shared" si="9"/>
        <v>5.4121177557054674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7.2</v>
      </c>
      <c r="BY29" s="13">
        <f>IF('Données projet'!$A$114&gt;35,BY28+BX29-CG28,IF(A29&lt;'Données projet'!$A$114,$BV$205^A29,IF(A29='Données projet'!$A$114,'Données projet'!$B$114,BY28+BX29-CG28)))</f>
        <v>47.199999999999996</v>
      </c>
      <c r="BZ29" s="14">
        <f>BY29*VLOOKUP('Données projet'!$B$12,Paramètres!$A$1:$I$89,3,0)*VLOOKUP('Données projet'!$B$12,Paramètres!$A$1:$I$89,5,0)</f>
        <v>41.233919999999998</v>
      </c>
      <c r="CA29" s="14">
        <f t="shared" si="39"/>
        <v>12.325116999638462</v>
      </c>
      <c r="CB29" s="22">
        <f t="shared" si="10"/>
        <v>93.28198944103697</v>
      </c>
      <c r="CC29" s="62">
        <f t="shared" si="11"/>
        <v>381.72643388548141</v>
      </c>
      <c r="CD29" s="62">
        <f ca="1">AVERAGE(OFFSET($CC$3,0,0,'Données projet'!$E$12+1,1))-AVERAGE(OFFSET($H$3,0,0,'Données projet'!$E$12+1,1))</f>
        <v>195.30963433439501</v>
      </c>
      <c r="CE29" s="62">
        <f t="shared" si="40"/>
        <v>185.00219255324504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8.4689077258268171</v>
      </c>
      <c r="CN29" s="24">
        <f t="shared" si="12"/>
        <v>8.4689077258268171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445.12954892285575</v>
      </c>
      <c r="S30" s="62">
        <f ca="1">AVERAGE(OFFSET($R$3,0,0,'Données projet'!$E$9+1,1))-AVERAGE(OFFSET($H$3,0,0,'Données projet'!$E$9+1,1))</f>
        <v>371.95849973474657</v>
      </c>
      <c r="T30" s="62">
        <f t="shared" si="34"/>
        <v>233.32640143610547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3.4148126093398212</v>
      </c>
      <c r="AC30" s="24">
        <f t="shared" si="3"/>
        <v>3.4148126093398212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51.651600000000002</v>
      </c>
      <c r="AK30" s="14">
        <f t="shared" si="35"/>
        <v>15.039482479234188</v>
      </c>
      <c r="AL30" s="22">
        <f t="shared" si="4"/>
        <v>116.15363531799953</v>
      </c>
      <c r="AM30" s="62">
        <f t="shared" si="5"/>
        <v>405.82030198466623</v>
      </c>
      <c r="AN30" s="62">
        <f ca="1">AVERAGE(OFFSET($AM$3,0,0,'Données projet'!$E$10+1,1))-AVERAGE(OFFSET($H$3,0,0,'Données projet'!$E$10+1,1))</f>
        <v>285.81515599562209</v>
      </c>
      <c r="AO30" s="62">
        <f t="shared" si="36"/>
        <v>183.57575273732033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2.5316714172691781</v>
      </c>
      <c r="AX30" s="23">
        <f t="shared" si="6"/>
        <v>2.5316714172691781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78.078000000000003</v>
      </c>
      <c r="BF30" s="14">
        <f t="shared" si="37"/>
        <v>21.666582091642084</v>
      </c>
      <c r="BG30" s="22">
        <f t="shared" si="7"/>
        <v>173.72181380960993</v>
      </c>
      <c r="BH30" s="62">
        <f t="shared" si="8"/>
        <v>463.38848047627664</v>
      </c>
      <c r="BI30" s="62">
        <f ca="1">AVERAGE(OFFSET($BH$3,0,0,'Données projet'!$E$11+1,1))-AVERAGE(OFFSET($H$3,0,0,'Données projet'!$E$11+1,1))</f>
        <v>411.98877330238821</v>
      </c>
      <c r="BJ30" s="62">
        <f t="shared" si="38"/>
        <v>256.4377087753457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3.8269451656394549</v>
      </c>
      <c r="BS30" s="24">
        <f t="shared" si="9"/>
        <v>3.8269451656394549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7.2</v>
      </c>
      <c r="BY30" s="13">
        <f>IF('Données projet'!$A$114&gt;35,BY29+BX30-CG29,IF(A30&lt;'Données projet'!$A$114,$BV$205^A30,IF(A30='Données projet'!$A$114,'Données projet'!$B$114,BY29+BX30-CG29)))</f>
        <v>54.4</v>
      </c>
      <c r="BZ30" s="14">
        <f>BY30*VLOOKUP('Données projet'!$B$12,Paramètres!$A$1:$I$89,3,0)*VLOOKUP('Données projet'!$B$12,Paramètres!$A$1:$I$89,5,0)</f>
        <v>47.523840000000007</v>
      </c>
      <c r="CA30" s="14">
        <f t="shared" si="39"/>
        <v>13.972402520519896</v>
      </c>
      <c r="CB30" s="22">
        <f t="shared" si="10"/>
        <v>107.10595572323882</v>
      </c>
      <c r="CC30" s="62">
        <f t="shared" si="11"/>
        <v>396.77262238990551</v>
      </c>
      <c r="CD30" s="62">
        <f ca="1">AVERAGE(OFFSET($CC$3,0,0,'Données projet'!$E$12+1,1))-AVERAGE(OFFSET($H$3,0,0,'Données projet'!$E$12+1,1))</f>
        <v>195.30963433439501</v>
      </c>
      <c r="CE30" s="62">
        <f t="shared" si="40"/>
        <v>185.00219255324504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5.9884220821752852</v>
      </c>
      <c r="CN30" s="24">
        <f t="shared" si="12"/>
        <v>5.9884220821752852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460.1096576249563</v>
      </c>
      <c r="S31" s="62">
        <f ca="1">AVERAGE(OFFSET($R$3,0,0,'Données projet'!$E$9+1,1))-AVERAGE(OFFSET($H$3,0,0,'Données projet'!$E$9+1,1))</f>
        <v>371.95849973474657</v>
      </c>
      <c r="T31" s="62">
        <f t="shared" si="34"/>
        <v>233.32640143610547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2.4146371525455166</v>
      </c>
      <c r="AC31" s="24">
        <f t="shared" si="3"/>
        <v>2.4146371525455166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56.347200000000001</v>
      </c>
      <c r="AK31" s="14">
        <f t="shared" si="35"/>
        <v>16.241377637196607</v>
      </c>
      <c r="AL31" s="22">
        <f t="shared" si="4"/>
        <v>126.42510605145075</v>
      </c>
      <c r="AM31" s="62">
        <f t="shared" si="5"/>
        <v>417.31399494033963</v>
      </c>
      <c r="AN31" s="62">
        <f ca="1">AVERAGE(OFFSET($AM$3,0,0,'Données projet'!$E$10+1,1))-AVERAGE(OFFSET($H$3,0,0,'Données projet'!$E$10+1,1))</f>
        <v>285.81515599562209</v>
      </c>
      <c r="AO31" s="62">
        <f t="shared" si="36"/>
        <v>183.57575273732033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1.7901620268871934</v>
      </c>
      <c r="AX31" s="23">
        <f t="shared" si="6"/>
        <v>1.7901620268871934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85.176000000000002</v>
      </c>
      <c r="BF31" s="14">
        <f t="shared" si="37"/>
        <v>23.398088487656441</v>
      </c>
      <c r="BG31" s="22">
        <f t="shared" si="7"/>
        <v>189.09987078266829</v>
      </c>
      <c r="BH31" s="62">
        <f t="shared" si="8"/>
        <v>479.98875967155715</v>
      </c>
      <c r="BI31" s="62">
        <f ca="1">AVERAGE(OFFSET($BH$3,0,0,'Données projet'!$E$11+1,1))-AVERAGE(OFFSET($H$3,0,0,'Données projet'!$E$11+1,1))</f>
        <v>411.98877330238821</v>
      </c>
      <c r="BJ31" s="62">
        <f t="shared" si="38"/>
        <v>256.4377087753457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2.7060588778527341</v>
      </c>
      <c r="BS31" s="24">
        <f t="shared" si="9"/>
        <v>2.7060588778527341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7.2</v>
      </c>
      <c r="BY31" s="13">
        <f>IF('Données projet'!$A$114&gt;35,BY30+BX31-CG30,IF(A31&lt;'Données projet'!$A$114,$BV$205^A31,IF(A31='Données projet'!$A$114,'Données projet'!$B$114,BY30+BX31-CG30)))</f>
        <v>61.6</v>
      </c>
      <c r="BZ31" s="14">
        <f>BY31*VLOOKUP('Données projet'!$B$12,Paramètres!$A$1:$I$89,3,0)*VLOOKUP('Données projet'!$B$12,Paramètres!$A$1:$I$89,5,0)</f>
        <v>53.813760000000002</v>
      </c>
      <c r="CA31" s="14">
        <f t="shared" si="39"/>
        <v>15.594426863248383</v>
      </c>
      <c r="CB31" s="22">
        <f t="shared" si="10"/>
        <v>120.88592545349094</v>
      </c>
      <c r="CC31" s="62">
        <f t="shared" si="11"/>
        <v>411.77481434237978</v>
      </c>
      <c r="CD31" s="62">
        <f ca="1">AVERAGE(OFFSET($CC$3,0,0,'Données projet'!$E$12+1,1))-AVERAGE(OFFSET($H$3,0,0,'Données projet'!$E$12+1,1))</f>
        <v>195.30963433439501</v>
      </c>
      <c r="CE31" s="62">
        <f t="shared" si="40"/>
        <v>185.00219255324504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4.2344538629134085</v>
      </c>
      <c r="CN31" s="24">
        <f t="shared" si="12"/>
        <v>4.2344538629134085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475.06341141723647</v>
      </c>
      <c r="S32" s="62">
        <f ca="1">AVERAGE(OFFSET($R$3,0,0,'Données projet'!$E$9+1,1))-AVERAGE(OFFSET($H$3,0,0,'Données projet'!$E$9+1,1))</f>
        <v>371.95849973474657</v>
      </c>
      <c r="T32" s="62">
        <f t="shared" si="34"/>
        <v>233.32640143610547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1.7074063046699108</v>
      </c>
      <c r="AC32" s="24">
        <f t="shared" si="3"/>
        <v>1.7074063046699108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61.042800000000007</v>
      </c>
      <c r="AK32" s="14">
        <f t="shared" si="35"/>
        <v>17.431656590722341</v>
      </c>
      <c r="AL32" s="22">
        <f t="shared" si="4"/>
        <v>136.67634522884143</v>
      </c>
      <c r="AM32" s="62">
        <f t="shared" si="5"/>
        <v>428.78745633995254</v>
      </c>
      <c r="AN32" s="62">
        <f ca="1">AVERAGE(OFFSET($AM$3,0,0,'Données projet'!$E$10+1,1))-AVERAGE(OFFSET($H$3,0,0,'Données projet'!$E$10+1,1))</f>
        <v>285.81515599562209</v>
      </c>
      <c r="AO32" s="62">
        <f t="shared" si="36"/>
        <v>183.57575273732033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1.2658357086345891</v>
      </c>
      <c r="AX32" s="23">
        <f t="shared" si="6"/>
        <v>1.2658357086345891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92.274000000000001</v>
      </c>
      <c r="BF32" s="14">
        <f t="shared" si="37"/>
        <v>25.112860036087575</v>
      </c>
      <c r="BG32" s="22">
        <f t="shared" si="7"/>
        <v>204.4487812295192</v>
      </c>
      <c r="BH32" s="62">
        <f t="shared" si="8"/>
        <v>496.55989234063031</v>
      </c>
      <c r="BI32" s="62">
        <f ca="1">AVERAGE(OFFSET($BH$3,0,0,'Données projet'!$E$11+1,1))-AVERAGE(OFFSET($H$3,0,0,'Données projet'!$E$11+1,1))</f>
        <v>411.98877330238821</v>
      </c>
      <c r="BJ32" s="62">
        <f t="shared" si="38"/>
        <v>256.4377087753457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1.9134725828197277</v>
      </c>
      <c r="BS32" s="24">
        <f t="shared" si="9"/>
        <v>1.9134725828197277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7.2</v>
      </c>
      <c r="BY32" s="13">
        <f>IF('Données projet'!$A$114&gt;35,BY31+BX32-CG31,IF(A32&lt;'Données projet'!$A$114,$BV$205^A32,IF(A32='Données projet'!$A$114,'Données projet'!$B$114,BY31+BX32-CG31)))</f>
        <v>68.8</v>
      </c>
      <c r="BZ32" s="14">
        <f>BY32*VLOOKUP('Données projet'!$B$12,Paramètres!$A$1:$I$89,3,0)*VLOOKUP('Données projet'!$B$12,Paramètres!$A$1:$I$89,5,0)</f>
        <v>60.103679999999997</v>
      </c>
      <c r="CA32" s="14">
        <f t="shared" si="39"/>
        <v>17.194479934863121</v>
      </c>
      <c r="CB32" s="22">
        <f t="shared" si="10"/>
        <v>134.62762855321992</v>
      </c>
      <c r="CC32" s="62">
        <f t="shared" si="11"/>
        <v>426.73873966433109</v>
      </c>
      <c r="CD32" s="62">
        <f ca="1">AVERAGE(OFFSET($CC$3,0,0,'Données projet'!$E$12+1,1))-AVERAGE(OFFSET($H$3,0,0,'Données projet'!$E$12+1,1))</f>
        <v>195.30963433439501</v>
      </c>
      <c r="CE32" s="62">
        <f t="shared" si="40"/>
        <v>185.00219255324504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2.9942110410876426</v>
      </c>
      <c r="CN32" s="24">
        <f t="shared" si="12"/>
        <v>2.9942110410876426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489.99306810277216</v>
      </c>
      <c r="S33" s="62">
        <f ca="1">AVERAGE(OFFSET($R$3,0,0,'Données projet'!$E$9+1,1))-AVERAGE(OFFSET($H$3,0,0,'Données projet'!$E$9+1,1))</f>
        <v>371.95849973474657</v>
      </c>
      <c r="T33" s="62">
        <f t="shared" si="34"/>
        <v>233.32640143610547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1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19.135084775306815</v>
      </c>
      <c r="AC33" s="24">
        <f t="shared" si="3"/>
        <v>19.135084775306815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65.738399999999999</v>
      </c>
      <c r="AK33" s="14">
        <f t="shared" si="35"/>
        <v>18.61131449032748</v>
      </c>
      <c r="AL33" s="22">
        <f t="shared" si="4"/>
        <v>146.90908607065367</v>
      </c>
      <c r="AM33" s="62">
        <f t="shared" si="5"/>
        <v>440.24241940398701</v>
      </c>
      <c r="AN33" s="62">
        <f ca="1">AVERAGE(OFFSET($AM$3,0,0,'Données projet'!$E$10+1,1))-AVERAGE(OFFSET($H$3,0,0,'Données projet'!$E$10+1,1))</f>
        <v>285.81515599562209</v>
      </c>
      <c r="AO33" s="62">
        <f t="shared" si="36"/>
        <v>183.57575273732033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1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14.18635595410678</v>
      </c>
      <c r="AX33" s="23">
        <f t="shared" si="6"/>
        <v>14.18635595410678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99.372000000000014</v>
      </c>
      <c r="BF33" s="14">
        <f t="shared" si="37"/>
        <v>26.812330397327713</v>
      </c>
      <c r="BG33" s="22">
        <f t="shared" si="7"/>
        <v>219.7710421086791</v>
      </c>
      <c r="BH33" s="62">
        <f t="shared" si="8"/>
        <v>513.10437544201238</v>
      </c>
      <c r="BI33" s="62">
        <f ca="1">AVERAGE(OFFSET($BH$3,0,0,'Données projet'!$E$11+1,1))-AVERAGE(OFFSET($H$3,0,0,'Données projet'!$E$11+1,1))</f>
        <v>411.98877330238821</v>
      </c>
      <c r="BJ33" s="62">
        <f t="shared" si="38"/>
        <v>256.4377087753457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21.444491558533503</v>
      </c>
      <c r="BS33" s="24">
        <f t="shared" si="9"/>
        <v>21.444491558533503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76</v>
      </c>
      <c r="BW33" s="13">
        <f>VLOOKUP(A33,'Données projet'!$A$113:$I$133,9,0)</f>
        <v>7.2</v>
      </c>
      <c r="BX33" s="13">
        <f t="array" ref="BX33">INDEX(BW:BW,MIN(IF(ISNUMBER(BW33:BW229),ROW(BW33:BW229),"")))</f>
        <v>7.2</v>
      </c>
      <c r="BY33" s="13">
        <f>IF('Données projet'!$A$114&gt;35,BY32+BX33-CG32,IF(A33&lt;'Données projet'!$A$114,$BV$205^A33,IF(A33='Données projet'!$A$114,'Données projet'!$B$114,BY32+BX33-CG32)))</f>
        <v>76</v>
      </c>
      <c r="BZ33" s="14">
        <f>BY33*VLOOKUP('Données projet'!$B$12,Paramètres!$A$1:$I$89,3,0)*VLOOKUP('Données projet'!$B$12,Paramètres!$A$1:$I$89,5,0)</f>
        <v>66.393600000000006</v>
      </c>
      <c r="CA33" s="14">
        <f t="shared" si="39"/>
        <v>18.775122997078544</v>
      </c>
      <c r="CB33" s="22">
        <f t="shared" si="10"/>
        <v>148.33552588657844</v>
      </c>
      <c r="CC33" s="62">
        <f t="shared" si="11"/>
        <v>441.66885921991172</v>
      </c>
      <c r="CD33" s="62">
        <f ca="1">AVERAGE(OFFSET($CC$3,0,0,'Données projet'!$E$12+1,1))-AVERAGE(OFFSET($H$3,0,0,'Données projet'!$E$12+1,1))</f>
        <v>195.30963433439501</v>
      </c>
      <c r="CE33" s="62">
        <f t="shared" si="40"/>
        <v>185.00219255324504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14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2.1172269314567043</v>
      </c>
      <c r="CN33" s="24">
        <f t="shared" si="12"/>
        <v>2.1172269314567043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371.95849973474657</v>
      </c>
      <c r="T34" s="62">
        <f t="shared" si="34"/>
        <v>233.32640143610547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13.530548203198913</v>
      </c>
      <c r="AC34" s="24">
        <f t="shared" si="3"/>
        <v>13.530548203198913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56.883839999999999</v>
      </c>
      <c r="AK34" s="14">
        <f t="shared" si="35"/>
        <v>16.377977207122715</v>
      </c>
      <c r="AL34" s="22">
        <f t="shared" si="4"/>
        <v>127.59766496907207</v>
      </c>
      <c r="AM34" s="62">
        <f t="shared" si="5"/>
        <v>420.93099830240538</v>
      </c>
      <c r="AN34" s="62">
        <f ca="1">AVERAGE(OFFSET($AM$3,0,0,'Données projet'!$E$10+1,1))-AVERAGE(OFFSET($H$3,0,0,'Données projet'!$E$10+1,1))</f>
        <v>285.81515599562209</v>
      </c>
      <c r="AO34" s="62">
        <f t="shared" si="36"/>
        <v>183.57575273732033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10.031268495475059</v>
      </c>
      <c r="AX34" s="23">
        <f t="shared" si="6"/>
        <v>10.031268495475059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85.987200000000001</v>
      </c>
      <c r="BF34" s="14">
        <f t="shared" si="37"/>
        <v>23.594880218992504</v>
      </c>
      <c r="BG34" s="22">
        <f t="shared" si="7"/>
        <v>190.85545638141195</v>
      </c>
      <c r="BH34" s="62">
        <f t="shared" si="8"/>
        <v>484.18878971474527</v>
      </c>
      <c r="BI34" s="62">
        <f ca="1">AVERAGE(OFFSET($BH$3,0,0,'Données projet'!$E$11+1,1))-AVERAGE(OFFSET($H$3,0,0,'Données projet'!$E$11+1,1))</f>
        <v>411.98877330238821</v>
      </c>
      <c r="BJ34" s="62">
        <f t="shared" si="38"/>
        <v>256.4377087753457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15.163545400136716</v>
      </c>
      <c r="BS34" s="24">
        <f t="shared" si="9"/>
        <v>15.163545400136716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6.6</v>
      </c>
      <c r="BY34" s="13">
        <f>IF('Données projet'!$A$114&gt;35,BY33+BX34-CG33,IF(A34&lt;'Données projet'!$A$114,$BV$205^A34,IF(A34='Données projet'!$A$114,'Données projet'!$B$114,BY33+BX34-CG33)))</f>
        <v>68.599999999999994</v>
      </c>
      <c r="BZ34" s="14">
        <f>BY34*VLOOKUP('Données projet'!$B$12,Paramètres!$A$1:$I$89,3,0)*VLOOKUP('Données projet'!$B$12,Paramètres!$A$1:$I$89,5,0)</f>
        <v>59.928960000000011</v>
      </c>
      <c r="CA34" s="14">
        <f t="shared" si="39"/>
        <v>17.150306633391633</v>
      </c>
      <c r="CB34" s="22">
        <f t="shared" si="10"/>
        <v>134.24638938649042</v>
      </c>
      <c r="CC34" s="62">
        <f t="shared" si="11"/>
        <v>427.57972271982374</v>
      </c>
      <c r="CD34" s="62">
        <f ca="1">AVERAGE(OFFSET($CC$3,0,0,'Données projet'!$E$12+1,1))-AVERAGE(OFFSET($H$3,0,0,'Données projet'!$E$12+1,1))</f>
        <v>195.30963433439501</v>
      </c>
      <c r="CE34" s="62">
        <f t="shared" si="40"/>
        <v>185.00219255324504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1.4971055205438213</v>
      </c>
      <c r="CN34" s="24">
        <f t="shared" si="12"/>
        <v>1.4971055205438213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371.95849973474657</v>
      </c>
      <c r="T35" s="62">
        <f t="shared" si="34"/>
        <v>233.32640143610547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9.5675423876534076</v>
      </c>
      <c r="AC35" s="24">
        <f t="shared" si="3"/>
        <v>9.5675423876534076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62.116079999999997</v>
      </c>
      <c r="AK35" s="14">
        <f t="shared" si="35"/>
        <v>17.702196414896502</v>
      </c>
      <c r="AL35" s="22">
        <f t="shared" si="4"/>
        <v>139.0168314226114</v>
      </c>
      <c r="AM35" s="62">
        <f t="shared" si="5"/>
        <v>432.35016475594472</v>
      </c>
      <c r="AN35" s="62">
        <f ca="1">AVERAGE(OFFSET($AM$3,0,0,'Données projet'!$E$10+1,1))-AVERAGE(OFFSET($H$3,0,0,'Données projet'!$E$10+1,1))</f>
        <v>285.81515599562209</v>
      </c>
      <c r="AO35" s="62">
        <f t="shared" si="36"/>
        <v>183.57575273732033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7.0931779770533909</v>
      </c>
      <c r="AX35" s="23">
        <f t="shared" si="6"/>
        <v>7.0931779770533909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93.8964</v>
      </c>
      <c r="BF35" s="14">
        <f t="shared" si="37"/>
        <v>25.502612364176063</v>
      </c>
      <c r="BG35" s="22">
        <f t="shared" si="7"/>
        <v>207.95327986760662</v>
      </c>
      <c r="BH35" s="62">
        <f t="shared" si="8"/>
        <v>501.28661320093994</v>
      </c>
      <c r="BI35" s="62">
        <f ca="1">AVERAGE(OFFSET($BH$3,0,0,'Données projet'!$E$11+1,1))-AVERAGE(OFFSET($H$3,0,0,'Données projet'!$E$11+1,1))</f>
        <v>411.98877330238821</v>
      </c>
      <c r="BJ35" s="62">
        <f t="shared" si="38"/>
        <v>256.4377087753457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10.722245779266753</v>
      </c>
      <c r="BS35" s="24">
        <f t="shared" si="9"/>
        <v>10.722245779266753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6.6</v>
      </c>
      <c r="BY35" s="13">
        <f>IF('Données projet'!$A$114&gt;35,BY34+BX35-CG34,IF(A35&lt;'Données projet'!$A$114,$BV$205^A35,IF(A35='Données projet'!$A$114,'Données projet'!$B$114,BY34+BX35-CG34)))</f>
        <v>75.199999999999989</v>
      </c>
      <c r="BZ35" s="14">
        <f>BY35*VLOOKUP('Données projet'!$B$12,Paramètres!$A$1:$I$89,3,0)*VLOOKUP('Données projet'!$B$12,Paramètres!$A$1:$I$89,5,0)</f>
        <v>65.69471999999999</v>
      </c>
      <c r="CA35" s="14">
        <f t="shared" si="39"/>
        <v>18.60038718561951</v>
      </c>
      <c r="CB35" s="22">
        <f t="shared" si="10"/>
        <v>146.81397834828729</v>
      </c>
      <c r="CC35" s="62">
        <f t="shared" si="11"/>
        <v>440.14731168162064</v>
      </c>
      <c r="CD35" s="62">
        <f ca="1">AVERAGE(OFFSET($CC$3,0,0,'Données projet'!$E$12+1,1))-AVERAGE(OFFSET($H$3,0,0,'Données projet'!$E$12+1,1))</f>
        <v>195.30963433439501</v>
      </c>
      <c r="CE35" s="62">
        <f t="shared" si="40"/>
        <v>185.00219255324504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1.0586134657283521</v>
      </c>
      <c r="CN35" s="24">
        <f t="shared" si="12"/>
        <v>1.0586134657283521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371.95849973474657</v>
      </c>
      <c r="T36" s="62">
        <f t="shared" si="34"/>
        <v>233.32640143610547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6.7652741015994566</v>
      </c>
      <c r="AC36" s="24">
        <f t="shared" si="3"/>
        <v>6.7652741015994566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67.348320000000001</v>
      </c>
      <c r="AK36" s="14">
        <f t="shared" si="35"/>
        <v>19.013479288782474</v>
      </c>
      <c r="AL36" s="22">
        <f t="shared" si="4"/>
        <v>150.41346709462948</v>
      </c>
      <c r="AM36" s="62">
        <f t="shared" si="5"/>
        <v>443.7468004279628</v>
      </c>
      <c r="AN36" s="62">
        <f ca="1">AVERAGE(OFFSET($AM$3,0,0,'Données projet'!$E$10+1,1))-AVERAGE(OFFSET($H$3,0,0,'Données projet'!$E$10+1,1))</f>
        <v>285.81515599562209</v>
      </c>
      <c r="AO36" s="62">
        <f t="shared" si="36"/>
        <v>183.57575273732033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5.0156342477375304</v>
      </c>
      <c r="AX36" s="23">
        <f t="shared" si="6"/>
        <v>5.0156342477375304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101.80559999999998</v>
      </c>
      <c r="BF36" s="14">
        <f t="shared" si="37"/>
        <v>27.391707821525987</v>
      </c>
      <c r="BG36" s="22">
        <f t="shared" si="7"/>
        <v>225.01864445582441</v>
      </c>
      <c r="BH36" s="62">
        <f t="shared" si="8"/>
        <v>518.35197778915767</v>
      </c>
      <c r="BI36" s="62">
        <f ca="1">AVERAGE(OFFSET($BH$3,0,0,'Données projet'!$E$11+1,1))-AVERAGE(OFFSET($H$3,0,0,'Données projet'!$E$11+1,1))</f>
        <v>411.98877330238821</v>
      </c>
      <c r="BJ36" s="62">
        <f t="shared" si="38"/>
        <v>256.4377087753457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7.5817727000683597</v>
      </c>
      <c r="BS36" s="24">
        <f t="shared" si="9"/>
        <v>7.5817727000683597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6.6</v>
      </c>
      <c r="BY36" s="13">
        <f>IF('Données projet'!$A$114&gt;35,BY35+BX36-CG35,IF(A36&lt;'Données projet'!$A$114,$BV$205^A36,IF(A36='Données projet'!$A$114,'Données projet'!$B$114,BY35+BX36-CG35)))</f>
        <v>81.799999999999983</v>
      </c>
      <c r="BZ36" s="14">
        <f>BY36*VLOOKUP('Données projet'!$B$12,Paramètres!$A$1:$I$89,3,0)*VLOOKUP('Données projet'!$B$12,Paramètres!$A$1:$I$89,5,0)</f>
        <v>71.46047999999999</v>
      </c>
      <c r="CA36" s="14">
        <f t="shared" si="39"/>
        <v>20.035709203981977</v>
      </c>
      <c r="CB36" s="22">
        <f t="shared" si="10"/>
        <v>159.35586286360191</v>
      </c>
      <c r="CC36" s="62">
        <f t="shared" si="11"/>
        <v>452.6891961969352</v>
      </c>
      <c r="CD36" s="62">
        <f ca="1">AVERAGE(OFFSET($CC$3,0,0,'Données projet'!$E$12+1,1))-AVERAGE(OFFSET($H$3,0,0,'Données projet'!$E$12+1,1))</f>
        <v>195.30963433439501</v>
      </c>
      <c r="CE36" s="62">
        <f t="shared" si="40"/>
        <v>185.00219255324504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0.74855276027191064</v>
      </c>
      <c r="CN36" s="24">
        <f t="shared" si="12"/>
        <v>0.74855276027191064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509.92750920098484</v>
      </c>
      <c r="S37" s="62">
        <f ca="1">AVERAGE(OFFSET($R$3,0,0,'Données projet'!$E$9+1,1))-AVERAGE(OFFSET($H$3,0,0,'Données projet'!$E$9+1,1))</f>
        <v>371.95849973474657</v>
      </c>
      <c r="T37" s="62">
        <f t="shared" si="34"/>
        <v>233.32640143610547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4.7837711938267038</v>
      </c>
      <c r="AC37" s="24">
        <f t="shared" si="3"/>
        <v>4.7837711938267038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72.580559999999991</v>
      </c>
      <c r="AK37" s="14">
        <f t="shared" si="35"/>
        <v>20.312945109162861</v>
      </c>
      <c r="AL37" s="22">
        <f t="shared" si="4"/>
        <v>161.78952139845862</v>
      </c>
      <c r="AM37" s="62">
        <f t="shared" si="5"/>
        <v>455.1228547317919</v>
      </c>
      <c r="AN37" s="62">
        <f ca="1">AVERAGE(OFFSET($AM$3,0,0,'Données projet'!$E$10+1,1))-AVERAGE(OFFSET($H$3,0,0,'Données projet'!$E$10+1,1))</f>
        <v>285.81515599562209</v>
      </c>
      <c r="AO37" s="62">
        <f t="shared" si="36"/>
        <v>183.57575273732033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3.5465889885266959</v>
      </c>
      <c r="AX37" s="23">
        <f t="shared" si="6"/>
        <v>3.5465889885266959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109.7148</v>
      </c>
      <c r="BF37" s="14">
        <f t="shared" si="37"/>
        <v>29.263779078727129</v>
      </c>
      <c r="BG37" s="22">
        <f t="shared" si="7"/>
        <v>242.05435856211645</v>
      </c>
      <c r="BH37" s="62">
        <f t="shared" si="8"/>
        <v>535.38769189544973</v>
      </c>
      <c r="BI37" s="62">
        <f ca="1">AVERAGE(OFFSET($BH$3,0,0,'Données projet'!$E$11+1,1))-AVERAGE(OFFSET($H$3,0,0,'Données projet'!$E$11+1,1))</f>
        <v>411.98877330238821</v>
      </c>
      <c r="BJ37" s="62">
        <f t="shared" si="38"/>
        <v>256.4377087753457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5.3611228896333776</v>
      </c>
      <c r="BS37" s="24">
        <f t="shared" si="9"/>
        <v>5.3611228896333776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6.6</v>
      </c>
      <c r="BY37" s="13">
        <f>IF('Données projet'!$A$114&gt;35,BY36+BX37-CG36,IF(A37&lt;'Données projet'!$A$114,$BV$205^A37,IF(A37='Données projet'!$A$114,'Données projet'!$B$114,BY36+BX37-CG36)))</f>
        <v>88.399999999999977</v>
      </c>
      <c r="BZ37" s="14">
        <f>BY37*VLOOKUP('Données projet'!$B$12,Paramètres!$A$1:$I$89,3,0)*VLOOKUP('Données projet'!$B$12,Paramètres!$A$1:$I$89,5,0)</f>
        <v>77.22623999999999</v>
      </c>
      <c r="CA37" s="14">
        <f t="shared" si="39"/>
        <v>21.457598855530147</v>
      </c>
      <c r="CB37" s="22">
        <f t="shared" si="10"/>
        <v>171.87435267338165</v>
      </c>
      <c r="CC37" s="62">
        <f t="shared" si="11"/>
        <v>465.20768600671499</v>
      </c>
      <c r="CD37" s="62">
        <f ca="1">AVERAGE(OFFSET($CC$3,0,0,'Données projet'!$E$12+1,1))-AVERAGE(OFFSET($H$3,0,0,'Données projet'!$E$12+1,1))</f>
        <v>195.30963433439501</v>
      </c>
      <c r="CE37" s="62">
        <f t="shared" si="40"/>
        <v>185.00219255324504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0.52930673286417607</v>
      </c>
      <c r="CN37" s="24">
        <f t="shared" si="12"/>
        <v>0.52930673286417607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371.95849973474657</v>
      </c>
      <c r="T38" s="62">
        <f t="shared" si="34"/>
        <v>233.32640143610547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3.3826370507997283</v>
      </c>
      <c r="AC38" s="24">
        <f t="shared" si="3"/>
        <v>3.3826370507997283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77.812799999999996</v>
      </c>
      <c r="AK38" s="14">
        <f t="shared" si="35"/>
        <v>21.601542634761511</v>
      </c>
      <c r="AL38" s="22">
        <f t="shared" si="4"/>
        <v>173.14664675554295</v>
      </c>
      <c r="AM38" s="62">
        <f t="shared" si="5"/>
        <v>466.47998008887623</v>
      </c>
      <c r="AN38" s="62">
        <f ca="1">AVERAGE(OFFSET($AM$3,0,0,'Données projet'!$E$10+1,1))-AVERAGE(OFFSET($H$3,0,0,'Données projet'!$E$10+1,1))</f>
        <v>285.81515599562209</v>
      </c>
      <c r="AO38" s="62">
        <f t="shared" si="36"/>
        <v>183.57575273732033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2.5078171238687657</v>
      </c>
      <c r="AX38" s="23">
        <f t="shared" si="6"/>
        <v>2.5078171238687657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117.624</v>
      </c>
      <c r="BF38" s="14">
        <f t="shared" si="37"/>
        <v>31.120192961985413</v>
      </c>
      <c r="BG38" s="22">
        <f t="shared" si="7"/>
        <v>259.06280274212457</v>
      </c>
      <c r="BH38" s="62">
        <f t="shared" si="8"/>
        <v>552.39613607545789</v>
      </c>
      <c r="BI38" s="62">
        <f ca="1">AVERAGE(OFFSET($BH$3,0,0,'Données projet'!$E$11+1,1))-AVERAGE(OFFSET($H$3,0,0,'Données projet'!$E$11+1,1))</f>
        <v>411.98877330238821</v>
      </c>
      <c r="BJ38" s="62">
        <f t="shared" si="38"/>
        <v>256.4377087753457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3.7908863500341803</v>
      </c>
      <c r="BS38" s="24">
        <f t="shared" si="9"/>
        <v>3.7908863500341803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95</v>
      </c>
      <c r="BW38" s="13">
        <f>VLOOKUP(A38,'Données projet'!$A$113:$I$133,9,0)</f>
        <v>6.6</v>
      </c>
      <c r="BX38" s="13">
        <f t="array" ref="BX38">INDEX(BW:BW,MIN(IF(ISNUMBER(BW38:BW234),ROW(BW38:BW234),"")))</f>
        <v>6.6</v>
      </c>
      <c r="BY38" s="13">
        <f>IF('Données projet'!$A$114&gt;35,BY37+BX38-CG37,IF(A38&lt;'Données projet'!$A$114,$BV$205^A38,IF(A38='Données projet'!$A$114,'Données projet'!$B$114,BY37+BX38-CG37)))</f>
        <v>94.999999999999972</v>
      </c>
      <c r="BZ38" s="14">
        <f>BY38*VLOOKUP('Données projet'!$B$12,Paramètres!$A$1:$I$89,3,0)*VLOOKUP('Données projet'!$B$12,Paramètres!$A$1:$I$89,5,0)</f>
        <v>82.99199999999999</v>
      </c>
      <c r="CA38" s="14">
        <f t="shared" si="39"/>
        <v>22.867173045817303</v>
      </c>
      <c r="CB38" s="22">
        <f t="shared" si="10"/>
        <v>184.37139305479846</v>
      </c>
      <c r="CC38" s="62">
        <f t="shared" si="11"/>
        <v>477.7047263881318</v>
      </c>
      <c r="CD38" s="62">
        <f ca="1">AVERAGE(OFFSET($CC$3,0,0,'Données projet'!$E$12+1,1))-AVERAGE(OFFSET($H$3,0,0,'Données projet'!$E$12+1,1))</f>
        <v>195.30963433439501</v>
      </c>
      <c r="CE38" s="62">
        <f t="shared" si="40"/>
        <v>185.00219255324504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14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0.37427638013595532</v>
      </c>
      <c r="CN38" s="24">
        <f t="shared" si="12"/>
        <v>0.37427638013595532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371.95849973474657</v>
      </c>
      <c r="T39" s="62">
        <f t="shared" si="34"/>
        <v>233.32640143610547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2.3918855969133519</v>
      </c>
      <c r="AC39" s="24">
        <f t="shared" si="3"/>
        <v>2.3918855969133519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69.360720000000001</v>
      </c>
      <c r="AK39" s="14">
        <f t="shared" si="35"/>
        <v>19.514617146984691</v>
      </c>
      <c r="AL39" s="22">
        <f t="shared" si="4"/>
        <v>154.791212197665</v>
      </c>
      <c r="AM39" s="62">
        <f t="shared" si="5"/>
        <v>448.12454553099832</v>
      </c>
      <c r="AN39" s="62">
        <f ca="1">AVERAGE(OFFSET($AM$3,0,0,'Données projet'!$E$10+1,1))-AVERAGE(OFFSET($H$3,0,0,'Données projet'!$E$10+1,1))</f>
        <v>285.81515599562209</v>
      </c>
      <c r="AO39" s="62">
        <f t="shared" si="36"/>
        <v>183.57575273732033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1.7732944942633484</v>
      </c>
      <c r="AX39" s="23">
        <f t="shared" si="6"/>
        <v>1.7732944942633484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104.8476</v>
      </c>
      <c r="BF39" s="14">
        <f t="shared" si="37"/>
        <v>28.113670466115643</v>
      </c>
      <c r="BG39" s="22">
        <f t="shared" si="7"/>
        <v>231.57421272848475</v>
      </c>
      <c r="BH39" s="62">
        <f t="shared" si="8"/>
        <v>524.90754606181804</v>
      </c>
      <c r="BI39" s="62">
        <f ca="1">AVERAGE(OFFSET($BH$3,0,0,'Données projet'!$E$11+1,1))-AVERAGE(OFFSET($H$3,0,0,'Données projet'!$E$11+1,1))</f>
        <v>411.98877330238821</v>
      </c>
      <c r="BJ39" s="62">
        <f t="shared" si="38"/>
        <v>256.4377087753457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2.6805614448166892</v>
      </c>
      <c r="BS39" s="24">
        <f t="shared" si="9"/>
        <v>2.6805614448166892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5.8</v>
      </c>
      <c r="BY39" s="13">
        <f>IF('Données projet'!$A$114&gt;35,BY38+BX39-CG38,IF(A39&lt;'Données projet'!$A$114,$BV$205^A39,IF(A39='Données projet'!$A$114,'Données projet'!$B$114,BY38+BX39-CG38)))</f>
        <v>86.799999999999969</v>
      </c>
      <c r="BZ39" s="14">
        <f>BY39*VLOOKUP('Données projet'!$B$12,Paramètres!$A$1:$I$89,3,0)*VLOOKUP('Données projet'!$B$12,Paramètres!$A$1:$I$89,5,0)</f>
        <v>75.828479999999985</v>
      </c>
      <c r="CA39" s="14">
        <f t="shared" si="39"/>
        <v>21.114068675464956</v>
      </c>
      <c r="CB39" s="22">
        <f t="shared" si="10"/>
        <v>168.8416056097681</v>
      </c>
      <c r="CC39" s="62">
        <f t="shared" si="11"/>
        <v>462.17493894310144</v>
      </c>
      <c r="CD39" s="62">
        <f ca="1">AVERAGE(OFFSET($CC$3,0,0,'Données projet'!$E$12+1,1))-AVERAGE(OFFSET($H$3,0,0,'Données projet'!$E$12+1,1))</f>
        <v>195.30963433439501</v>
      </c>
      <c r="CE39" s="62">
        <f t="shared" si="40"/>
        <v>185.00219255324504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0.26465336643208803</v>
      </c>
      <c r="CN39" s="24">
        <f t="shared" si="12"/>
        <v>0.26465336643208803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371.95849973474657</v>
      </c>
      <c r="T40" s="62">
        <f t="shared" si="34"/>
        <v>233.32640143610547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1.6913185253998642</v>
      </c>
      <c r="AC40" s="24">
        <f t="shared" si="3"/>
        <v>1.6913185253998642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74.995440000000002</v>
      </c>
      <c r="AK40" s="14">
        <f t="shared" si="35"/>
        <v>20.908980854017098</v>
      </c>
      <c r="AL40" s="22">
        <f t="shared" si="4"/>
        <v>167.03353298741311</v>
      </c>
      <c r="AM40" s="62">
        <f t="shared" si="5"/>
        <v>460.36686632074645</v>
      </c>
      <c r="AN40" s="62">
        <f ca="1">AVERAGE(OFFSET($AM$3,0,0,'Données projet'!$E$10+1,1))-AVERAGE(OFFSET($H$3,0,0,'Données projet'!$E$10+1,1))</f>
        <v>285.81515599562209</v>
      </c>
      <c r="AO40" s="62">
        <f t="shared" si="36"/>
        <v>183.57575273732033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1.253908561934383</v>
      </c>
      <c r="AX40" s="23">
        <f t="shared" si="6"/>
        <v>1.253908561934383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113.3652</v>
      </c>
      <c r="BF40" s="14">
        <f t="shared" si="37"/>
        <v>30.122456058687586</v>
      </c>
      <c r="BG40" s="22">
        <f t="shared" si="7"/>
        <v>249.90766763554748</v>
      </c>
      <c r="BH40" s="62">
        <f t="shared" si="8"/>
        <v>543.24100096888083</v>
      </c>
      <c r="BI40" s="62">
        <f ca="1">AVERAGE(OFFSET($BH$3,0,0,'Données projet'!$E$11+1,1))-AVERAGE(OFFSET($H$3,0,0,'Données projet'!$E$11+1,1))</f>
        <v>411.98877330238821</v>
      </c>
      <c r="BJ40" s="62">
        <f t="shared" si="38"/>
        <v>256.4377087753457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1.8954431750170906</v>
      </c>
      <c r="BS40" s="24">
        <f t="shared" si="9"/>
        <v>1.8954431750170906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5.8</v>
      </c>
      <c r="BY40" s="13">
        <f>IF('Données projet'!$A$114&gt;35,BY39+BX40-CG39,IF(A40&lt;'Données projet'!$A$114,$BV$205^A40,IF(A40='Données projet'!$A$114,'Données projet'!$B$114,BY39+BX40-CG39)))</f>
        <v>92.599999999999966</v>
      </c>
      <c r="BZ40" s="14">
        <f>BY40*VLOOKUP('Données projet'!$B$12,Paramètres!$A$1:$I$89,3,0)*VLOOKUP('Données projet'!$B$12,Paramètres!$A$1:$I$89,5,0)</f>
        <v>80.895359999999982</v>
      </c>
      <c r="CA40" s="14">
        <f t="shared" si="39"/>
        <v>22.355962294793134</v>
      </c>
      <c r="CB40" s="22">
        <f t="shared" si="10"/>
        <v>179.829386330098</v>
      </c>
      <c r="CC40" s="62">
        <f t="shared" si="11"/>
        <v>473.16271966343129</v>
      </c>
      <c r="CD40" s="62">
        <f ca="1">AVERAGE(OFFSET($CC$3,0,0,'Données projet'!$E$12+1,1))-AVERAGE(OFFSET($H$3,0,0,'Données projet'!$E$12+1,1))</f>
        <v>195.30963433439501</v>
      </c>
      <c r="CE40" s="62">
        <f t="shared" si="40"/>
        <v>185.00219255324504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0.18713819006797766</v>
      </c>
      <c r="CN40" s="24">
        <f t="shared" si="12"/>
        <v>0.18713819006797766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371.95849973474657</v>
      </c>
      <c r="T41" s="62">
        <f t="shared" si="34"/>
        <v>233.32640143610547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1.1959427984566759</v>
      </c>
      <c r="AC41" s="24">
        <f t="shared" si="3"/>
        <v>1.1959427984566759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80.630160000000004</v>
      </c>
      <c r="AK41" s="14">
        <f t="shared" si="35"/>
        <v>22.291191095412266</v>
      </c>
      <c r="AL41" s="22">
        <f t="shared" si="4"/>
        <v>179.25468649117633</v>
      </c>
      <c r="AM41" s="62">
        <f t="shared" si="5"/>
        <v>472.58801982450962</v>
      </c>
      <c r="AN41" s="62">
        <f ca="1">AVERAGE(OFFSET($AM$3,0,0,'Données projet'!$E$10+1,1))-AVERAGE(OFFSET($H$3,0,0,'Données projet'!$E$10+1,1))</f>
        <v>285.81515599562209</v>
      </c>
      <c r="AO41" s="62">
        <f t="shared" si="36"/>
        <v>183.57575273732033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0.88664724713167431</v>
      </c>
      <c r="AX41" s="23">
        <f t="shared" si="6"/>
        <v>0.88664724713167431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121.88280000000002</v>
      </c>
      <c r="BF41" s="14">
        <f t="shared" si="37"/>
        <v>32.113732800054677</v>
      </c>
      <c r="BG41" s="22">
        <f t="shared" si="7"/>
        <v>268.21062796009522</v>
      </c>
      <c r="BH41" s="62">
        <f t="shared" si="8"/>
        <v>561.54396129342854</v>
      </c>
      <c r="BI41" s="62">
        <f ca="1">AVERAGE(OFFSET($BH$3,0,0,'Données projet'!$E$11+1,1))-AVERAGE(OFFSET($H$3,0,0,'Données projet'!$E$11+1,1))</f>
        <v>411.98877330238821</v>
      </c>
      <c r="BJ41" s="62">
        <f t="shared" si="38"/>
        <v>256.4377087753457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1.3402807224083448</v>
      </c>
      <c r="BS41" s="24">
        <f t="shared" si="9"/>
        <v>1.3402807224083448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5.8</v>
      </c>
      <c r="BY41" s="13">
        <f>IF('Données projet'!$A$114&gt;35,BY40+BX41-CG40,IF(A41&lt;'Données projet'!$A$114,$BV$205^A41,IF(A41='Données projet'!$A$114,'Données projet'!$B$114,BY40+BX41-CG40)))</f>
        <v>98.399999999999963</v>
      </c>
      <c r="BZ41" s="14">
        <f>BY41*VLOOKUP('Données projet'!$B$12,Paramètres!$A$1:$I$89,3,0)*VLOOKUP('Données projet'!$B$12,Paramètres!$A$1:$I$89,5,0)</f>
        <v>85.96223999999998</v>
      </c>
      <c r="CA41" s="14">
        <f t="shared" si="39"/>
        <v>23.588828321049387</v>
      </c>
      <c r="CB41" s="22">
        <f t="shared" si="10"/>
        <v>190.80144399249431</v>
      </c>
      <c r="CC41" s="62">
        <f t="shared" si="11"/>
        <v>484.1347773258276</v>
      </c>
      <c r="CD41" s="62">
        <f ca="1">AVERAGE(OFFSET($CC$3,0,0,'Données projet'!$E$12+1,1))-AVERAGE(OFFSET($H$3,0,0,'Données projet'!$E$12+1,1))</f>
        <v>195.30963433439501</v>
      </c>
      <c r="CE41" s="62">
        <f t="shared" si="40"/>
        <v>185.00219255324504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0.13232668321604402</v>
      </c>
      <c r="CN41" s="24">
        <f t="shared" si="12"/>
        <v>0.13232668321604402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371.95849973474657</v>
      </c>
      <c r="T42" s="62">
        <f t="shared" si="34"/>
        <v>233.32640143610547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0.84565926269993208</v>
      </c>
      <c r="AC42" s="24">
        <f t="shared" si="3"/>
        <v>0.84565926269993208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86.264879999999991</v>
      </c>
      <c r="AK42" s="14">
        <f t="shared" si="35"/>
        <v>23.662193807539584</v>
      </c>
      <c r="AL42" s="22">
        <f t="shared" si="4"/>
        <v>191.4563202147981</v>
      </c>
      <c r="AM42" s="62">
        <f t="shared" si="5"/>
        <v>484.78965354813141</v>
      </c>
      <c r="AN42" s="62">
        <f ca="1">AVERAGE(OFFSET($AM$3,0,0,'Données projet'!$E$10+1,1))-AVERAGE(OFFSET($H$3,0,0,'Données projet'!$E$10+1,1))</f>
        <v>285.81515599562209</v>
      </c>
      <c r="AO42" s="62">
        <f t="shared" si="36"/>
        <v>183.57575273732033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0.62695428096719164</v>
      </c>
      <c r="AX42" s="23">
        <f t="shared" si="6"/>
        <v>0.62695428096719164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130.40040000000002</v>
      </c>
      <c r="BF42" s="14">
        <f t="shared" si="37"/>
        <v>34.088863450406919</v>
      </c>
      <c r="BG42" s="22">
        <f t="shared" si="7"/>
        <v>286.48546717612544</v>
      </c>
      <c r="BH42" s="62">
        <f t="shared" si="8"/>
        <v>579.8188005094587</v>
      </c>
      <c r="BI42" s="62">
        <f ca="1">AVERAGE(OFFSET($BH$3,0,0,'Données projet'!$E$11+1,1))-AVERAGE(OFFSET($H$3,0,0,'Données projet'!$E$11+1,1))</f>
        <v>411.98877330238821</v>
      </c>
      <c r="BJ42" s="62">
        <f t="shared" si="38"/>
        <v>256.4377087753457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0.9477215875085454</v>
      </c>
      <c r="BS42" s="24">
        <f t="shared" si="9"/>
        <v>0.9477215875085454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5.8</v>
      </c>
      <c r="BY42" s="13">
        <f>IF('Données projet'!$A$114&gt;35,BY41+BX42-CG41,IF(A42&lt;'Données projet'!$A$114,$BV$205^A42,IF(A42='Données projet'!$A$114,'Données projet'!$B$114,BY41+BX42-CG41)))</f>
        <v>104.19999999999996</v>
      </c>
      <c r="BZ42" s="14">
        <f>BY42*VLOOKUP('Données projet'!$B$12,Paramètres!$A$1:$I$89,3,0)*VLOOKUP('Données projet'!$B$12,Paramètres!$A$1:$I$89,5,0)</f>
        <v>91.029119999999978</v>
      </c>
      <c r="CA42" s="14">
        <f t="shared" si="39"/>
        <v>24.813259479575787</v>
      </c>
      <c r="CB42" s="22">
        <f t="shared" si="10"/>
        <v>201.75881092692779</v>
      </c>
      <c r="CC42" s="62">
        <f t="shared" si="11"/>
        <v>495.09214426026108</v>
      </c>
      <c r="CD42" s="62">
        <f ca="1">AVERAGE(OFFSET($CC$3,0,0,'Données projet'!$E$12+1,1))-AVERAGE(OFFSET($H$3,0,0,'Données projet'!$E$12+1,1))</f>
        <v>195.30963433439501</v>
      </c>
      <c r="CE42" s="62">
        <f t="shared" si="40"/>
        <v>185.00219255324504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9.3569095033988831E-2</v>
      </c>
      <c r="CN42" s="24">
        <f t="shared" si="12"/>
        <v>9.3569095033988831E-2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371.95849973474657</v>
      </c>
      <c r="T43" s="62">
        <f t="shared" si="34"/>
        <v>233.32640143610547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0.59797139922833797</v>
      </c>
      <c r="AC43" s="24">
        <f t="shared" si="3"/>
        <v>0.59797139922833797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91.899599999999992</v>
      </c>
      <c r="AK43" s="14">
        <f t="shared" si="35"/>
        <v>25.022804363156467</v>
      </c>
      <c r="AL43" s="22">
        <f t="shared" si="4"/>
        <v>203.63985426583085</v>
      </c>
      <c r="AM43" s="62">
        <f t="shared" si="5"/>
        <v>496.97318759916413</v>
      </c>
      <c r="AN43" s="62">
        <f ca="1">AVERAGE(OFFSET($AM$3,0,0,'Données projet'!$E$10+1,1))-AVERAGE(OFFSET($H$3,0,0,'Données projet'!$E$10+1,1))</f>
        <v>285.81515599562209</v>
      </c>
      <c r="AO43" s="62">
        <f t="shared" si="36"/>
        <v>183.57575273732033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0.44332362356583727</v>
      </c>
      <c r="AX43" s="23">
        <f t="shared" si="6"/>
        <v>0.44332362356583727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138.91800000000001</v>
      </c>
      <c r="BF43" s="14">
        <f t="shared" si="37"/>
        <v>36.049022673886341</v>
      </c>
      <c r="BG43" s="22">
        <f t="shared" si="7"/>
        <v>304.73423115701871</v>
      </c>
      <c r="BH43" s="62">
        <f t="shared" si="8"/>
        <v>598.06756449035197</v>
      </c>
      <c r="BI43" s="62">
        <f ca="1">AVERAGE(OFFSET($BH$3,0,0,'Données projet'!$E$11+1,1))-AVERAGE(OFFSET($H$3,0,0,'Données projet'!$E$11+1,1))</f>
        <v>411.98877330238821</v>
      </c>
      <c r="BJ43" s="62">
        <f t="shared" si="38"/>
        <v>256.4377087753457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0.67014036120417253</v>
      </c>
      <c r="BS43" s="24">
        <f t="shared" si="9"/>
        <v>0.67014036120417253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110</v>
      </c>
      <c r="BW43" s="13">
        <f>VLOOKUP(A43,'Données projet'!$A$113:$I$133,9,0)</f>
        <v>5.8</v>
      </c>
      <c r="BX43" s="13">
        <f t="array" ref="BX43">INDEX(BW:BW,MIN(IF(ISNUMBER(BW43:BW239),ROW(BW43:BW239),"")))</f>
        <v>5.8</v>
      </c>
      <c r="BY43" s="13">
        <f>IF('Données projet'!$A$114&gt;35,BY42+BX43-CG42,IF(A43&lt;'Données projet'!$A$114,$BV$205^A43,IF(A43='Données projet'!$A$114,'Données projet'!$B$114,BY42+BX43-CG42)))</f>
        <v>109.99999999999996</v>
      </c>
      <c r="BZ43" s="14">
        <f>BY43*VLOOKUP('Données projet'!$B$12,Paramètres!$A$1:$I$89,3,0)*VLOOKUP('Données projet'!$B$12,Paramètres!$A$1:$I$89,5,0)</f>
        <v>96.095999999999975</v>
      </c>
      <c r="CA43" s="14">
        <f t="shared" si="39"/>
        <v>26.029778784173352</v>
      </c>
      <c r="CB43" s="22">
        <f t="shared" si="10"/>
        <v>212.70239804910184</v>
      </c>
      <c r="CC43" s="62">
        <f t="shared" si="11"/>
        <v>506.03573138243519</v>
      </c>
      <c r="CD43" s="62">
        <f ca="1">AVERAGE(OFFSET($CC$3,0,0,'Données projet'!$E$12+1,1))-AVERAGE(OFFSET($H$3,0,0,'Données projet'!$E$12+1,1))</f>
        <v>195.30963433439501</v>
      </c>
      <c r="CE43" s="62">
        <f t="shared" si="40"/>
        <v>185.00219255324504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14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6.6163341608022008E-2</v>
      </c>
      <c r="CN43" s="24">
        <f t="shared" si="12"/>
        <v>6.6163341608022008E-2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371.95849973474657</v>
      </c>
      <c r="T44" s="62">
        <f t="shared" si="34"/>
        <v>233.32640143610547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0.42282963134996604</v>
      </c>
      <c r="AC44" s="24">
        <f t="shared" si="3"/>
        <v>0.42282963134996604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83.447520000000011</v>
      </c>
      <c r="AK44" s="14">
        <f t="shared" si="35"/>
        <v>22.978039697763734</v>
      </c>
      <c r="AL44" s="22">
        <f t="shared" si="4"/>
        <v>185.3578498069385</v>
      </c>
      <c r="AM44" s="62">
        <f t="shared" si="5"/>
        <v>478.69118314027185</v>
      </c>
      <c r="AN44" s="62">
        <f ca="1">AVERAGE(OFFSET($AM$3,0,0,'Données projet'!$E$10+1,1))-AVERAGE(OFFSET($H$3,0,0,'Données projet'!$E$10+1,1))</f>
        <v>285.81515599562209</v>
      </c>
      <c r="AO44" s="62">
        <f t="shared" si="36"/>
        <v>183.57575273732033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0.31347714048359587</v>
      </c>
      <c r="AX44" s="23">
        <f t="shared" si="6"/>
        <v>0.31347714048359587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126.1416</v>
      </c>
      <c r="BF44" s="14">
        <f t="shared" si="37"/>
        <v>33.10323903126482</v>
      </c>
      <c r="BG44" s="22">
        <f t="shared" si="7"/>
        <v>277.35142797945286</v>
      </c>
      <c r="BH44" s="62">
        <f t="shared" si="8"/>
        <v>570.68476131278612</v>
      </c>
      <c r="BI44" s="62">
        <f ca="1">AVERAGE(OFFSET($BH$3,0,0,'Données projet'!$E$11+1,1))-AVERAGE(OFFSET($H$3,0,0,'Données projet'!$E$11+1,1))</f>
        <v>411.98877330238821</v>
      </c>
      <c r="BJ44" s="62">
        <f t="shared" si="38"/>
        <v>256.4377087753457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0.47386079375427276</v>
      </c>
      <c r="BS44" s="24">
        <f t="shared" si="9"/>
        <v>0.47386079375427276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4.8</v>
      </c>
      <c r="BY44" s="13">
        <f>IF('Données projet'!$A$114&gt;35,BY43+BX44-CG43,IF(A44&lt;'Données projet'!$A$114,$BV$205^A44,IF(A44='Données projet'!$A$114,'Données projet'!$B$114,BY43+BX44-CG43)))</f>
        <v>100.79999999999995</v>
      </c>
      <c r="BZ44" s="14">
        <f>BY44*VLOOKUP('Données projet'!$B$12,Paramètres!$A$1:$I$89,3,0)*VLOOKUP('Données projet'!$B$12,Paramètres!$A$1:$I$89,5,0)</f>
        <v>88.058879999999974</v>
      </c>
      <c r="CA44" s="14">
        <f t="shared" si="39"/>
        <v>24.096481170231179</v>
      </c>
      <c r="CB44" s="22">
        <f t="shared" si="10"/>
        <v>195.33725403815257</v>
      </c>
      <c r="CC44" s="62">
        <f t="shared" si="11"/>
        <v>488.67058737148591</v>
      </c>
      <c r="CD44" s="62">
        <f ca="1">AVERAGE(OFFSET($CC$3,0,0,'Données projet'!$E$12+1,1))-AVERAGE(OFFSET($H$3,0,0,'Données projet'!$E$12+1,1))</f>
        <v>195.30963433439501</v>
      </c>
      <c r="CE44" s="62">
        <f t="shared" si="40"/>
        <v>185.00219255324504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4.6784547516994415E-2</v>
      </c>
      <c r="CN44" s="24">
        <f t="shared" si="12"/>
        <v>4.6784547516994415E-2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371.95849973474657</v>
      </c>
      <c r="T45" s="62">
        <f t="shared" si="34"/>
        <v>233.32640143610547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0.29898569961416899</v>
      </c>
      <c r="AC45" s="24">
        <f t="shared" si="3"/>
        <v>0.29898569961416899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89.082240000000013</v>
      </c>
      <c r="AK45" s="14">
        <f t="shared" si="35"/>
        <v>24.343751517442186</v>
      </c>
      <c r="AL45" s="22">
        <f t="shared" si="4"/>
        <v>197.55026855954517</v>
      </c>
      <c r="AM45" s="62">
        <f t="shared" si="5"/>
        <v>490.88360189287846</v>
      </c>
      <c r="AN45" s="62">
        <f ca="1">AVERAGE(OFFSET($AM$3,0,0,'Données projet'!$E$10+1,1))-AVERAGE(OFFSET($H$3,0,0,'Données projet'!$E$10+1,1))</f>
        <v>285.81515599562209</v>
      </c>
      <c r="AO45" s="62">
        <f t="shared" si="36"/>
        <v>183.57575273732033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0.22166181178291866</v>
      </c>
      <c r="AX45" s="23">
        <f t="shared" si="6"/>
        <v>0.22166181178291866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134.65920000000003</v>
      </c>
      <c r="BF45" s="14">
        <f t="shared" si="37"/>
        <v>35.07074737441733</v>
      </c>
      <c r="BG45" s="22">
        <f t="shared" si="7"/>
        <v>295.61299167711019</v>
      </c>
      <c r="BH45" s="62">
        <f t="shared" si="8"/>
        <v>588.9463250104435</v>
      </c>
      <c r="BI45" s="62">
        <f ca="1">AVERAGE(OFFSET($BH$3,0,0,'Données projet'!$E$11+1,1))-AVERAGE(OFFSET($H$3,0,0,'Données projet'!$E$11+1,1))</f>
        <v>411.98877330238821</v>
      </c>
      <c r="BJ45" s="62">
        <f t="shared" si="38"/>
        <v>256.4377087753457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0.33507018060208632</v>
      </c>
      <c r="BS45" s="24">
        <f t="shared" si="9"/>
        <v>0.33507018060208632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4.8</v>
      </c>
      <c r="BY45" s="13">
        <f>IF('Données projet'!$A$114&gt;35,BY44+BX45-CG44,IF(A45&lt;'Données projet'!$A$114,$BV$205^A45,IF(A45='Données projet'!$A$114,'Données projet'!$B$114,BY44+BX45-CG44)))</f>
        <v>105.59999999999995</v>
      </c>
      <c r="BZ45" s="14">
        <f>BY45*VLOOKUP('Données projet'!$B$12,Paramètres!$A$1:$I$89,3,0)*VLOOKUP('Données projet'!$B$12,Paramètres!$A$1:$I$89,5,0)</f>
        <v>92.252159999999975</v>
      </c>
      <c r="CA45" s="14">
        <f t="shared" si="39"/>
        <v>25.107607958259965</v>
      </c>
      <c r="CB45" s="22">
        <f t="shared" si="10"/>
        <v>204.40159586063604</v>
      </c>
      <c r="CC45" s="62">
        <f t="shared" si="11"/>
        <v>497.73492919396938</v>
      </c>
      <c r="CD45" s="62">
        <f ca="1">AVERAGE(OFFSET($CC$3,0,0,'Données projet'!$E$12+1,1))-AVERAGE(OFFSET($H$3,0,0,'Données projet'!$E$12+1,1))</f>
        <v>195.30963433439501</v>
      </c>
      <c r="CE45" s="62">
        <f t="shared" si="40"/>
        <v>185.00219255324504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3.3081670804011004E-2</v>
      </c>
      <c r="CN45" s="24">
        <f t="shared" si="12"/>
        <v>3.3081670804011004E-2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371.95849973474657</v>
      </c>
      <c r="T46" s="62">
        <f t="shared" si="34"/>
        <v>233.32640143610547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0.21141481567498302</v>
      </c>
      <c r="AC46" s="24">
        <f t="shared" si="3"/>
        <v>0.21141481567498302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94.716960000000014</v>
      </c>
      <c r="AK46" s="14">
        <f t="shared" si="35"/>
        <v>25.69943794908513</v>
      </c>
      <c r="AL46" s="22">
        <f t="shared" si="4"/>
        <v>209.72522642798995</v>
      </c>
      <c r="AM46" s="62">
        <f t="shared" si="5"/>
        <v>503.05855976132329</v>
      </c>
      <c r="AN46" s="62">
        <f ca="1">AVERAGE(OFFSET($AM$3,0,0,'Données projet'!$E$10+1,1))-AVERAGE(OFFSET($H$3,0,0,'Données projet'!$E$10+1,1))</f>
        <v>285.81515599562209</v>
      </c>
      <c r="AO46" s="62">
        <f t="shared" si="36"/>
        <v>183.57575273732033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0.15673857024179796</v>
      </c>
      <c r="AX46" s="23">
        <f t="shared" si="6"/>
        <v>0.15673857024179796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2">
        <f t="shared" si="8"/>
        <v>607.18273374145838</v>
      </c>
      <c r="BI46" s="62">
        <f ca="1">AVERAGE(OFFSET($BH$3,0,0,'Données projet'!$E$11+1,1))-AVERAGE(OFFSET($H$3,0,0,'Données projet'!$E$11+1,1))</f>
        <v>411.98877330238821</v>
      </c>
      <c r="BJ46" s="62">
        <f t="shared" si="38"/>
        <v>256.4377087753457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0.23693039687713643</v>
      </c>
      <c r="BS46" s="24">
        <f t="shared" si="9"/>
        <v>0.23693039687713643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4.8</v>
      </c>
      <c r="BY46" s="13">
        <f>IF('Données projet'!$A$114&gt;35,BY45+BX46-CG45,IF(A46&lt;'Données projet'!$A$114,$BV$205^A46,IF(A46='Données projet'!$A$114,'Données projet'!$B$114,BY45+BX46-CG45)))</f>
        <v>110.39999999999995</v>
      </c>
      <c r="BZ46" s="14">
        <f>BY46*VLOOKUP('Données projet'!$B$12,Paramètres!$A$1:$I$89,3,0)*VLOOKUP('Données projet'!$B$12,Paramètres!$A$1:$I$89,5,0)</f>
        <v>96.445439999999962</v>
      </c>
      <c r="CA46" s="14">
        <f t="shared" si="39"/>
        <v>26.113397153228323</v>
      </c>
      <c r="CB46" s="22">
        <f t="shared" si="10"/>
        <v>213.45664137520589</v>
      </c>
      <c r="CC46" s="62">
        <f t="shared" si="11"/>
        <v>506.78997470853921</v>
      </c>
      <c r="CD46" s="62">
        <f ca="1">AVERAGE(OFFSET($CC$3,0,0,'Données projet'!$E$12+1,1))-AVERAGE(OFFSET($H$3,0,0,'Données projet'!$E$12+1,1))</f>
        <v>195.30963433439501</v>
      </c>
      <c r="CE46" s="62">
        <f t="shared" si="40"/>
        <v>185.00219255324504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2.3392273758497208E-2</v>
      </c>
      <c r="CN46" s="24">
        <f t="shared" si="12"/>
        <v>2.3392273758497208E-2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371.95849973474657</v>
      </c>
      <c r="T47" s="62">
        <f t="shared" si="34"/>
        <v>233.32640143610547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0.14949284980708449</v>
      </c>
      <c r="AC47" s="24">
        <f t="shared" si="3"/>
        <v>0.14949284980708449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100.35168</v>
      </c>
      <c r="AK47" s="14">
        <f t="shared" si="35"/>
        <v>27.045763332704833</v>
      </c>
      <c r="AL47" s="22">
        <f t="shared" si="4"/>
        <v>221.88388047112758</v>
      </c>
      <c r="AM47" s="62">
        <f t="shared" si="5"/>
        <v>515.21721380446093</v>
      </c>
      <c r="AN47" s="62">
        <f ca="1">AVERAGE(OFFSET($AM$3,0,0,'Données projet'!$E$10+1,1))-AVERAGE(OFFSET($H$3,0,0,'Données projet'!$E$10+1,1))</f>
        <v>285.81515599562209</v>
      </c>
      <c r="AO47" s="62">
        <f t="shared" si="36"/>
        <v>183.57575273732033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0.11083090589145934</v>
      </c>
      <c r="AX47" s="23">
        <f t="shared" si="6"/>
        <v>0.11083090589145934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151.69440000000003</v>
      </c>
      <c r="BF47" s="14">
        <f t="shared" si="37"/>
        <v>38.963392010880654</v>
      </c>
      <c r="BG47" s="22">
        <f t="shared" si="7"/>
        <v>332.06232108561716</v>
      </c>
      <c r="BH47" s="62">
        <f t="shared" si="8"/>
        <v>625.39565441895047</v>
      </c>
      <c r="BI47" s="62">
        <f ca="1">AVERAGE(OFFSET($BH$3,0,0,'Données projet'!$E$11+1,1))-AVERAGE(OFFSET($H$3,0,0,'Données projet'!$E$11+1,1))</f>
        <v>411.98877330238821</v>
      </c>
      <c r="BJ47" s="62">
        <f t="shared" si="38"/>
        <v>256.4377087753457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0.16753509030104319</v>
      </c>
      <c r="BS47" s="24">
        <f t="shared" si="9"/>
        <v>0.16753509030104319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4.8</v>
      </c>
      <c r="BY47" s="13">
        <f>IF('Données projet'!$A$114&gt;35,BY46+BX47-CG46,IF(A47&lt;'Données projet'!$A$114,$BV$205^A47,IF(A47='Données projet'!$A$114,'Données projet'!$B$114,BY46+BX47-CG46)))</f>
        <v>115.19999999999995</v>
      </c>
      <c r="BZ47" s="14">
        <f>BY47*VLOOKUP('Données projet'!$B$12,Paramètres!$A$1:$I$89,3,0)*VLOOKUP('Données projet'!$B$12,Paramètres!$A$1:$I$89,5,0)</f>
        <v>100.63871999999996</v>
      </c>
      <c r="CA47" s="14">
        <f t="shared" si="39"/>
        <v>27.114107349094599</v>
      </c>
      <c r="CB47" s="22">
        <f t="shared" si="10"/>
        <v>222.50284096633968</v>
      </c>
      <c r="CC47" s="62">
        <f t="shared" si="11"/>
        <v>515.83617429967296</v>
      </c>
      <c r="CD47" s="62">
        <f ca="1">AVERAGE(OFFSET($CC$3,0,0,'Données projet'!$E$12+1,1))-AVERAGE(OFFSET($H$3,0,0,'Données projet'!$E$12+1,1))</f>
        <v>195.30963433439501</v>
      </c>
      <c r="CE47" s="62">
        <f t="shared" si="40"/>
        <v>185.00219255324504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1.6540835402005502E-2</v>
      </c>
      <c r="CN47" s="24">
        <f t="shared" si="12"/>
        <v>1.6540835402005502E-2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371.95849973474657</v>
      </c>
      <c r="T48" s="62">
        <f t="shared" si="34"/>
        <v>233.32640143610547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0.10570740783749151</v>
      </c>
      <c r="AC48" s="24">
        <f t="shared" si="3"/>
        <v>0.10570740783749151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105.98640000000002</v>
      </c>
      <c r="AK48" s="14">
        <f t="shared" si="35"/>
        <v>28.383313189586875</v>
      </c>
      <c r="AL48" s="22">
        <f t="shared" si="4"/>
        <v>234.02725047186379</v>
      </c>
      <c r="AM48" s="62">
        <f t="shared" si="5"/>
        <v>527.36058380519717</v>
      </c>
      <c r="AN48" s="62">
        <f ca="1">AVERAGE(OFFSET($AM$3,0,0,'Données projet'!$E$10+1,1))-AVERAGE(OFFSET($H$3,0,0,'Données projet'!$E$10+1,1))</f>
        <v>285.81515599562209</v>
      </c>
      <c r="AO48" s="62">
        <f t="shared" si="36"/>
        <v>183.57575273732033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7.8369285120898982E-2</v>
      </c>
      <c r="AX48" s="23">
        <f t="shared" si="6"/>
        <v>7.8369285120898982E-2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160.21200000000005</v>
      </c>
      <c r="BF48" s="14">
        <f t="shared" si="37"/>
        <v>40.890328912852695</v>
      </c>
      <c r="BG48" s="22">
        <f t="shared" si="7"/>
        <v>350.25322285655176</v>
      </c>
      <c r="BH48" s="62">
        <f t="shared" si="8"/>
        <v>643.58655618988507</v>
      </c>
      <c r="BI48" s="62">
        <f ca="1">AVERAGE(OFFSET($BH$3,0,0,'Données projet'!$E$11+1,1))-AVERAGE(OFFSET($H$3,0,0,'Données projet'!$E$11+1,1))</f>
        <v>411.98877330238821</v>
      </c>
      <c r="BJ48" s="62">
        <f t="shared" si="38"/>
        <v>256.4377087753457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0.11846519843856823</v>
      </c>
      <c r="BS48" s="24">
        <f t="shared" si="9"/>
        <v>0.11846519843856823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120</v>
      </c>
      <c r="BW48" s="13">
        <f>VLOOKUP(A48,'Données projet'!$A$113:$I$133,9,0)</f>
        <v>4.8</v>
      </c>
      <c r="BX48" s="13">
        <f t="array" ref="BX48">INDEX(BW:BW,MIN(IF(ISNUMBER(BW48:BW244),ROW(BW48:BW244),"")))</f>
        <v>4.8</v>
      </c>
      <c r="BY48" s="13">
        <f>IF('Données projet'!$A$114&gt;35,BY47+BX48-CG47,IF(A48&lt;'Données projet'!$A$114,$BV$205^A48,IF(A48='Données projet'!$A$114,'Données projet'!$B$114,BY47+BX48-CG47)))</f>
        <v>119.99999999999994</v>
      </c>
      <c r="BZ48" s="14">
        <f>BY48*VLOOKUP('Données projet'!$B$12,Paramètres!$A$1:$I$89,3,0)*VLOOKUP('Données projet'!$B$12,Paramètres!$A$1:$I$89,5,0)</f>
        <v>104.83199999999997</v>
      </c>
      <c r="CA48" s="14">
        <f t="shared" si="39"/>
        <v>28.109974371137692</v>
      </c>
      <c r="CB48" s="22">
        <f t="shared" si="10"/>
        <v>231.54060536306474</v>
      </c>
      <c r="CC48" s="62">
        <f t="shared" si="11"/>
        <v>524.873938696398</v>
      </c>
      <c r="CD48" s="62">
        <f ca="1">AVERAGE(OFFSET($CC$3,0,0,'Données projet'!$E$12+1,1))-AVERAGE(OFFSET($H$3,0,0,'Données projet'!$E$12+1,1))</f>
        <v>195.30963433439501</v>
      </c>
      <c r="CE48" s="62">
        <f t="shared" si="40"/>
        <v>185.00219255324504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14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1.1696136879248604E-2</v>
      </c>
      <c r="CN48" s="24">
        <f t="shared" si="12"/>
        <v>1.1696136879248604E-2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371.95849973474657</v>
      </c>
      <c r="T49" s="62">
        <f t="shared" si="34"/>
        <v>233.32640143610547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7.4746424903542247E-2</v>
      </c>
      <c r="AC49" s="24">
        <f t="shared" si="3"/>
        <v>7.4746424903542247E-2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97.534320000000022</v>
      </c>
      <c r="AK49" s="14">
        <f t="shared" si="35"/>
        <v>26.373732497541713</v>
      </c>
      <c r="AL49" s="22">
        <f t="shared" si="4"/>
        <v>215.80652476655186</v>
      </c>
      <c r="AM49" s="62">
        <f t="shared" si="5"/>
        <v>509.13985809988515</v>
      </c>
      <c r="AN49" s="62">
        <f ca="1">AVERAGE(OFFSET($AM$3,0,0,'Données projet'!$E$10+1,1))-AVERAGE(OFFSET($H$3,0,0,'Données projet'!$E$10+1,1))</f>
        <v>285.81515599562209</v>
      </c>
      <c r="AO49" s="62">
        <f t="shared" si="36"/>
        <v>183.57575273732033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5.5415452945729672E-2</v>
      </c>
      <c r="AX49" s="23">
        <f t="shared" si="6"/>
        <v>5.5415452945729672E-2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147.43560000000002</v>
      </c>
      <c r="BF49" s="14">
        <f t="shared" si="37"/>
        <v>37.99523294834102</v>
      </c>
      <c r="BG49" s="22">
        <f t="shared" si="7"/>
        <v>322.95870071836066</v>
      </c>
      <c r="BH49" s="62">
        <f t="shared" si="8"/>
        <v>616.29203405169392</v>
      </c>
      <c r="BI49" s="62">
        <f ca="1">AVERAGE(OFFSET($BH$3,0,0,'Données projet'!$E$11+1,1))-AVERAGE(OFFSET($H$3,0,0,'Données projet'!$E$11+1,1))</f>
        <v>411.98877330238821</v>
      </c>
      <c r="BJ49" s="62">
        <f t="shared" si="38"/>
        <v>256.4377087753457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8.3767545150521608E-2</v>
      </c>
      <c r="BS49" s="24">
        <f t="shared" si="9"/>
        <v>8.3767545150521608E-2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4.2</v>
      </c>
      <c r="BY49" s="13">
        <f>IF('Données projet'!$A$114&gt;35,BY48+BX49-CG48,IF(A49&lt;'Données projet'!$A$114,$BV$205^A49,IF(A49='Données projet'!$A$114,'Données projet'!$B$114,BY48+BX49-CG48)))</f>
        <v>110.19999999999995</v>
      </c>
      <c r="BZ49" s="14">
        <f>BY49*VLOOKUP('Données projet'!$B$12,Paramètres!$A$1:$I$89,3,0)*VLOOKUP('Données projet'!$B$12,Paramètres!$A$1:$I$89,5,0)</f>
        <v>96.270719999999969</v>
      </c>
      <c r="CA49" s="14">
        <f t="shared" si="39"/>
        <v>26.071592384845928</v>
      </c>
      <c r="CB49" s="22">
        <f t="shared" si="10"/>
        <v>213.07952740360659</v>
      </c>
      <c r="CC49" s="62">
        <f t="shared" si="11"/>
        <v>506.41286073693993</v>
      </c>
      <c r="CD49" s="62">
        <f ca="1">AVERAGE(OFFSET($CC$3,0,0,'Données projet'!$E$12+1,1))-AVERAGE(OFFSET($H$3,0,0,'Données projet'!$E$12+1,1))</f>
        <v>195.30963433439501</v>
      </c>
      <c r="CE49" s="62">
        <f t="shared" si="40"/>
        <v>185.00219255324504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8.270417701002751E-3</v>
      </c>
      <c r="CN49" s="24">
        <f t="shared" si="12"/>
        <v>8.270417701002751E-3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371.95849973474657</v>
      </c>
      <c r="T50" s="62">
        <f t="shared" si="34"/>
        <v>233.32640143610547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5.2853703918745755E-2</v>
      </c>
      <c r="AC50" s="24">
        <f t="shared" si="3"/>
        <v>5.2853703918745755E-2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103.16904000000002</v>
      </c>
      <c r="AK50" s="14">
        <f t="shared" si="35"/>
        <v>27.715601308696741</v>
      </c>
      <c r="AL50" s="22">
        <f t="shared" si="4"/>
        <v>227.95741694598019</v>
      </c>
      <c r="AM50" s="62">
        <f t="shared" si="5"/>
        <v>521.29075027931344</v>
      </c>
      <c r="AN50" s="62">
        <f ca="1">AVERAGE(OFFSET($AM$3,0,0,'Données projet'!$E$10+1,1))-AVERAGE(OFFSET($H$3,0,0,'Données projet'!$E$10+1,1))</f>
        <v>285.81515599562209</v>
      </c>
      <c r="AO50" s="62">
        <f t="shared" si="36"/>
        <v>183.57575273732033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3.9184642560449491E-2</v>
      </c>
      <c r="AX50" s="23">
        <f t="shared" si="6"/>
        <v>3.9184642560449491E-2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155.95320000000004</v>
      </c>
      <c r="BF50" s="14">
        <f t="shared" si="37"/>
        <v>39.928391937903875</v>
      </c>
      <c r="BG50" s="22">
        <f t="shared" si="7"/>
        <v>341.16043929184929</v>
      </c>
      <c r="BH50" s="62">
        <f t="shared" si="8"/>
        <v>634.4937726251826</v>
      </c>
      <c r="BI50" s="62">
        <f ca="1">AVERAGE(OFFSET($BH$3,0,0,'Données projet'!$E$11+1,1))-AVERAGE(OFFSET($H$3,0,0,'Données projet'!$E$11+1,1))</f>
        <v>411.98877330238821</v>
      </c>
      <c r="BJ50" s="62">
        <f t="shared" si="38"/>
        <v>256.4377087753457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5.9232599219284129E-2</v>
      </c>
      <c r="BS50" s="24">
        <f t="shared" si="9"/>
        <v>5.9232599219284129E-2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4.2</v>
      </c>
      <c r="BY50" s="13">
        <f>IF('Données projet'!$A$114&gt;35,BY49+BX50-CG49,IF(A50&lt;'Données projet'!$A$114,$BV$205^A50,IF(A50='Données projet'!$A$114,'Données projet'!$B$114,BY49+BX50-CG49)))</f>
        <v>114.39999999999995</v>
      </c>
      <c r="BZ50" s="14">
        <f>BY50*VLOOKUP('Données projet'!$B$12,Paramètres!$A$1:$I$89,3,0)*VLOOKUP('Données projet'!$B$12,Paramètres!$A$1:$I$89,5,0)</f>
        <v>99.939839999999975</v>
      </c>
      <c r="CA50" s="14">
        <f t="shared" si="39"/>
        <v>26.947664756006503</v>
      </c>
      <c r="CB50" s="22">
        <f t="shared" si="10"/>
        <v>220.99573745004457</v>
      </c>
      <c r="CC50" s="62">
        <f t="shared" si="11"/>
        <v>514.32907078337792</v>
      </c>
      <c r="CD50" s="62">
        <f ca="1">AVERAGE(OFFSET($CC$3,0,0,'Données projet'!$E$12+1,1))-AVERAGE(OFFSET($H$3,0,0,'Données projet'!$E$12+1,1))</f>
        <v>195.30963433439501</v>
      </c>
      <c r="CE50" s="62">
        <f t="shared" si="40"/>
        <v>185.00219255324504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5.8480684396243019E-3</v>
      </c>
      <c r="CN50" s="24">
        <f t="shared" si="12"/>
        <v>5.8480684396243019E-3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371.95849973474657</v>
      </c>
      <c r="T51" s="62">
        <f t="shared" si="34"/>
        <v>233.32640143610547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3.7373212451771123E-2</v>
      </c>
      <c r="AC51" s="24">
        <f t="shared" si="3"/>
        <v>3.7373212451771123E-2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108.80376000000004</v>
      </c>
      <c r="AK51" s="14">
        <f t="shared" si="35"/>
        <v>29.048961987853449</v>
      </c>
      <c r="AL51" s="22">
        <f t="shared" si="4"/>
        <v>240.09349079551149</v>
      </c>
      <c r="AM51" s="62">
        <f t="shared" si="5"/>
        <v>533.42682412884483</v>
      </c>
      <c r="AN51" s="62">
        <f ca="1">AVERAGE(OFFSET($AM$3,0,0,'Données projet'!$E$10+1,1))-AVERAGE(OFFSET($H$3,0,0,'Données projet'!$E$10+1,1))</f>
        <v>285.81515599562209</v>
      </c>
      <c r="AO51" s="62">
        <f t="shared" si="36"/>
        <v>183.57575273732033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2.7707726472864836E-2</v>
      </c>
      <c r="AX51" s="23">
        <f t="shared" si="6"/>
        <v>2.7707726472864836E-2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164.47080000000005</v>
      </c>
      <c r="BF51" s="14">
        <f t="shared" si="37"/>
        <v>41.849293714451377</v>
      </c>
      <c r="BG51" s="22">
        <f t="shared" si="7"/>
        <v>359.34082988600289</v>
      </c>
      <c r="BH51" s="62">
        <f t="shared" si="8"/>
        <v>652.67416321933615</v>
      </c>
      <c r="BI51" s="62">
        <f ca="1">AVERAGE(OFFSET($BH$3,0,0,'Données projet'!$E$11+1,1))-AVERAGE(OFFSET($H$3,0,0,'Données projet'!$E$11+1,1))</f>
        <v>411.98877330238821</v>
      </c>
      <c r="BJ51" s="62">
        <f t="shared" si="38"/>
        <v>256.4377087753457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4.1883772575260811E-2</v>
      </c>
      <c r="BS51" s="24">
        <f t="shared" si="9"/>
        <v>4.1883772575260811E-2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4.2</v>
      </c>
      <c r="BY51" s="13">
        <f>IF('Données projet'!$A$114&gt;35,BY50+BX51-CG50,IF(A51&lt;'Données projet'!$A$114,$BV$205^A51,IF(A51='Données projet'!$A$114,'Données projet'!$B$114,BY50+BX51-CG50)))</f>
        <v>118.59999999999995</v>
      </c>
      <c r="BZ51" s="14">
        <f>BY51*VLOOKUP('Données projet'!$B$12,Paramètres!$A$1:$I$89,3,0)*VLOOKUP('Données projet'!$B$12,Paramètres!$A$1:$I$89,5,0)</f>
        <v>103.60895999999998</v>
      </c>
      <c r="CA51" s="14">
        <f t="shared" si="39"/>
        <v>27.820000397643376</v>
      </c>
      <c r="CB51" s="22">
        <f t="shared" si="10"/>
        <v>228.90543935922884</v>
      </c>
      <c r="CC51" s="62">
        <f t="shared" si="11"/>
        <v>522.23877269256218</v>
      </c>
      <c r="CD51" s="62">
        <f ca="1">AVERAGE(OFFSET($CC$3,0,0,'Données projet'!$E$12+1,1))-AVERAGE(OFFSET($H$3,0,0,'Données projet'!$E$12+1,1))</f>
        <v>195.30963433439501</v>
      </c>
      <c r="CE51" s="62">
        <f t="shared" si="40"/>
        <v>185.00219255324504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4.1352088505013755E-3</v>
      </c>
      <c r="CN51" s="24">
        <f t="shared" si="12"/>
        <v>4.1352088505013755E-3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371.95849973474657</v>
      </c>
      <c r="T52" s="62">
        <f t="shared" si="34"/>
        <v>233.32640143610547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2.6426851959372877E-2</v>
      </c>
      <c r="AC52" s="24">
        <f t="shared" si="3"/>
        <v>2.6426851959372877E-2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114.43848000000003</v>
      </c>
      <c r="AK52" s="14">
        <f t="shared" si="35"/>
        <v>30.37430541159415</v>
      </c>
      <c r="AL52" s="22">
        <f t="shared" si="4"/>
        <v>252.2156012585265</v>
      </c>
      <c r="AM52" s="62">
        <f t="shared" si="5"/>
        <v>545.54893459185985</v>
      </c>
      <c r="AN52" s="62">
        <f ca="1">AVERAGE(OFFSET($AM$3,0,0,'Données projet'!$E$10+1,1))-AVERAGE(OFFSET($H$3,0,0,'Données projet'!$E$10+1,1))</f>
        <v>285.81515599562209</v>
      </c>
      <c r="AO52" s="62">
        <f t="shared" si="36"/>
        <v>183.57575273732033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1.9592321280224746E-2</v>
      </c>
      <c r="AX52" s="23">
        <f t="shared" si="6"/>
        <v>1.9592321280224746E-2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172.98840000000007</v>
      </c>
      <c r="BF52" s="14">
        <f t="shared" si="37"/>
        <v>43.758645457754092</v>
      </c>
      <c r="BG52" s="22">
        <f t="shared" si="7"/>
        <v>377.50110417225511</v>
      </c>
      <c r="BH52" s="62">
        <f t="shared" si="8"/>
        <v>670.83443750558843</v>
      </c>
      <c r="BI52" s="62">
        <f ca="1">AVERAGE(OFFSET($BH$3,0,0,'Données projet'!$E$11+1,1))-AVERAGE(OFFSET($H$3,0,0,'Données projet'!$E$11+1,1))</f>
        <v>411.98877330238821</v>
      </c>
      <c r="BJ52" s="62">
        <f t="shared" si="38"/>
        <v>256.4377087753457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2.9616299609642068E-2</v>
      </c>
      <c r="BS52" s="24">
        <f t="shared" si="9"/>
        <v>2.9616299609642068E-2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4.2</v>
      </c>
      <c r="BY52" s="13">
        <f>IF('Données projet'!$A$114&gt;35,BY51+BX52-CG51,IF(A52&lt;'Données projet'!$A$114,$BV$205^A52,IF(A52='Données projet'!$A$114,'Données projet'!$B$114,BY51+BX52-CG51)))</f>
        <v>122.79999999999995</v>
      </c>
      <c r="BZ52" s="14">
        <f>BY52*VLOOKUP('Données projet'!$B$12,Paramètres!$A$1:$I$89,3,0)*VLOOKUP('Données projet'!$B$12,Paramètres!$A$1:$I$89,5,0)</f>
        <v>107.27807999999999</v>
      </c>
      <c r="CA52" s="14">
        <f t="shared" si="39"/>
        <v>28.688746800886673</v>
      </c>
      <c r="CB52" s="22">
        <f t="shared" si="10"/>
        <v>236.80889001154424</v>
      </c>
      <c r="CC52" s="62">
        <f t="shared" si="11"/>
        <v>530.14222334487749</v>
      </c>
      <c r="CD52" s="62">
        <f ca="1">AVERAGE(OFFSET($CC$3,0,0,'Données projet'!$E$12+1,1))-AVERAGE(OFFSET($H$3,0,0,'Données projet'!$E$12+1,1))</f>
        <v>195.30963433439501</v>
      </c>
      <c r="CE52" s="62">
        <f t="shared" si="40"/>
        <v>185.00219255324504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2.924034219812151E-3</v>
      </c>
      <c r="CN52" s="24">
        <f t="shared" si="12"/>
        <v>2.924034219812151E-3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371.95849973474657</v>
      </c>
      <c r="T53" s="62">
        <f t="shared" si="34"/>
        <v>233.32640143610547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1.8686606225885562E-2</v>
      </c>
      <c r="AC53" s="24">
        <f t="shared" si="3"/>
        <v>1.8686606225885562E-2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120.07320000000004</v>
      </c>
      <c r="AK53" s="14">
        <f t="shared" si="35"/>
        <v>31.69207138606523</v>
      </c>
      <c r="AL53" s="22">
        <f t="shared" si="4"/>
        <v>264.32451433073032</v>
      </c>
      <c r="AM53" s="62">
        <f t="shared" si="5"/>
        <v>557.65784766406364</v>
      </c>
      <c r="AN53" s="62">
        <f ca="1">AVERAGE(OFFSET($AM$3,0,0,'Données projet'!$E$10+1,1))-AVERAGE(OFFSET($H$3,0,0,'Données projet'!$E$10+1,1))</f>
        <v>285.81515599562209</v>
      </c>
      <c r="AO53" s="62">
        <f t="shared" si="36"/>
        <v>183.57575273732033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1.3853863236432418E-2</v>
      </c>
      <c r="AX53" s="23">
        <f t="shared" si="6"/>
        <v>1.3853863236432418E-2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181.50600000000006</v>
      </c>
      <c r="BF53" s="14">
        <f t="shared" si="37"/>
        <v>45.657080773122978</v>
      </c>
      <c r="BG53" s="22">
        <f t="shared" si="7"/>
        <v>395.64236567985591</v>
      </c>
      <c r="BH53" s="62">
        <f t="shared" si="8"/>
        <v>688.97569901318923</v>
      </c>
      <c r="BI53" s="62">
        <f ca="1">AVERAGE(OFFSET($BH$3,0,0,'Données projet'!$E$11+1,1))-AVERAGE(OFFSET($H$3,0,0,'Données projet'!$E$11+1,1))</f>
        <v>411.98877330238821</v>
      </c>
      <c r="BJ53" s="62">
        <f t="shared" si="38"/>
        <v>256.4377087753457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2.0941886287630409E-2</v>
      </c>
      <c r="BS53" s="24">
        <f t="shared" si="9"/>
        <v>2.0941886287630409E-2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127</v>
      </c>
      <c r="BW53" s="13">
        <f>VLOOKUP(A53,'Données projet'!$A$113:$I$133,9,0)</f>
        <v>4.2</v>
      </c>
      <c r="BX53" s="13">
        <f t="array" ref="BX53">INDEX(BW:BW,MIN(IF(ISNUMBER(BW53:BW249),ROW(BW53:BW249),"")))</f>
        <v>4.2</v>
      </c>
      <c r="BY53" s="13">
        <f>IF('Données projet'!$A$114&gt;35,BY52+BX53-CG52,IF(A53&lt;'Données projet'!$A$114,$BV$205^A53,IF(A53='Données projet'!$A$114,'Données projet'!$B$114,BY52+BX53-CG52)))</f>
        <v>126.99999999999996</v>
      </c>
      <c r="BZ53" s="14">
        <f>BY53*VLOOKUP('Données projet'!$B$12,Paramètres!$A$1:$I$89,3,0)*VLOOKUP('Données projet'!$B$12,Paramètres!$A$1:$I$89,5,0)</f>
        <v>110.94719999999997</v>
      </c>
      <c r="CA53" s="14">
        <f t="shared" si="39"/>
        <v>29.554040795615606</v>
      </c>
      <c r="CB53" s="22">
        <f t="shared" si="10"/>
        <v>244.70632771903044</v>
      </c>
      <c r="CC53" s="62">
        <f t="shared" si="11"/>
        <v>538.03966105236373</v>
      </c>
      <c r="CD53" s="62">
        <f ca="1">AVERAGE(OFFSET($CC$3,0,0,'Données projet'!$E$12+1,1))-AVERAGE(OFFSET($H$3,0,0,'Données projet'!$E$12+1,1))</f>
        <v>195.30963433439501</v>
      </c>
      <c r="CE53" s="62">
        <f t="shared" si="40"/>
        <v>185.00219255324504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11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2.0676044252506878E-3</v>
      </c>
      <c r="CN53" s="24">
        <f t="shared" si="12"/>
        <v>2.0676044252506878E-3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371.95849973474657</v>
      </c>
      <c r="T54" s="62">
        <f t="shared" si="34"/>
        <v>233.32640143610547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1.3213425979686439E-2</v>
      </c>
      <c r="AC54" s="24">
        <f t="shared" si="3"/>
        <v>1.3213425979686439E-2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111.35280000000004</v>
      </c>
      <c r="AK54" s="14">
        <f t="shared" si="35"/>
        <v>29.649487708834101</v>
      </c>
      <c r="AL54" s="22">
        <f t="shared" si="4"/>
        <v>245.57898442621953</v>
      </c>
      <c r="AM54" s="62">
        <f t="shared" si="5"/>
        <v>538.91231775955282</v>
      </c>
      <c r="AN54" s="62">
        <f ca="1">AVERAGE(OFFSET($AM$3,0,0,'Données projet'!$E$10+1,1))-AVERAGE(OFFSET($H$3,0,0,'Données projet'!$E$10+1,1))</f>
        <v>285.81515599562209</v>
      </c>
      <c r="AO54" s="62">
        <f t="shared" si="36"/>
        <v>183.57575273732033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9.7961606401123728E-3</v>
      </c>
      <c r="AX54" s="23">
        <f t="shared" si="6"/>
        <v>9.7961606401123728E-3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168.32400000000007</v>
      </c>
      <c r="BF54" s="14">
        <f t="shared" si="37"/>
        <v>42.71443916408608</v>
      </c>
      <c r="BG54" s="22">
        <f t="shared" si="7"/>
        <v>367.55861487745005</v>
      </c>
      <c r="BH54" s="62">
        <f t="shared" si="8"/>
        <v>660.89194821078331</v>
      </c>
      <c r="BI54" s="62">
        <f ca="1">AVERAGE(OFFSET($BH$3,0,0,'Données projet'!$E$11+1,1))-AVERAGE(OFFSET($H$3,0,0,'Données projet'!$E$11+1,1))</f>
        <v>411.98877330238821</v>
      </c>
      <c r="BJ54" s="62">
        <f t="shared" si="38"/>
        <v>256.4377087753457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1.4808149804821036E-2</v>
      </c>
      <c r="BS54" s="24">
        <f t="shared" si="9"/>
        <v>1.4808149804821036E-2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3.6</v>
      </c>
      <c r="BY54" s="13">
        <f>IF('Données projet'!$A$114&gt;35,BY53+BX54-CG53,IF(A54&lt;'Données projet'!$A$114,$BV$205^A54,IF(A54='Données projet'!$A$114,'Données projet'!$B$114,BY53+BX54-CG53)))</f>
        <v>119.59999999999997</v>
      </c>
      <c r="BZ54" s="14">
        <f>BY54*VLOOKUP('Données projet'!$B$12,Paramètres!$A$1:$I$89,3,0)*VLOOKUP('Données projet'!$B$12,Paramètres!$A$1:$I$89,5,0)</f>
        <v>104.48255999999998</v>
      </c>
      <c r="CA54" s="14">
        <f t="shared" si="39"/>
        <v>28.02716504477474</v>
      </c>
      <c r="CB54" s="22">
        <f t="shared" si="10"/>
        <v>230.78777111964928</v>
      </c>
      <c r="CC54" s="62">
        <f t="shared" si="11"/>
        <v>524.12110445298254</v>
      </c>
      <c r="CD54" s="62">
        <f ca="1">AVERAGE(OFFSET($CC$3,0,0,'Données projet'!$E$12+1,1))-AVERAGE(OFFSET($H$3,0,0,'Données projet'!$E$12+1,1))</f>
        <v>195.30963433439501</v>
      </c>
      <c r="CE54" s="62">
        <f t="shared" si="40"/>
        <v>185.00219255324504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1.4620171099060755E-3</v>
      </c>
      <c r="CN54" s="24">
        <f t="shared" si="12"/>
        <v>1.4620171099060755E-3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371.95849973474657</v>
      </c>
      <c r="T55" s="62">
        <f t="shared" si="34"/>
        <v>233.32640143610547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9.3433031129427808E-3</v>
      </c>
      <c r="AC55" s="24">
        <f t="shared" si="3"/>
        <v>9.3433031129427808E-3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116.71920000000004</v>
      </c>
      <c r="AK55" s="14">
        <f t="shared" si="35"/>
        <v>30.908576435525916</v>
      </c>
      <c r="AL55" s="22">
        <f t="shared" si="4"/>
        <v>257.11837729187437</v>
      </c>
      <c r="AM55" s="62">
        <f t="shared" si="5"/>
        <v>550.45171062520762</v>
      </c>
      <c r="AN55" s="62">
        <f ca="1">AVERAGE(OFFSET($AM$3,0,0,'Données projet'!$E$10+1,1))-AVERAGE(OFFSET($H$3,0,0,'Données projet'!$E$10+1,1))</f>
        <v>285.81515599562209</v>
      </c>
      <c r="AO55" s="62">
        <f t="shared" si="36"/>
        <v>183.57575273732033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6.926931618216209E-3</v>
      </c>
      <c r="AX55" s="23">
        <f t="shared" si="6"/>
        <v>6.926931618216209E-3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176.43600000000006</v>
      </c>
      <c r="BF55" s="14">
        <f t="shared" si="37"/>
        <v>44.528341291050616</v>
      </c>
      <c r="BG55" s="22">
        <f t="shared" si="7"/>
        <v>384.84622774857991</v>
      </c>
      <c r="BH55" s="62">
        <f t="shared" si="8"/>
        <v>678.17956108191322</v>
      </c>
      <c r="BI55" s="62">
        <f ca="1">AVERAGE(OFFSET($BH$3,0,0,'Données projet'!$E$11+1,1))-AVERAGE(OFFSET($H$3,0,0,'Données projet'!$E$11+1,1))</f>
        <v>411.98877330238821</v>
      </c>
      <c r="BJ55" s="62">
        <f t="shared" si="38"/>
        <v>256.4377087753457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1.0470943143815206E-2</v>
      </c>
      <c r="BS55" s="24">
        <f t="shared" si="9"/>
        <v>1.0470943143815206E-2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3.6</v>
      </c>
      <c r="BY55" s="13">
        <f>IF('Données projet'!$A$114&gt;35,BY54+BX55-CG54,IF(A55&lt;'Données projet'!$A$114,$BV$205^A55,IF(A55='Données projet'!$A$114,'Données projet'!$B$114,BY54+BX55-CG54)))</f>
        <v>123.19999999999996</v>
      </c>
      <c r="BZ55" s="14">
        <f>BY55*VLOOKUP('Données projet'!$B$12,Paramètres!$A$1:$I$89,3,0)*VLOOKUP('Données projet'!$B$12,Paramètres!$A$1:$I$89,5,0)</f>
        <v>107.62751999999999</v>
      </c>
      <c r="CA55" s="14">
        <f t="shared" si="39"/>
        <v>28.771302425776422</v>
      </c>
      <c r="CB55" s="22">
        <f t="shared" si="10"/>
        <v>237.56128239156058</v>
      </c>
      <c r="CC55" s="62">
        <f t="shared" si="11"/>
        <v>530.89461572489392</v>
      </c>
      <c r="CD55" s="62">
        <f ca="1">AVERAGE(OFFSET($CC$3,0,0,'Données projet'!$E$12+1,1))-AVERAGE(OFFSET($H$3,0,0,'Données projet'!$E$12+1,1))</f>
        <v>195.30963433439501</v>
      </c>
      <c r="CE55" s="62">
        <f t="shared" si="40"/>
        <v>185.00219255324504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1.0338022126253439E-3</v>
      </c>
      <c r="CN55" s="24">
        <f t="shared" si="12"/>
        <v>1.0338022126253439E-3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371.95849973474657</v>
      </c>
      <c r="T56" s="62">
        <f t="shared" si="34"/>
        <v>233.32640143610547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6.6067129898432194E-3</v>
      </c>
      <c r="AC56" s="24">
        <f t="shared" si="3"/>
        <v>6.6067129898432194E-3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122.08560000000003</v>
      </c>
      <c r="AK56" s="14">
        <f t="shared" si="35"/>
        <v>32.160942364346717</v>
      </c>
      <c r="AL56" s="22">
        <f t="shared" si="4"/>
        <v>268.64606128457058</v>
      </c>
      <c r="AM56" s="62">
        <f t="shared" si="5"/>
        <v>561.97939461790384</v>
      </c>
      <c r="AN56" s="62">
        <f ca="1">AVERAGE(OFFSET($AM$3,0,0,'Données projet'!$E$10+1,1))-AVERAGE(OFFSET($H$3,0,0,'Données projet'!$E$10+1,1))</f>
        <v>285.81515599562209</v>
      </c>
      <c r="AO56" s="62">
        <f t="shared" si="36"/>
        <v>183.57575273732033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4.8980803200561864E-3</v>
      </c>
      <c r="AX56" s="23">
        <f t="shared" si="6"/>
        <v>4.8980803200561864E-3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184.54800000000006</v>
      </c>
      <c r="BF56" s="14">
        <f t="shared" si="37"/>
        <v>46.332558240871698</v>
      </c>
      <c r="BG56" s="22">
        <f t="shared" si="7"/>
        <v>402.11697226951833</v>
      </c>
      <c r="BH56" s="62">
        <f t="shared" si="8"/>
        <v>695.45030560285159</v>
      </c>
      <c r="BI56" s="62">
        <f ca="1">AVERAGE(OFFSET($BH$3,0,0,'Données projet'!$E$11+1,1))-AVERAGE(OFFSET($H$3,0,0,'Données projet'!$E$11+1,1))</f>
        <v>411.98877330238821</v>
      </c>
      <c r="BJ56" s="62">
        <f t="shared" si="38"/>
        <v>256.4377087753457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7.4040749024105196E-3</v>
      </c>
      <c r="BS56" s="24">
        <f t="shared" si="9"/>
        <v>7.4040749024105196E-3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3.6</v>
      </c>
      <c r="BY56" s="13">
        <f>IF('Données projet'!$A$114&gt;35,BY55+BX56-CG55,IF(A56&lt;'Données projet'!$A$114,$BV$205^A56,IF(A56='Données projet'!$A$114,'Données projet'!$B$114,BY55+BX56-CG55)))</f>
        <v>126.79999999999995</v>
      </c>
      <c r="BZ56" s="14">
        <f>BY56*VLOOKUP('Données projet'!$B$12,Paramètres!$A$1:$I$89,3,0)*VLOOKUP('Données projet'!$B$12,Paramètres!$A$1:$I$89,5,0)</f>
        <v>110.77247999999997</v>
      </c>
      <c r="CA56" s="14">
        <f t="shared" si="39"/>
        <v>29.512912692801613</v>
      </c>
      <c r="CB56" s="22">
        <f t="shared" si="10"/>
        <v>244.3303922732961</v>
      </c>
      <c r="CC56" s="62">
        <f t="shared" si="11"/>
        <v>537.66372560662944</v>
      </c>
      <c r="CD56" s="62">
        <f ca="1">AVERAGE(OFFSET($CC$3,0,0,'Données projet'!$E$12+1,1))-AVERAGE(OFFSET($H$3,0,0,'Données projet'!$E$12+1,1))</f>
        <v>195.30963433439501</v>
      </c>
      <c r="CE56" s="62">
        <f t="shared" si="40"/>
        <v>185.00219255324504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7.3100855495303774E-4</v>
      </c>
      <c r="CN56" s="24">
        <f t="shared" si="12"/>
        <v>7.3100855495303774E-4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371.95849973474657</v>
      </c>
      <c r="T57" s="62">
        <f t="shared" si="34"/>
        <v>233.32640143610547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4.6716515564713904E-3</v>
      </c>
      <c r="AC57" s="24">
        <f t="shared" si="3"/>
        <v>4.6716515564713904E-3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127.45200000000003</v>
      </c>
      <c r="AK57" s="14">
        <f t="shared" si="35"/>
        <v>33.406914773953964</v>
      </c>
      <c r="AL57" s="22">
        <f t="shared" si="4"/>
        <v>280.16260989796984</v>
      </c>
      <c r="AM57" s="62">
        <f t="shared" si="5"/>
        <v>573.49594323130316</v>
      </c>
      <c r="AN57" s="62">
        <f ca="1">AVERAGE(OFFSET($AM$3,0,0,'Données projet'!$E$10+1,1))-AVERAGE(OFFSET($H$3,0,0,'Données projet'!$E$10+1,1))</f>
        <v>285.81515599562209</v>
      </c>
      <c r="AO57" s="62">
        <f t="shared" si="36"/>
        <v>183.57575273732033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3.4634658091081045E-3</v>
      </c>
      <c r="AX57" s="23">
        <f t="shared" si="6"/>
        <v>3.4634658091081045E-3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192.66000000000008</v>
      </c>
      <c r="BF57" s="14">
        <f t="shared" si="37"/>
        <v>48.127564387788738</v>
      </c>
      <c r="BG57" s="22">
        <f t="shared" si="7"/>
        <v>419.3716746420655</v>
      </c>
      <c r="BH57" s="62">
        <f t="shared" si="8"/>
        <v>712.70500797539876</v>
      </c>
      <c r="BI57" s="62">
        <f ca="1">AVERAGE(OFFSET($BH$3,0,0,'Données projet'!$E$11+1,1))-AVERAGE(OFFSET($H$3,0,0,'Données projet'!$E$11+1,1))</f>
        <v>411.98877330238821</v>
      </c>
      <c r="BJ57" s="62">
        <f t="shared" si="38"/>
        <v>256.4377087753457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5.235471571907604E-3</v>
      </c>
      <c r="BS57" s="24">
        <f t="shared" si="9"/>
        <v>5.235471571907604E-3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3.6</v>
      </c>
      <c r="BY57" s="13">
        <f>IF('Données projet'!$A$114&gt;35,BY56+BX57-CG56,IF(A57&lt;'Données projet'!$A$114,$BV$205^A57,IF(A57='Données projet'!$A$114,'Données projet'!$B$114,BY56+BX57-CG56)))</f>
        <v>130.39999999999995</v>
      </c>
      <c r="BZ57" s="14">
        <f>BY57*VLOOKUP('Données projet'!$B$12,Paramètres!$A$1:$I$89,3,0)*VLOOKUP('Données projet'!$B$12,Paramètres!$A$1:$I$89,5,0)</f>
        <v>113.91743999999996</v>
      </c>
      <c r="CA57" s="14">
        <f t="shared" si="39"/>
        <v>30.252075834566813</v>
      </c>
      <c r="CB57" s="22">
        <f t="shared" si="10"/>
        <v>251.0952400785371</v>
      </c>
      <c r="CC57" s="62">
        <f t="shared" si="11"/>
        <v>544.42857341187039</v>
      </c>
      <c r="CD57" s="62">
        <f ca="1">AVERAGE(OFFSET($CC$3,0,0,'Données projet'!$E$12+1,1))-AVERAGE(OFFSET($H$3,0,0,'Données projet'!$E$12+1,1))</f>
        <v>195.30963433439501</v>
      </c>
      <c r="CE57" s="62">
        <f t="shared" si="40"/>
        <v>185.00219255324504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5.1690110631267194E-4</v>
      </c>
      <c r="CN57" s="24">
        <f t="shared" si="12"/>
        <v>5.1690110631267194E-4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371.95849973474657</v>
      </c>
      <c r="T58" s="62">
        <f t="shared" si="34"/>
        <v>233.32640143610547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3.3033564949216097E-3</v>
      </c>
      <c r="AC58" s="24">
        <f t="shared" si="3"/>
        <v>3.3033564949216097E-3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132.81840000000005</v>
      </c>
      <c r="AK58" s="14">
        <f t="shared" si="35"/>
        <v>34.646793645681022</v>
      </c>
      <c r="AL58" s="22">
        <f t="shared" si="4"/>
        <v>291.66854559956113</v>
      </c>
      <c r="AM58" s="62">
        <f t="shared" si="5"/>
        <v>585.00187893289444</v>
      </c>
      <c r="AN58" s="62">
        <f ca="1">AVERAGE(OFFSET($AM$3,0,0,'Données projet'!$E$10+1,1))-AVERAGE(OFFSET($H$3,0,0,'Données projet'!$E$10+1,1))</f>
        <v>285.81515599562209</v>
      </c>
      <c r="AO58" s="62">
        <f t="shared" si="36"/>
        <v>183.57575273732033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2.4490401600280932E-3</v>
      </c>
      <c r="AX58" s="23">
        <f t="shared" si="6"/>
        <v>2.4490401600280932E-3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200.77200000000008</v>
      </c>
      <c r="BF58" s="14">
        <f t="shared" si="37"/>
        <v>49.913791898945412</v>
      </c>
      <c r="BG58" s="22">
        <f t="shared" si="7"/>
        <v>436.61108755732999</v>
      </c>
      <c r="BH58" s="62">
        <f t="shared" si="8"/>
        <v>729.94442089066331</v>
      </c>
      <c r="BI58" s="62">
        <f ca="1">AVERAGE(OFFSET($BH$3,0,0,'Données projet'!$E$11+1,1))-AVERAGE(OFFSET($H$3,0,0,'Données projet'!$E$11+1,1))</f>
        <v>411.98877330238821</v>
      </c>
      <c r="BJ58" s="62">
        <f t="shared" si="38"/>
        <v>256.4377087753457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3.7020374512052603E-3</v>
      </c>
      <c r="BS58" s="24">
        <f t="shared" si="9"/>
        <v>3.7020374512052603E-3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134</v>
      </c>
      <c r="BW58" s="13">
        <f>VLOOKUP(A58,'Données projet'!$A$113:$I$133,9,0)</f>
        <v>3.6</v>
      </c>
      <c r="BX58" s="13">
        <f t="array" ref="BX58">INDEX(BW:BW,MIN(IF(ISNUMBER(BW58:BW254),ROW(BW58:BW254),"")))</f>
        <v>3.6</v>
      </c>
      <c r="BY58" s="13">
        <f>IF('Données projet'!$A$114&gt;35,BY57+BX58-CG57,IF(A58&lt;'Données projet'!$A$114,$BV$205^A58,IF(A58='Données projet'!$A$114,'Données projet'!$B$114,BY57+BX58-CG57)))</f>
        <v>133.99999999999994</v>
      </c>
      <c r="BZ58" s="14">
        <f>BY58*VLOOKUP('Données projet'!$B$12,Paramètres!$A$1:$I$89,3,0)*VLOOKUP('Données projet'!$B$12,Paramètres!$A$1:$I$89,5,0)</f>
        <v>117.06239999999997</v>
      </c>
      <c r="CA58" s="14">
        <f t="shared" si="39"/>
        <v>30.988867171899123</v>
      </c>
      <c r="CB58" s="22">
        <f t="shared" si="10"/>
        <v>257.85595699105755</v>
      </c>
      <c r="CC58" s="62">
        <f t="shared" si="11"/>
        <v>551.18929032439087</v>
      </c>
      <c r="CD58" s="62">
        <f ca="1">AVERAGE(OFFSET($CC$3,0,0,'Données projet'!$E$12+1,1))-AVERAGE(OFFSET($H$3,0,0,'Données projet'!$E$12+1,1))</f>
        <v>195.30963433439501</v>
      </c>
      <c r="CE58" s="62">
        <f t="shared" si="40"/>
        <v>185.00219255324504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9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3.6550427747651887E-4</v>
      </c>
      <c r="CN58" s="24">
        <f t="shared" si="12"/>
        <v>3.6550427747651887E-4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657.73839554893721</v>
      </c>
      <c r="S59" s="62">
        <f ca="1">AVERAGE(OFFSET($R$3,0,0,'Données projet'!$E$9+1,1))-AVERAGE(OFFSET($H$3,0,0,'Données projet'!$E$9+1,1))</f>
        <v>371.95849973474657</v>
      </c>
      <c r="T59" s="62">
        <f t="shared" si="34"/>
        <v>233.32640143610547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2.3358257782356952E-3</v>
      </c>
      <c r="AC59" s="24">
        <f t="shared" si="3"/>
        <v>2.3358257782356952E-3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123.69552000000004</v>
      </c>
      <c r="AK59" s="14">
        <f t="shared" si="35"/>
        <v>32.535391226463034</v>
      </c>
      <c r="AL59" s="22">
        <f t="shared" si="4"/>
        <v>272.10217038608988</v>
      </c>
      <c r="AM59" s="62">
        <f t="shared" si="5"/>
        <v>565.4355037194232</v>
      </c>
      <c r="AN59" s="62">
        <f ca="1">AVERAGE(OFFSET($AM$3,0,0,'Données projet'!$E$10+1,1))-AVERAGE(OFFSET($H$3,0,0,'Données projet'!$E$10+1,1))</f>
        <v>285.81515599562209</v>
      </c>
      <c r="AO59" s="62">
        <f t="shared" si="36"/>
        <v>183.57575273732033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1.7317329045540523E-3</v>
      </c>
      <c r="AX59" s="23">
        <f t="shared" si="6"/>
        <v>1.7317329045540523E-3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186.98160000000007</v>
      </c>
      <c r="BF59" s="14">
        <f t="shared" si="37"/>
        <v>46.872006790472248</v>
      </c>
      <c r="BG59" s="22">
        <f t="shared" si="7"/>
        <v>407.29503182673926</v>
      </c>
      <c r="BH59" s="62">
        <f t="shared" si="8"/>
        <v>700.62836516007258</v>
      </c>
      <c r="BI59" s="62">
        <f ca="1">AVERAGE(OFFSET($BH$3,0,0,'Données projet'!$E$11+1,1))-AVERAGE(OFFSET($H$3,0,0,'Données projet'!$E$11+1,1))</f>
        <v>411.98877330238821</v>
      </c>
      <c r="BJ59" s="62">
        <f t="shared" si="38"/>
        <v>256.4377087753457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2.6177357859538024E-3</v>
      </c>
      <c r="BS59" s="24">
        <f t="shared" si="9"/>
        <v>2.6177357859538024E-3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</v>
      </c>
      <c r="BY59" s="13">
        <f>IF('Données projet'!$A$114&gt;35,BY58+BX59-CG58,IF(A59&lt;'Données projet'!$A$114,$BV$205^A59,IF(A59='Données projet'!$A$114,'Données projet'!$B$114,BY58+BX59-CG58)))</f>
        <v>127.99999999999994</v>
      </c>
      <c r="BZ59" s="14">
        <f>BY59*VLOOKUP('Données projet'!$B$12,Paramètres!$A$1:$I$89,3,0)*VLOOKUP('Données projet'!$B$12,Paramètres!$A$1:$I$89,5,0)</f>
        <v>111.82079999999998</v>
      </c>
      <c r="CA59" s="14">
        <f t="shared" si="39"/>
        <v>29.759568497877257</v>
      </c>
      <c r="CB59" s="22">
        <f t="shared" si="10"/>
        <v>246.58580846713619</v>
      </c>
      <c r="CC59" s="62">
        <f t="shared" si="11"/>
        <v>539.91914180046956</v>
      </c>
      <c r="CD59" s="62">
        <f ca="1">AVERAGE(OFFSET($CC$3,0,0,'Données projet'!$E$12+1,1))-AVERAGE(OFFSET($H$3,0,0,'Données projet'!$E$12+1,1))</f>
        <v>195.30963433439501</v>
      </c>
      <c r="CE59" s="62">
        <f t="shared" si="40"/>
        <v>185.00219255324504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2.5845055315633597E-4</v>
      </c>
      <c r="CN59" s="24">
        <f t="shared" si="12"/>
        <v>2.5845055315633597E-4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672.01119434243128</v>
      </c>
      <c r="S60" s="62">
        <f ca="1">AVERAGE(OFFSET($R$3,0,0,'Données projet'!$E$9+1,1))-AVERAGE(OFFSET($H$3,0,0,'Données projet'!$E$9+1,1))</f>
        <v>371.95849973474657</v>
      </c>
      <c r="T60" s="62">
        <f t="shared" si="34"/>
        <v>233.32640143610547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1.6516782474608048E-3</v>
      </c>
      <c r="AC60" s="24">
        <f t="shared" si="3"/>
        <v>1.6516782474608048E-3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128.65944000000005</v>
      </c>
      <c r="AK60" s="14">
        <f t="shared" si="35"/>
        <v>33.686408651333402</v>
      </c>
      <c r="AL60" s="22">
        <f t="shared" si="4"/>
        <v>282.75235306773908</v>
      </c>
      <c r="AM60" s="62">
        <f t="shared" si="5"/>
        <v>576.08568640107239</v>
      </c>
      <c r="AN60" s="62">
        <f ca="1">AVERAGE(OFFSET($AM$3,0,0,'Données projet'!$E$10+1,1))-AVERAGE(OFFSET($H$3,0,0,'Données projet'!$E$10+1,1))</f>
        <v>285.81515599562209</v>
      </c>
      <c r="AO60" s="62">
        <f t="shared" si="36"/>
        <v>183.57575273732033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1.2245200800140466E-3</v>
      </c>
      <c r="AX60" s="23">
        <f t="shared" si="6"/>
        <v>1.2245200800140466E-3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194.48520000000008</v>
      </c>
      <c r="BF60" s="14">
        <f t="shared" si="37"/>
        <v>48.530216343846071</v>
      </c>
      <c r="BG60" s="22">
        <f t="shared" si="7"/>
        <v>423.25185013219863</v>
      </c>
      <c r="BH60" s="62">
        <f t="shared" si="8"/>
        <v>716.58518346553194</v>
      </c>
      <c r="BI60" s="62">
        <f ca="1">AVERAGE(OFFSET($BH$3,0,0,'Données projet'!$E$11+1,1))-AVERAGE(OFFSET($H$3,0,0,'Données projet'!$E$11+1,1))</f>
        <v>411.98877330238821</v>
      </c>
      <c r="BJ60" s="62">
        <f t="shared" si="38"/>
        <v>256.4377087753457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1.8510187256026306E-3</v>
      </c>
      <c r="BS60" s="24">
        <f t="shared" si="9"/>
        <v>1.8510187256026306E-3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</v>
      </c>
      <c r="BY60" s="13">
        <f>IF('Données projet'!$A$114&gt;35,BY59+BX60-CG59,IF(A60&lt;'Données projet'!$A$114,$BV$205^A60,IF(A60='Données projet'!$A$114,'Données projet'!$B$114,BY59+BX60-CG59)))</f>
        <v>130.99999999999994</v>
      </c>
      <c r="BZ60" s="14">
        <f>BY60*VLOOKUP('Données projet'!$B$12,Paramètres!$A$1:$I$89,3,0)*VLOOKUP('Données projet'!$B$12,Paramètres!$A$1:$I$89,5,0)</f>
        <v>114.44159999999997</v>
      </c>
      <c r="CA60" s="14">
        <f t="shared" si="39"/>
        <v>30.375037129843719</v>
      </c>
      <c r="CB60" s="22">
        <f t="shared" si="10"/>
        <v>252.22230966781112</v>
      </c>
      <c r="CC60" s="62">
        <f t="shared" si="11"/>
        <v>545.5556430011444</v>
      </c>
      <c r="CD60" s="62">
        <f ca="1">AVERAGE(OFFSET($CC$3,0,0,'Données projet'!$E$12+1,1))-AVERAGE(OFFSET($H$3,0,0,'Données projet'!$E$12+1,1))</f>
        <v>195.30963433439501</v>
      </c>
      <c r="CE60" s="62">
        <f t="shared" si="40"/>
        <v>185.00219255324504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1.8275213873825943E-4</v>
      </c>
      <c r="CN60" s="24">
        <f t="shared" si="12"/>
        <v>1.8275213873825943E-4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686.27228859802744</v>
      </c>
      <c r="S61" s="62">
        <f ca="1">AVERAGE(OFFSET($R$3,0,0,'Données projet'!$E$9+1,1))-AVERAGE(OFFSET($H$3,0,0,'Données projet'!$E$9+1,1))</f>
        <v>371.95849973474657</v>
      </c>
      <c r="T61" s="62">
        <f t="shared" si="34"/>
        <v>233.32640143610547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1.1679128891178476E-3</v>
      </c>
      <c r="AC61" s="24">
        <f t="shared" si="3"/>
        <v>1.1679128891178476E-3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133.62336000000005</v>
      </c>
      <c r="AK61" s="14">
        <f t="shared" si="35"/>
        <v>34.832267177691705</v>
      </c>
      <c r="AL61" s="22">
        <f t="shared" si="4"/>
        <v>293.39355066781309</v>
      </c>
      <c r="AM61" s="62">
        <f t="shared" si="5"/>
        <v>586.72688400114635</v>
      </c>
      <c r="AN61" s="62">
        <f ca="1">AVERAGE(OFFSET($AM$3,0,0,'Données projet'!$E$10+1,1))-AVERAGE(OFFSET($H$3,0,0,'Données projet'!$E$10+1,1))</f>
        <v>285.81515599562209</v>
      </c>
      <c r="AO61" s="62">
        <f t="shared" si="36"/>
        <v>183.57575273732033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8.6586645227702613E-4</v>
      </c>
      <c r="AX61" s="23">
        <f t="shared" si="6"/>
        <v>8.6586645227702613E-4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201.98880000000008</v>
      </c>
      <c r="BF61" s="14">
        <f t="shared" si="37"/>
        <v>50.18099374666096</v>
      </c>
      <c r="BG61" s="22">
        <f t="shared" si="7"/>
        <v>439.19572410876793</v>
      </c>
      <c r="BH61" s="62">
        <f t="shared" si="8"/>
        <v>732.52905744210125</v>
      </c>
      <c r="BI61" s="62">
        <f ca="1">AVERAGE(OFFSET($BH$3,0,0,'Données projet'!$E$11+1,1))-AVERAGE(OFFSET($H$3,0,0,'Données projet'!$E$11+1,1))</f>
        <v>411.98877330238821</v>
      </c>
      <c r="BJ61" s="62">
        <f t="shared" si="38"/>
        <v>256.4377087753457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1.3088678929769014E-3</v>
      </c>
      <c r="BS61" s="24">
        <f t="shared" si="9"/>
        <v>1.3088678929769014E-3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</v>
      </c>
      <c r="BY61" s="13">
        <f>IF('Données projet'!$A$114&gt;35,BY60+BX61-CG60,IF(A61&lt;'Données projet'!$A$114,$BV$205^A61,IF(A61='Données projet'!$A$114,'Données projet'!$B$114,BY60+BX61-CG60)))</f>
        <v>133.99999999999994</v>
      </c>
      <c r="BZ61" s="14">
        <f>BY61*VLOOKUP('Données projet'!$B$12,Paramètres!$A$1:$I$89,3,0)*VLOOKUP('Données projet'!$B$12,Paramètres!$A$1:$I$89,5,0)</f>
        <v>117.06239999999997</v>
      </c>
      <c r="CA61" s="14">
        <f t="shared" si="39"/>
        <v>30.988867171899123</v>
      </c>
      <c r="CB61" s="22">
        <f t="shared" si="10"/>
        <v>257.85595699105755</v>
      </c>
      <c r="CC61" s="62">
        <f t="shared" si="11"/>
        <v>551.18929032439087</v>
      </c>
      <c r="CD61" s="62">
        <f ca="1">AVERAGE(OFFSET($CC$3,0,0,'Données projet'!$E$12+1,1))-AVERAGE(OFFSET($H$3,0,0,'Données projet'!$E$12+1,1))</f>
        <v>195.30963433439501</v>
      </c>
      <c r="CE61" s="62">
        <f t="shared" si="40"/>
        <v>185.00219255324504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1.2922527657816798E-4</v>
      </c>
      <c r="CN61" s="24">
        <f t="shared" si="12"/>
        <v>1.2922527657816798E-4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700.52216291323407</v>
      </c>
      <c r="S62" s="62">
        <f ca="1">AVERAGE(OFFSET($R$3,0,0,'Données projet'!$E$9+1,1))-AVERAGE(OFFSET($H$3,0,0,'Données projet'!$E$9+1,1))</f>
        <v>371.95849973474657</v>
      </c>
      <c r="T62" s="62">
        <f t="shared" si="34"/>
        <v>233.32640143610547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8.2583912373040242E-4</v>
      </c>
      <c r="AC62" s="24">
        <f t="shared" si="3"/>
        <v>8.2583912373040242E-4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138.58728000000005</v>
      </c>
      <c r="AK62" s="14">
        <f t="shared" si="35"/>
        <v>35.973180397000306</v>
      </c>
      <c r="AL62" s="22">
        <f t="shared" si="4"/>
        <v>304.02613519144228</v>
      </c>
      <c r="AM62" s="62">
        <f t="shared" si="5"/>
        <v>597.35946852477559</v>
      </c>
      <c r="AN62" s="62">
        <f ca="1">AVERAGE(OFFSET($AM$3,0,0,'Données projet'!$E$10+1,1))-AVERAGE(OFFSET($H$3,0,0,'Données projet'!$E$10+1,1))</f>
        <v>285.81515599562209</v>
      </c>
      <c r="AO62" s="62">
        <f t="shared" si="36"/>
        <v>183.57575273732033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6.122600400070233E-4</v>
      </c>
      <c r="AX62" s="23">
        <f t="shared" si="6"/>
        <v>6.122600400070233E-4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209.49240000000009</v>
      </c>
      <c r="BF62" s="14">
        <f t="shared" si="37"/>
        <v>51.824646708770558</v>
      </c>
      <c r="BG62" s="22">
        <f t="shared" si="7"/>
        <v>455.12718968444216</v>
      </c>
      <c r="BH62" s="62">
        <f t="shared" si="8"/>
        <v>748.46052301777547</v>
      </c>
      <c r="BI62" s="62">
        <f ca="1">AVERAGE(OFFSET($BH$3,0,0,'Données projet'!$E$11+1,1))-AVERAGE(OFFSET($H$3,0,0,'Données projet'!$E$11+1,1))</f>
        <v>411.98877330238821</v>
      </c>
      <c r="BJ62" s="62">
        <f t="shared" si="38"/>
        <v>256.4377087753457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9.2550936280131539E-4</v>
      </c>
      <c r="BS62" s="24">
        <f t="shared" si="9"/>
        <v>9.2550936280131539E-4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</v>
      </c>
      <c r="BY62" s="13">
        <f>IF('Données projet'!$A$114&gt;35,BY61+BX62-CG61,IF(A62&lt;'Données projet'!$A$114,$BV$205^A62,IF(A62='Données projet'!$A$114,'Données projet'!$B$114,BY61+BX62-CG61)))</f>
        <v>136.99999999999994</v>
      </c>
      <c r="BZ62" s="14">
        <f>BY62*VLOOKUP('Données projet'!$B$12,Paramètres!$A$1:$I$89,3,0)*VLOOKUP('Données projet'!$B$12,Paramètres!$A$1:$I$89,5,0)</f>
        <v>119.68319999999996</v>
      </c>
      <c r="CA62" s="14">
        <f t="shared" si="39"/>
        <v>31.601099532596166</v>
      </c>
      <c r="CB62" s="22">
        <f t="shared" si="10"/>
        <v>263.4868216859382</v>
      </c>
      <c r="CC62" s="62">
        <f t="shared" si="11"/>
        <v>556.82015501927151</v>
      </c>
      <c r="CD62" s="62">
        <f ca="1">AVERAGE(OFFSET($CC$3,0,0,'Données projet'!$E$12+1,1))-AVERAGE(OFFSET($H$3,0,0,'Données projet'!$E$12+1,1))</f>
        <v>195.30963433439501</v>
      </c>
      <c r="CE62" s="62">
        <f t="shared" si="40"/>
        <v>185.00219255324504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9.1376069369129717E-5</v>
      </c>
      <c r="CN62" s="24">
        <f t="shared" si="12"/>
        <v>9.1376069369129717E-5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714.76126520309447</v>
      </c>
      <c r="S63" s="62">
        <f ca="1">AVERAGE(OFFSET($R$3,0,0,'Données projet'!$E$9+1,1))-AVERAGE(OFFSET($H$3,0,0,'Données projet'!$E$9+1,1))</f>
        <v>371.95849973474657</v>
      </c>
      <c r="T63" s="62">
        <f t="shared" si="34"/>
        <v>233.32640143610547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5.839564445589238E-4</v>
      </c>
      <c r="AC63" s="24">
        <f t="shared" si="3"/>
        <v>5.839564445589238E-4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143.55120000000005</v>
      </c>
      <c r="AK63" s="14">
        <f t="shared" si="35"/>
        <v>37.109345732537925</v>
      </c>
      <c r="AL63" s="22">
        <f t="shared" si="4"/>
        <v>314.65045048417028</v>
      </c>
      <c r="AM63" s="62">
        <f t="shared" si="5"/>
        <v>607.98378381750354</v>
      </c>
      <c r="AN63" s="62">
        <f ca="1">AVERAGE(OFFSET($AM$3,0,0,'Données projet'!$E$10+1,1))-AVERAGE(OFFSET($H$3,0,0,'Données projet'!$E$10+1,1))</f>
        <v>285.81515599562209</v>
      </c>
      <c r="AO63" s="62">
        <f t="shared" si="36"/>
        <v>183.57575273732033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4.3293322613851306E-4</v>
      </c>
      <c r="AX63" s="23">
        <f t="shared" si="6"/>
        <v>4.3293322613851306E-4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216.99600000000009</v>
      </c>
      <c r="BF63" s="14">
        <f t="shared" si="37"/>
        <v>53.461459647386917</v>
      </c>
      <c r="BG63" s="22">
        <f t="shared" si="7"/>
        <v>471.04674221919907</v>
      </c>
      <c r="BH63" s="62">
        <f t="shared" si="8"/>
        <v>764.38007555253239</v>
      </c>
      <c r="BI63" s="62">
        <f ca="1">AVERAGE(OFFSET($BH$3,0,0,'Données projet'!$E$11+1,1))-AVERAGE(OFFSET($H$3,0,0,'Données projet'!$E$11+1,1))</f>
        <v>411.98877330238821</v>
      </c>
      <c r="BJ63" s="62">
        <f t="shared" si="38"/>
        <v>256.4377087753457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6.5443394648845082E-4</v>
      </c>
      <c r="BS63" s="24">
        <f t="shared" si="9"/>
        <v>6.5443394648845082E-4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140</v>
      </c>
      <c r="BW63" s="13">
        <f>VLOOKUP(A63,'Données projet'!$A$113:$I$133,9,0)</f>
        <v>3</v>
      </c>
      <c r="BX63" s="13">
        <f t="array" ref="BX63">INDEX(BW:BW,MIN(IF(ISNUMBER(BW63:BW259),ROW(BW63:BW259),"")))</f>
        <v>3</v>
      </c>
      <c r="BY63" s="13">
        <f>IF('Données projet'!$A$114&gt;35,BY62+BX63-CG62,IF(A63&lt;'Données projet'!$A$114,$BV$205^A63,IF(A63='Données projet'!$A$114,'Données projet'!$B$114,BY62+BX63-CG62)))</f>
        <v>139.99999999999994</v>
      </c>
      <c r="BZ63" s="14">
        <f>BY63*VLOOKUP('Données projet'!$B$12,Paramètres!$A$1:$I$89,3,0)*VLOOKUP('Données projet'!$B$12,Paramètres!$A$1:$I$89,5,0)</f>
        <v>122.30399999999997</v>
      </c>
      <c r="CA63" s="14">
        <f t="shared" si="39"/>
        <v>32.211773226559373</v>
      </c>
      <c r="CB63" s="22">
        <f t="shared" si="10"/>
        <v>269.11497170292421</v>
      </c>
      <c r="CC63" s="62">
        <f t="shared" si="11"/>
        <v>562.44830503625758</v>
      </c>
      <c r="CD63" s="62">
        <f ca="1">AVERAGE(OFFSET($CC$3,0,0,'Données projet'!$E$12+1,1))-AVERAGE(OFFSET($H$3,0,0,'Données projet'!$E$12+1,1))</f>
        <v>195.30963433439501</v>
      </c>
      <c r="CE63" s="62">
        <f t="shared" si="40"/>
        <v>185.00219255324504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6.4612638289083992E-5</v>
      </c>
      <c r="CN63" s="24">
        <f t="shared" si="12"/>
        <v>6.4612638289083992E-5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688.19859268339746</v>
      </c>
      <c r="S64" s="62">
        <f ca="1">AVERAGE(OFFSET($R$3,0,0,'Données projet'!$E$9+1,1))-AVERAGE(OFFSET($H$3,0,0,'Données projet'!$E$9+1,1))</f>
        <v>371.95849973474657</v>
      </c>
      <c r="T64" s="62">
        <f t="shared" si="34"/>
        <v>233.32640143610547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4.1291956186520121E-4</v>
      </c>
      <c r="AC64" s="24">
        <f t="shared" si="3"/>
        <v>4.1291956186520121E-4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134.29416000000003</v>
      </c>
      <c r="AK64" s="14">
        <f t="shared" si="35"/>
        <v>34.98672910402766</v>
      </c>
      <c r="AL64" s="22">
        <f t="shared" si="4"/>
        <v>294.83088185618158</v>
      </c>
      <c r="AM64" s="62">
        <f t="shared" si="5"/>
        <v>588.16421518951483</v>
      </c>
      <c r="AN64" s="62">
        <f ca="1">AVERAGE(OFFSET($AM$3,0,0,'Données projet'!$E$10+1,1))-AVERAGE(OFFSET($H$3,0,0,'Données projet'!$E$10+1,1))</f>
        <v>285.81515599562209</v>
      </c>
      <c r="AO64" s="62">
        <f t="shared" si="36"/>
        <v>183.57575273732033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3.0613002000351165E-4</v>
      </c>
      <c r="AX64" s="23">
        <f t="shared" si="6"/>
        <v>3.0613002000351165E-4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203.00280000000009</v>
      </c>
      <c r="BF64" s="14">
        <f t="shared" si="37"/>
        <v>50.403518824343074</v>
      </c>
      <c r="BG64" s="22">
        <f t="shared" si="7"/>
        <v>441.34933861906433</v>
      </c>
      <c r="BH64" s="62">
        <f t="shared" si="8"/>
        <v>734.68267195239764</v>
      </c>
      <c r="BI64" s="62">
        <f ca="1">AVERAGE(OFFSET($BH$3,0,0,'Données projet'!$E$11+1,1))-AVERAGE(OFFSET($H$3,0,0,'Données projet'!$E$11+1,1))</f>
        <v>411.98877330238821</v>
      </c>
      <c r="BJ64" s="62">
        <f t="shared" si="38"/>
        <v>256.4377087753457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4.627546814006578E-4</v>
      </c>
      <c r="BS64" s="24">
        <f t="shared" si="9"/>
        <v>4.627546814006578E-4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2.6</v>
      </c>
      <c r="BY64" s="13">
        <f>IF('Données projet'!$A$114&gt;35,BY63+BX64-CG63,IF(A64&lt;'Données projet'!$A$114,$BV$205^A64,IF(A64='Données projet'!$A$114,'Données projet'!$B$114,BY63+BX64-CG63)))</f>
        <v>135.59999999999994</v>
      </c>
      <c r="BZ64" s="14">
        <f>BY64*VLOOKUP('Données projet'!$B$12,Paramètres!$A$1:$I$89,3,0)*VLOOKUP('Données projet'!$B$12,Paramètres!$A$1:$I$89,5,0)</f>
        <v>118.46015999999997</v>
      </c>
      <c r="CA64" s="14">
        <f t="shared" si="39"/>
        <v>31.315587396029674</v>
      </c>
      <c r="CB64" s="22">
        <f t="shared" si="10"/>
        <v>260.85942671475163</v>
      </c>
      <c r="CC64" s="62">
        <f t="shared" si="11"/>
        <v>554.19276004808489</v>
      </c>
      <c r="CD64" s="62">
        <f ca="1">AVERAGE(OFFSET($CC$3,0,0,'Données projet'!$E$12+1,1))-AVERAGE(OFFSET($H$3,0,0,'Données projet'!$E$12+1,1))</f>
        <v>195.30963433439501</v>
      </c>
      <c r="CE64" s="62">
        <f t="shared" si="40"/>
        <v>185.00219255324504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4.5688034684564859E-5</v>
      </c>
      <c r="CN64" s="24">
        <f t="shared" si="12"/>
        <v>4.5688034684564859E-5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702.06203699024286</v>
      </c>
      <c r="S65" s="62">
        <f ca="1">AVERAGE(OFFSET($R$3,0,0,'Données projet'!$E$9+1,1))-AVERAGE(OFFSET($H$3,0,0,'Données projet'!$E$9+1,1))</f>
        <v>371.95849973474657</v>
      </c>
      <c r="T65" s="62">
        <f t="shared" si="34"/>
        <v>233.32640143610547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2.919782222794619E-4</v>
      </c>
      <c r="AC65" s="24">
        <f t="shared" si="3"/>
        <v>2.919782222794619E-4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139.12392000000006</v>
      </c>
      <c r="AK65" s="14">
        <f t="shared" si="35"/>
        <v>36.096234604679083</v>
      </c>
      <c r="AL65" s="22">
        <f t="shared" si="4"/>
        <v>305.17510260314947</v>
      </c>
      <c r="AM65" s="62">
        <f t="shared" si="5"/>
        <v>598.50843593648278</v>
      </c>
      <c r="AN65" s="62">
        <f ca="1">AVERAGE(OFFSET($AM$3,0,0,'Données projet'!$E$10+1,1))-AVERAGE(OFFSET($H$3,0,0,'Données projet'!$E$10+1,1))</f>
        <v>285.81515599562209</v>
      </c>
      <c r="AO65" s="62">
        <f t="shared" si="36"/>
        <v>183.57575273732033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2.1646661306925653E-4</v>
      </c>
      <c r="AX65" s="23">
        <f t="shared" si="6"/>
        <v>2.1646661306925653E-4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210.3036000000001</v>
      </c>
      <c r="BF65" s="14">
        <f t="shared" si="37"/>
        <v>52.001924357524501</v>
      </c>
      <c r="BG65" s="22">
        <f t="shared" si="7"/>
        <v>456.84878825602203</v>
      </c>
      <c r="BH65" s="62">
        <f t="shared" si="8"/>
        <v>750.18212158935535</v>
      </c>
      <c r="BI65" s="62">
        <f ca="1">AVERAGE(OFFSET($BH$3,0,0,'Données projet'!$E$11+1,1))-AVERAGE(OFFSET($H$3,0,0,'Données projet'!$E$11+1,1))</f>
        <v>411.98877330238821</v>
      </c>
      <c r="BJ65" s="62">
        <f t="shared" si="38"/>
        <v>256.4377087753457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3.2721697324422546E-4</v>
      </c>
      <c r="BS65" s="24">
        <f t="shared" si="9"/>
        <v>3.2721697324422546E-4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2.6</v>
      </c>
      <c r="BY65" s="13">
        <f>IF('Données projet'!$A$114&gt;35,BY64+BX65-CG64,IF(A65&lt;'Données projet'!$A$114,$BV$205^A65,IF(A65='Données projet'!$A$114,'Données projet'!$B$114,BY64+BX65-CG64)))</f>
        <v>138.19999999999993</v>
      </c>
      <c r="BZ65" s="14">
        <f>BY65*VLOOKUP('Données projet'!$B$12,Paramètres!$A$1:$I$89,3,0)*VLOOKUP('Données projet'!$B$12,Paramètres!$A$1:$I$89,5,0)</f>
        <v>120.73151999999995</v>
      </c>
      <c r="CA65" s="14">
        <f t="shared" si="39"/>
        <v>31.845553926050336</v>
      </c>
      <c r="CB65" s="22">
        <f t="shared" si="10"/>
        <v>265.73840375453756</v>
      </c>
      <c r="CC65" s="62">
        <f t="shared" si="11"/>
        <v>559.07173708787082</v>
      </c>
      <c r="CD65" s="62">
        <f ca="1">AVERAGE(OFFSET($CC$3,0,0,'Données projet'!$E$12+1,1))-AVERAGE(OFFSET($H$3,0,0,'Données projet'!$E$12+1,1))</f>
        <v>195.30963433439501</v>
      </c>
      <c r="CE65" s="62">
        <f t="shared" si="40"/>
        <v>185.00219255324504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3.2306319144541996E-5</v>
      </c>
      <c r="CN65" s="24">
        <f t="shared" si="12"/>
        <v>3.2306319144541996E-5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715.9153277342615</v>
      </c>
      <c r="S66" s="62">
        <f ca="1">AVERAGE(OFFSET($R$3,0,0,'Données projet'!$E$9+1,1))-AVERAGE(OFFSET($H$3,0,0,'Données projet'!$E$9+1,1))</f>
        <v>371.95849973474657</v>
      </c>
      <c r="T66" s="62">
        <f t="shared" si="34"/>
        <v>233.32640143610547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2.0645978093260061E-4</v>
      </c>
      <c r="AC66" s="24">
        <f t="shared" si="3"/>
        <v>2.0645978093260061E-4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143.95368000000005</v>
      </c>
      <c r="AK66" s="14">
        <f t="shared" si="35"/>
        <v>37.201264815437355</v>
      </c>
      <c r="AL66" s="22">
        <f t="shared" si="4"/>
        <v>315.51152888688677</v>
      </c>
      <c r="AM66" s="62">
        <f t="shared" si="5"/>
        <v>608.84486222022008</v>
      </c>
      <c r="AN66" s="62">
        <f ca="1">AVERAGE(OFFSET($AM$3,0,0,'Données projet'!$E$10+1,1))-AVERAGE(OFFSET($H$3,0,0,'Données projet'!$E$10+1,1))</f>
        <v>285.81515599562209</v>
      </c>
      <c r="AO66" s="62">
        <f t="shared" si="36"/>
        <v>183.57575273732033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1.5306501000175582E-4</v>
      </c>
      <c r="AX66" s="23">
        <f t="shared" si="6"/>
        <v>1.5306501000175582E-4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217.60440000000006</v>
      </c>
      <c r="BF66" s="14">
        <f t="shared" si="37"/>
        <v>53.593882578706406</v>
      </c>
      <c r="BG66" s="22">
        <f t="shared" si="7"/>
        <v>472.33700882458038</v>
      </c>
      <c r="BH66" s="62">
        <f t="shared" si="8"/>
        <v>765.67034215791364</v>
      </c>
      <c r="BI66" s="62">
        <f ca="1">AVERAGE(OFFSET($BH$3,0,0,'Données projet'!$E$11+1,1))-AVERAGE(OFFSET($H$3,0,0,'Données projet'!$E$11+1,1))</f>
        <v>411.98877330238821</v>
      </c>
      <c r="BJ66" s="62">
        <f t="shared" si="38"/>
        <v>256.4377087753457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2.3137734070032893E-4</v>
      </c>
      <c r="BS66" s="24">
        <f t="shared" si="9"/>
        <v>2.3137734070032893E-4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2.6</v>
      </c>
      <c r="BY66" s="13">
        <f>IF('Données projet'!$A$114&gt;35,BY65+BX66-CG65,IF(A66&lt;'Données projet'!$A$114,$BV$205^A66,IF(A66='Données projet'!$A$114,'Données projet'!$B$114,BY65+BX66-CG65)))</f>
        <v>140.79999999999993</v>
      </c>
      <c r="BZ66" s="14">
        <f>BY66*VLOOKUP('Données projet'!$B$12,Paramètres!$A$1:$I$89,3,0)*VLOOKUP('Données projet'!$B$12,Paramètres!$A$1:$I$89,5,0)</f>
        <v>123.00287999999996</v>
      </c>
      <c r="CA66" s="14">
        <f t="shared" si="39"/>
        <v>32.374361095906167</v>
      </c>
      <c r="CB66" s="22">
        <f t="shared" si="10"/>
        <v>270.61536157536983</v>
      </c>
      <c r="CC66" s="62">
        <f t="shared" si="11"/>
        <v>563.94869490870315</v>
      </c>
      <c r="CD66" s="62">
        <f ca="1">AVERAGE(OFFSET($CC$3,0,0,'Données projet'!$E$12+1,1))-AVERAGE(OFFSET($H$3,0,0,'Données projet'!$E$12+1,1))</f>
        <v>195.30963433439501</v>
      </c>
      <c r="CE66" s="62">
        <f t="shared" si="40"/>
        <v>185.00219255324504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2.2844017342282429E-5</v>
      </c>
      <c r="CN66" s="24">
        <f t="shared" si="12"/>
        <v>2.2844017342282429E-5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371.95849973474657</v>
      </c>
      <c r="T67" s="62">
        <f t="shared" si="34"/>
        <v>233.32640143610547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1.4598911113973095E-4</v>
      </c>
      <c r="AC67" s="24">
        <f t="shared" si="3"/>
        <v>1.4598911113973095E-4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148.78344000000001</v>
      </c>
      <c r="AK67" s="14">
        <f t="shared" si="35"/>
        <v>38.301987100118879</v>
      </c>
      <c r="AL67" s="22">
        <f t="shared" si="4"/>
        <v>325.84045219937371</v>
      </c>
      <c r="AM67" s="62">
        <f t="shared" si="5"/>
        <v>619.17378553270703</v>
      </c>
      <c r="AN67" s="62">
        <f ca="1">AVERAGE(OFFSET($AM$3,0,0,'Données projet'!$E$10+1,1))-AVERAGE(OFFSET($H$3,0,0,'Données projet'!$E$10+1,1))</f>
        <v>285.81515599562209</v>
      </c>
      <c r="AO67" s="62">
        <f t="shared" si="36"/>
        <v>183.57575273732033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1.0823330653462827E-4</v>
      </c>
      <c r="AX67" s="23">
        <f t="shared" si="6"/>
        <v>1.0823330653462827E-4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224.90520000000006</v>
      </c>
      <c r="BF67" s="14">
        <f t="shared" si="37"/>
        <v>55.17963460003309</v>
      </c>
      <c r="BG67" s="22">
        <f t="shared" si="7"/>
        <v>487.81442026172436</v>
      </c>
      <c r="BH67" s="62">
        <f t="shared" si="8"/>
        <v>781.14775359505768</v>
      </c>
      <c r="BI67" s="62">
        <f ca="1">AVERAGE(OFFSET($BH$3,0,0,'Données projet'!$E$11+1,1))-AVERAGE(OFFSET($H$3,0,0,'Données projet'!$E$11+1,1))</f>
        <v>411.98877330238821</v>
      </c>
      <c r="BJ67" s="62">
        <f t="shared" si="38"/>
        <v>256.4377087753457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1.6360848662211276E-4</v>
      </c>
      <c r="BS67" s="24">
        <f t="shared" si="9"/>
        <v>1.6360848662211276E-4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2.6</v>
      </c>
      <c r="BY67" s="13">
        <f>IF('Données projet'!$A$114&gt;35,BY66+BX67-CG66,IF(A67&lt;'Données projet'!$A$114,$BV$205^A67,IF(A67='Données projet'!$A$114,'Données projet'!$B$114,BY66+BX67-CG66)))</f>
        <v>143.39999999999992</v>
      </c>
      <c r="BZ67" s="14">
        <f>BY67*VLOOKUP('Données projet'!$B$12,Paramètres!$A$1:$I$89,3,0)*VLOOKUP('Données projet'!$B$12,Paramètres!$A$1:$I$89,5,0)</f>
        <v>125.27423999999993</v>
      </c>
      <c r="CA67" s="14">
        <f t="shared" si="39"/>
        <v>32.902032783270968</v>
      </c>
      <c r="CB67" s="22">
        <f t="shared" si="10"/>
        <v>275.49034176419684</v>
      </c>
      <c r="CC67" s="62">
        <f t="shared" si="11"/>
        <v>568.82367509753021</v>
      </c>
      <c r="CD67" s="62">
        <f ca="1">AVERAGE(OFFSET($CC$3,0,0,'Données projet'!$E$12+1,1))-AVERAGE(OFFSET($H$3,0,0,'Données projet'!$E$12+1,1))</f>
        <v>195.30963433439501</v>
      </c>
      <c r="CE67" s="62">
        <f t="shared" si="40"/>
        <v>185.00219255324504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1.6153159572270998E-5</v>
      </c>
      <c r="CN67" s="24">
        <f t="shared" si="12"/>
        <v>1.6153159572270998E-5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371.95849973474657</v>
      </c>
      <c r="T68" s="62">
        <f t="shared" si="34"/>
        <v>233.32640143610547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1.032298904663003E-4</v>
      </c>
      <c r="AC68" s="24">
        <f t="shared" ref="AC68:AC131" si="57">SUM(Z68:AB68)</f>
        <v>1.032298904663003E-4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153.61320000000003</v>
      </c>
      <c r="AK68" s="14">
        <f t="shared" si="35"/>
        <v>39.398557339898318</v>
      </c>
      <c r="AL68" s="22">
        <f t="shared" ref="AL68:AL131" si="58">(AJ68+AK68)*0.475*44/12</f>
        <v>336.16214403365626</v>
      </c>
      <c r="AM68" s="62">
        <f t="shared" ref="AM68:AM131" si="59">AL68+(AD68+AE68)*44/12</f>
        <v>629.49547736698958</v>
      </c>
      <c r="AN68" s="62">
        <f ca="1">AVERAGE(OFFSET($AM$3,0,0,'Données projet'!$E$10+1,1))-AVERAGE(OFFSET($H$3,0,0,'Données projet'!$E$10+1,1))</f>
        <v>285.81515599562209</v>
      </c>
      <c r="AO68" s="62">
        <f t="shared" si="36"/>
        <v>183.57575273732033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7.6532505000877912E-5</v>
      </c>
      <c r="AX68" s="23">
        <f t="shared" ref="AX68:AX131" si="60">SUM(AU68:AW68)</f>
        <v>7.6532505000877912E-5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232.20600000000005</v>
      </c>
      <c r="BF68" s="14">
        <f t="shared" si="37"/>
        <v>56.759404991217572</v>
      </c>
      <c r="BG68" s="22">
        <f t="shared" ref="BG68:BG131" si="61">(BE68+BF68)*0.475*44/12</f>
        <v>503.28141369303734</v>
      </c>
      <c r="BH68" s="62">
        <f t="shared" ref="BH68:BH131" si="62">BG68+(AY68+AZ68)*44/12</f>
        <v>796.61474702637065</v>
      </c>
      <c r="BI68" s="62">
        <f ca="1">AVERAGE(OFFSET($BH$3,0,0,'Données projet'!$E$11+1,1))-AVERAGE(OFFSET($H$3,0,0,'Données projet'!$E$11+1,1))</f>
        <v>411.98877330238821</v>
      </c>
      <c r="BJ68" s="62">
        <f t="shared" si="38"/>
        <v>256.4377087753457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1.1568867035016448E-4</v>
      </c>
      <c r="BS68" s="24">
        <f t="shared" ref="BS68:BS131" si="63">SUM(BP68:BR68)</f>
        <v>1.1568867035016448E-4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146</v>
      </c>
      <c r="BW68" s="13">
        <f>VLOOKUP(A68,'Données projet'!$A$113:$I$133,9,0)</f>
        <v>2.6</v>
      </c>
      <c r="BX68" s="13">
        <f t="array" ref="BX68">INDEX(BW:BW,MIN(IF(ISNUMBER(BW68:BW264),ROW(BW68:BW264),"")))</f>
        <v>2.6</v>
      </c>
      <c r="BY68" s="13">
        <f>IF('Données projet'!$A$114&gt;35,BY67+BX68-CG67,IF(A68&lt;'Données projet'!$A$114,$BV$205^A68,IF(A68='Données projet'!$A$114,'Données projet'!$B$114,BY67+BX68-CG67)))</f>
        <v>145.99999999999991</v>
      </c>
      <c r="BZ68" s="14">
        <f>BY68*VLOOKUP('Données projet'!$B$12,Paramètres!$A$1:$I$89,3,0)*VLOOKUP('Données projet'!$B$12,Paramètres!$A$1:$I$89,5,0)</f>
        <v>127.54559999999995</v>
      </c>
      <c r="CA68" s="14">
        <f t="shared" si="39"/>
        <v>33.428591950384806</v>
      </c>
      <c r="CB68" s="22">
        <f t="shared" ref="CB68:CB131" si="64">(BZ68+CA68)*0.475*44/12</f>
        <v>280.36338431358678</v>
      </c>
      <c r="CC68" s="62">
        <f t="shared" ref="CC68:CC131" si="65">CB68+(BT68+BU68)*44/12</f>
        <v>573.69671764692009</v>
      </c>
      <c r="CD68" s="62">
        <f ca="1">AVERAGE(OFFSET($CC$3,0,0,'Données projet'!$E$12+1,1))-AVERAGE(OFFSET($H$3,0,0,'Données projet'!$E$12+1,1))</f>
        <v>195.30963433439501</v>
      </c>
      <c r="CE68" s="62">
        <f t="shared" si="40"/>
        <v>185.00219255324504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6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1.1422008671141215E-5</v>
      </c>
      <c r="CN68" s="24">
        <f t="shared" ref="CN68:CN131" si="66">SUM(CK68:CM68)</f>
        <v>1.1422008671141215E-5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371.95849973474657</v>
      </c>
      <c r="T69" s="62">
        <f t="shared" ref="T69:T132" si="88">$T$3</f>
        <v>233.32640143610547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7.2994555569865475E-5</v>
      </c>
      <c r="AC69" s="24">
        <f t="shared" si="57"/>
        <v>7.2994555569865475E-5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144.08784000000003</v>
      </c>
      <c r="AK69" s="14">
        <f t="shared" ref="AK69:AK132" si="89">EXP(-1.0587+0.8836*LN(AJ69)+0.284)</f>
        <v>37.231897858558654</v>
      </c>
      <c r="AL69" s="22">
        <f t="shared" si="58"/>
        <v>315.79854343698963</v>
      </c>
      <c r="AM69" s="62">
        <f t="shared" si="59"/>
        <v>609.13187677032295</v>
      </c>
      <c r="AN69" s="62">
        <f ca="1">AVERAGE(OFFSET($AM$3,0,0,'Données projet'!$E$10+1,1))-AVERAGE(OFFSET($H$3,0,0,'Données projet'!$E$10+1,1))</f>
        <v>285.81515599562209</v>
      </c>
      <c r="AO69" s="62">
        <f t="shared" ref="AO69:AO132" si="90">$AO$3</f>
        <v>183.57575273732033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5.4116653267314133E-5</v>
      </c>
      <c r="AX69" s="23">
        <f t="shared" si="60"/>
        <v>5.4116653267314133E-5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217.80720000000005</v>
      </c>
      <c r="BF69" s="14">
        <f t="shared" ref="BF69:BF132" si="91">EXP(-1.0587+0.8836*LN(BE69)+0.284)</f>
        <v>53.638013973813976</v>
      </c>
      <c r="BG69" s="22">
        <f t="shared" si="61"/>
        <v>472.76708100439265</v>
      </c>
      <c r="BH69" s="62">
        <f t="shared" si="62"/>
        <v>766.10041433772597</v>
      </c>
      <c r="BI69" s="62">
        <f ca="1">AVERAGE(OFFSET($BH$3,0,0,'Données projet'!$E$11+1,1))-AVERAGE(OFFSET($H$3,0,0,'Données projet'!$E$11+1,1))</f>
        <v>411.98877330238821</v>
      </c>
      <c r="BJ69" s="62">
        <f t="shared" ref="BJ69:BJ132" si="92">$BJ$3</f>
        <v>256.4377087753457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8.1804243311056393E-5</v>
      </c>
      <c r="BS69" s="24">
        <f t="shared" si="63"/>
        <v>8.1804243311056393E-5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</v>
      </c>
      <c r="BY69" s="13">
        <f>IF('Données projet'!$A$114&gt;35,BY68+BX69-CG68,IF(A69&lt;'Données projet'!$A$114,$BV$205^A69,IF(A69='Données projet'!$A$114,'Données projet'!$B$114,BY68+BX69-CG68)))</f>
        <v>141.99999999999991</v>
      </c>
      <c r="BZ69" s="14">
        <f>BY69*VLOOKUP('Données projet'!$B$12,Paramètres!$A$1:$I$89,3,0)*VLOOKUP('Données projet'!$B$12,Paramètres!$A$1:$I$89,5,0)</f>
        <v>124.05119999999994</v>
      </c>
      <c r="CA69" s="14">
        <f t="shared" ref="CA69:CA132" si="93">EXP(-1.0587+0.8836*LN(BZ69)+0.284)</f>
        <v>32.618041559365977</v>
      </c>
      <c r="CB69" s="22">
        <f t="shared" si="64"/>
        <v>272.86559571589561</v>
      </c>
      <c r="CC69" s="62">
        <f t="shared" si="65"/>
        <v>566.19892904922892</v>
      </c>
      <c r="CD69" s="62">
        <f ca="1">AVERAGE(OFFSET($CC$3,0,0,'Données projet'!$E$12+1,1))-AVERAGE(OFFSET($H$3,0,0,'Données projet'!$E$12+1,1))</f>
        <v>195.30963433439501</v>
      </c>
      <c r="CE69" s="62">
        <f t="shared" ref="CE69:CE132" si="94">$CE$3</f>
        <v>185.00219255324504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8.0765797861354991E-6</v>
      </c>
      <c r="CN69" s="24">
        <f t="shared" si="66"/>
        <v>8.0765797861354991E-6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371.95849973474657</v>
      </c>
      <c r="T70" s="62">
        <f t="shared" si="88"/>
        <v>233.32640143610547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5.1614945233150151E-5</v>
      </c>
      <c r="AC70" s="24">
        <f t="shared" si="57"/>
        <v>5.1614945233150151E-5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148.64928000000003</v>
      </c>
      <c r="AK70" s="14">
        <f t="shared" si="89"/>
        <v>38.271468243038484</v>
      </c>
      <c r="AL70" s="22">
        <f t="shared" si="58"/>
        <v>325.55363652329214</v>
      </c>
      <c r="AM70" s="62">
        <f t="shared" si="59"/>
        <v>618.88696985662546</v>
      </c>
      <c r="AN70" s="62">
        <f ca="1">AVERAGE(OFFSET($AM$3,0,0,'Données projet'!$E$10+1,1))-AVERAGE(OFFSET($H$3,0,0,'Données projet'!$E$10+1,1))</f>
        <v>285.81515599562209</v>
      </c>
      <c r="AO70" s="62">
        <f t="shared" si="90"/>
        <v>183.57575273732033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3.8266252500438956E-5</v>
      </c>
      <c r="AX70" s="23">
        <f t="shared" si="60"/>
        <v>3.8266252500438956E-5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224.7024000000001</v>
      </c>
      <c r="BF70" s="14">
        <f t="shared" si="91"/>
        <v>55.135667706678312</v>
      </c>
      <c r="BG70" s="22">
        <f t="shared" si="61"/>
        <v>487.38463458913157</v>
      </c>
      <c r="BH70" s="62">
        <f t="shared" si="62"/>
        <v>780.71796792246482</v>
      </c>
      <c r="BI70" s="62">
        <f ca="1">AVERAGE(OFFSET($BH$3,0,0,'Données projet'!$E$11+1,1))-AVERAGE(OFFSET($H$3,0,0,'Données projet'!$E$11+1,1))</f>
        <v>411.98877330238821</v>
      </c>
      <c r="BJ70" s="62">
        <f t="shared" si="92"/>
        <v>256.4377087753457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5.7844335175082252E-5</v>
      </c>
      <c r="BS70" s="24">
        <f t="shared" si="63"/>
        <v>5.7844335175082252E-5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</v>
      </c>
      <c r="BY70" s="13">
        <f>IF('Données projet'!$A$114&gt;35,BY69+BX70-CG69,IF(A70&lt;'Données projet'!$A$114,$BV$205^A70,IF(A70='Données projet'!$A$114,'Données projet'!$B$114,BY69+BX70-CG69)))</f>
        <v>143.99999999999991</v>
      </c>
      <c r="BZ70" s="14">
        <f>BY70*VLOOKUP('Données projet'!$B$12,Paramètres!$A$1:$I$89,3,0)*VLOOKUP('Données projet'!$B$12,Paramètres!$A$1:$I$89,5,0)</f>
        <v>125.79839999999994</v>
      </c>
      <c r="CA70" s="14">
        <f t="shared" si="93"/>
        <v>33.023644363399924</v>
      </c>
      <c r="CB70" s="22">
        <f t="shared" si="64"/>
        <v>276.61506059958811</v>
      </c>
      <c r="CC70" s="62">
        <f t="shared" si="65"/>
        <v>569.94839393292136</v>
      </c>
      <c r="CD70" s="62">
        <f ca="1">AVERAGE(OFFSET($CC$3,0,0,'Données projet'!$E$12+1,1))-AVERAGE(OFFSET($H$3,0,0,'Données projet'!$E$12+1,1))</f>
        <v>195.30963433439501</v>
      </c>
      <c r="CE70" s="62">
        <f t="shared" si="94"/>
        <v>185.00219255324504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5.7110043355706073E-6</v>
      </c>
      <c r="CN70" s="24">
        <f t="shared" si="66"/>
        <v>5.7110043355706073E-6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371.95849973474657</v>
      </c>
      <c r="T71" s="62">
        <f t="shared" si="88"/>
        <v>233.32640143610547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3.6497277784932738E-5</v>
      </c>
      <c r="AC71" s="24">
        <f t="shared" si="57"/>
        <v>3.6497277784932738E-5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153.21072000000007</v>
      </c>
      <c r="AK71" s="14">
        <f t="shared" si="89"/>
        <v>39.307331456095334</v>
      </c>
      <c r="AL71" s="22">
        <f t="shared" si="58"/>
        <v>335.30227295269947</v>
      </c>
      <c r="AM71" s="62">
        <f t="shared" si="59"/>
        <v>628.63560628603273</v>
      </c>
      <c r="AN71" s="62">
        <f ca="1">AVERAGE(OFFSET($AM$3,0,0,'Données projet'!$E$10+1,1))-AVERAGE(OFFSET($H$3,0,0,'Données projet'!$E$10+1,1))</f>
        <v>285.81515599562209</v>
      </c>
      <c r="AO71" s="62">
        <f t="shared" si="90"/>
        <v>183.57575273732033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2.7058326633657066E-5</v>
      </c>
      <c r="AX71" s="23">
        <f t="shared" si="60"/>
        <v>2.7058326633657066E-5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231.59760000000006</v>
      </c>
      <c r="BF71" s="14">
        <f t="shared" si="91"/>
        <v>56.627980714948151</v>
      </c>
      <c r="BG71" s="22">
        <f t="shared" si="61"/>
        <v>501.99288641186803</v>
      </c>
      <c r="BH71" s="62">
        <f t="shared" si="62"/>
        <v>795.32621974520134</v>
      </c>
      <c r="BI71" s="62">
        <f ca="1">AVERAGE(OFFSET($BH$3,0,0,'Données projet'!$E$11+1,1))-AVERAGE(OFFSET($H$3,0,0,'Données projet'!$E$11+1,1))</f>
        <v>411.98877330238821</v>
      </c>
      <c r="BJ71" s="62">
        <f t="shared" si="92"/>
        <v>256.4377087753457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4.0902121655528203E-5</v>
      </c>
      <c r="BS71" s="24">
        <f t="shared" si="63"/>
        <v>4.0902121655528203E-5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</v>
      </c>
      <c r="BY71" s="13">
        <f>IF('Données projet'!$A$114&gt;35,BY70+BX71-CG70,IF(A71&lt;'Données projet'!$A$114,$BV$205^A71,IF(A71='Données projet'!$A$114,'Données projet'!$B$114,BY70+BX71-CG70)))</f>
        <v>145.99999999999991</v>
      </c>
      <c r="BZ71" s="14">
        <f>BY71*VLOOKUP('Données projet'!$B$12,Paramètres!$A$1:$I$89,3,0)*VLOOKUP('Données projet'!$B$12,Paramètres!$A$1:$I$89,5,0)</f>
        <v>127.54559999999995</v>
      </c>
      <c r="CA71" s="14">
        <f t="shared" si="93"/>
        <v>33.428591950384806</v>
      </c>
      <c r="CB71" s="22">
        <f t="shared" si="64"/>
        <v>280.36338431358678</v>
      </c>
      <c r="CC71" s="62">
        <f t="shared" si="65"/>
        <v>573.69671764692009</v>
      </c>
      <c r="CD71" s="62">
        <f ca="1">AVERAGE(OFFSET($CC$3,0,0,'Données projet'!$E$12+1,1))-AVERAGE(OFFSET($H$3,0,0,'Données projet'!$E$12+1,1))</f>
        <v>195.30963433439501</v>
      </c>
      <c r="CE71" s="62">
        <f t="shared" si="94"/>
        <v>185.00219255324504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4.0382898930677495E-6</v>
      </c>
      <c r="CN71" s="24">
        <f t="shared" si="66"/>
        <v>4.0382898930677495E-6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371.95849973474657</v>
      </c>
      <c r="T72" s="62">
        <f t="shared" si="88"/>
        <v>233.32640143610547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2.5807472616575076E-5</v>
      </c>
      <c r="AC72" s="24">
        <f t="shared" si="57"/>
        <v>2.5807472616575076E-5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157.77216000000004</v>
      </c>
      <c r="AK72" s="14">
        <f t="shared" si="89"/>
        <v>40.339610539653599</v>
      </c>
      <c r="AL72" s="22">
        <f t="shared" si="58"/>
        <v>345.04466702323003</v>
      </c>
      <c r="AM72" s="62">
        <f t="shared" si="59"/>
        <v>638.37800035656335</v>
      </c>
      <c r="AN72" s="62">
        <f ca="1">AVERAGE(OFFSET($AM$3,0,0,'Données projet'!$E$10+1,1))-AVERAGE(OFFSET($H$3,0,0,'Données projet'!$E$10+1,1))</f>
        <v>285.81515599562209</v>
      </c>
      <c r="AO72" s="62">
        <f t="shared" si="90"/>
        <v>183.57575273732033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1.9133126250219478E-5</v>
      </c>
      <c r="AX72" s="23">
        <f t="shared" si="60"/>
        <v>1.9133126250219478E-5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238.4928000000001</v>
      </c>
      <c r="BF72" s="14">
        <f t="shared" si="91"/>
        <v>58.115130258576592</v>
      </c>
      <c r="BG72" s="22">
        <f t="shared" si="61"/>
        <v>516.59214520035437</v>
      </c>
      <c r="BH72" s="62">
        <f t="shared" si="62"/>
        <v>809.92547853368774</v>
      </c>
      <c r="BI72" s="62">
        <f ca="1">AVERAGE(OFFSET($BH$3,0,0,'Données projet'!$E$11+1,1))-AVERAGE(OFFSET($H$3,0,0,'Données projet'!$E$11+1,1))</f>
        <v>411.98877330238821</v>
      </c>
      <c r="BJ72" s="62">
        <f t="shared" si="92"/>
        <v>256.4377087753457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2.892216758754113E-5</v>
      </c>
      <c r="BS72" s="24">
        <f t="shared" si="63"/>
        <v>2.892216758754113E-5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</v>
      </c>
      <c r="BY72" s="13">
        <f>IF('Données projet'!$A$114&gt;35,BY71+BX72-CG71,IF(A72&lt;'Données projet'!$A$114,$BV$205^A72,IF(A72='Données projet'!$A$114,'Données projet'!$B$114,BY71+BX72-CG71)))</f>
        <v>147.99999999999991</v>
      </c>
      <c r="BZ72" s="14">
        <f>BY72*VLOOKUP('Données projet'!$B$12,Paramètres!$A$1:$I$89,3,0)*VLOOKUP('Données projet'!$B$12,Paramètres!$A$1:$I$89,5,0)</f>
        <v>129.29279999999994</v>
      </c>
      <c r="CA72" s="14">
        <f t="shared" si="93"/>
        <v>33.832894333299215</v>
      </c>
      <c r="CB72" s="22">
        <f t="shared" si="64"/>
        <v>284.11058429716269</v>
      </c>
      <c r="CC72" s="62">
        <f t="shared" si="65"/>
        <v>577.443917630496</v>
      </c>
      <c r="CD72" s="62">
        <f ca="1">AVERAGE(OFFSET($CC$3,0,0,'Données projet'!$E$12+1,1))-AVERAGE(OFFSET($H$3,0,0,'Données projet'!$E$12+1,1))</f>
        <v>195.30963433439501</v>
      </c>
      <c r="CE72" s="62">
        <f t="shared" si="94"/>
        <v>185.00219255324504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2.8555021677853037E-6</v>
      </c>
      <c r="CN72" s="24">
        <f t="shared" si="66"/>
        <v>2.8555021677853037E-6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371.95849973474657</v>
      </c>
      <c r="T73" s="62">
        <f t="shared" si="88"/>
        <v>233.32640143610547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1.8248638892466369E-5</v>
      </c>
      <c r="AC73" s="24">
        <f t="shared" si="57"/>
        <v>1.8248638892466369E-5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162.33360000000005</v>
      </c>
      <c r="AK73" s="14">
        <f t="shared" si="89"/>
        <v>41.368421016378349</v>
      </c>
      <c r="AL73" s="22">
        <f t="shared" si="58"/>
        <v>354.78101993685908</v>
      </c>
      <c r="AM73" s="62">
        <f t="shared" si="59"/>
        <v>648.1143532701924</v>
      </c>
      <c r="AN73" s="62">
        <f ca="1">AVERAGE(OFFSET($AM$3,0,0,'Données projet'!$E$10+1,1))-AVERAGE(OFFSET($H$3,0,0,'Données projet'!$E$10+1,1))</f>
        <v>285.81515599562209</v>
      </c>
      <c r="AO73" s="62">
        <f t="shared" si="90"/>
        <v>183.57575273732033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1.3529163316828533E-5</v>
      </c>
      <c r="AX73" s="23">
        <f t="shared" si="60"/>
        <v>1.3529163316828533E-5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245.38800000000012</v>
      </c>
      <c r="BF73" s="14">
        <f t="shared" si="91"/>
        <v>59.597282764919569</v>
      </c>
      <c r="BG73" s="22">
        <f t="shared" si="61"/>
        <v>531.18270081556841</v>
      </c>
      <c r="BH73" s="62">
        <f t="shared" si="62"/>
        <v>824.51603414890178</v>
      </c>
      <c r="BI73" s="62">
        <f ca="1">AVERAGE(OFFSET($BH$3,0,0,'Données projet'!$E$11+1,1))-AVERAGE(OFFSET($H$3,0,0,'Données projet'!$E$11+1,1))</f>
        <v>411.98877330238821</v>
      </c>
      <c r="BJ73" s="62">
        <f t="shared" si="92"/>
        <v>256.4377087753457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2.0451060827764105E-5</v>
      </c>
      <c r="BS73" s="24">
        <f t="shared" si="63"/>
        <v>2.0451060827764105E-5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150</v>
      </c>
      <c r="BW73" s="13">
        <f>VLOOKUP(A73,'Données projet'!$A$113:$I$133,9,0)</f>
        <v>2</v>
      </c>
      <c r="BX73" s="13">
        <f t="array" ref="BX73">INDEX(BW:BW,MIN(IF(ISNUMBER(BW73:BW269),ROW(BW73:BW269),"")))</f>
        <v>2</v>
      </c>
      <c r="BY73" s="13">
        <f>IF('Données projet'!$A$114&gt;35,BY72+BX73-CG72,IF(A73&lt;'Données projet'!$A$114,$BV$205^A73,IF(A73='Données projet'!$A$114,'Données projet'!$B$114,BY72+BX73-CG72)))</f>
        <v>149.99999999999991</v>
      </c>
      <c r="BZ73" s="14">
        <f>BY73*VLOOKUP('Données projet'!$B$12,Paramètres!$A$1:$I$89,3,0)*VLOOKUP('Données projet'!$B$12,Paramètres!$A$1:$I$89,5,0)</f>
        <v>131.03999999999994</v>
      </c>
      <c r="CA73" s="14">
        <f t="shared" si="93"/>
        <v>34.236561238949889</v>
      </c>
      <c r="CB73" s="22">
        <f t="shared" si="64"/>
        <v>287.85667749117096</v>
      </c>
      <c r="CC73" s="62">
        <f t="shared" si="65"/>
        <v>581.19001082450427</v>
      </c>
      <c r="CD73" s="62">
        <f ca="1">AVERAGE(OFFSET($CC$3,0,0,'Données projet'!$E$12+1,1))-AVERAGE(OFFSET($H$3,0,0,'Données projet'!$E$12+1,1))</f>
        <v>195.30963433439501</v>
      </c>
      <c r="CE73" s="62">
        <f t="shared" si="94"/>
        <v>185.00219255324504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5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2.0191449465338748E-6</v>
      </c>
      <c r="CN73" s="24">
        <f t="shared" si="66"/>
        <v>2.0191449465338748E-6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371.95849973474657</v>
      </c>
      <c r="T74" s="62">
        <f t="shared" si="88"/>
        <v>233.32640143610547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1.2903736308287538E-5</v>
      </c>
      <c r="AC74" s="24">
        <f t="shared" si="57"/>
        <v>1.2903736308287538E-5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152.53992000000008</v>
      </c>
      <c r="AK74" s="14">
        <f t="shared" si="89"/>
        <v>39.155226277503367</v>
      </c>
      <c r="AL74" s="22">
        <f t="shared" si="58"/>
        <v>333.86904643331849</v>
      </c>
      <c r="AM74" s="62">
        <f t="shared" si="59"/>
        <v>627.2023797666518</v>
      </c>
      <c r="AN74" s="62">
        <f ca="1">AVERAGE(OFFSET($AM$3,0,0,'Données projet'!$E$10+1,1))-AVERAGE(OFFSET($H$3,0,0,'Données projet'!$E$10+1,1))</f>
        <v>285.81515599562209</v>
      </c>
      <c r="AO74" s="62">
        <f t="shared" si="90"/>
        <v>183.57575273732033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9.566563125109739E-6</v>
      </c>
      <c r="AX74" s="23">
        <f t="shared" si="60"/>
        <v>9.566563125109739E-6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230.5836000000001</v>
      </c>
      <c r="BF74" s="14">
        <f t="shared" si="91"/>
        <v>56.408850878328018</v>
      </c>
      <c r="BG74" s="22">
        <f t="shared" si="61"/>
        <v>499.84518527975473</v>
      </c>
      <c r="BH74" s="62">
        <f t="shared" si="62"/>
        <v>793.17851861308804</v>
      </c>
      <c r="BI74" s="62">
        <f ca="1">AVERAGE(OFFSET($BH$3,0,0,'Données projet'!$E$11+1,1))-AVERAGE(OFFSET($H$3,0,0,'Données projet'!$E$11+1,1))</f>
        <v>411.98877330238821</v>
      </c>
      <c r="BJ74" s="62">
        <f t="shared" si="92"/>
        <v>256.4377087753457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1.4461083793770568E-5</v>
      </c>
      <c r="BS74" s="24">
        <f t="shared" si="63"/>
        <v>1.4461083793770568E-5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</v>
      </c>
      <c r="BY74" s="13">
        <f>IF('Données projet'!$A$114&gt;35,BY73+BX74-CG73,IF(A74&lt;'Données projet'!$A$114,$BV$205^A74,IF(A74='Données projet'!$A$114,'Données projet'!$B$114,BY73+BX74-CG73)))</f>
        <v>146.99999999999991</v>
      </c>
      <c r="BZ74" s="14">
        <f>BY74*VLOOKUP('Données projet'!$B$12,Paramètres!$A$1:$I$89,3,0)*VLOOKUP('Données projet'!$B$12,Paramètres!$A$1:$I$89,5,0)</f>
        <v>128.41919999999996</v>
      </c>
      <c r="CA74" s="14">
        <f t="shared" si="93"/>
        <v>33.630823177860727</v>
      </c>
      <c r="CB74" s="22">
        <f t="shared" si="64"/>
        <v>282.23712370144068</v>
      </c>
      <c r="CC74" s="62">
        <f t="shared" si="65"/>
        <v>575.57045703477399</v>
      </c>
      <c r="CD74" s="62">
        <f ca="1">AVERAGE(OFFSET($CC$3,0,0,'Données projet'!$E$12+1,1))-AVERAGE(OFFSET($H$3,0,0,'Données projet'!$E$12+1,1))</f>
        <v>195.30963433439501</v>
      </c>
      <c r="CE74" s="62">
        <f t="shared" si="94"/>
        <v>185.00219255324504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1.4277510838926518E-6</v>
      </c>
      <c r="CN74" s="24">
        <f t="shared" si="66"/>
        <v>1.4277510838926518E-6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371.95849973474657</v>
      </c>
      <c r="T75" s="62">
        <f t="shared" si="88"/>
        <v>233.32640143610547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9.1243194462331844E-6</v>
      </c>
      <c r="AC75" s="24">
        <f t="shared" si="57"/>
        <v>9.1243194462331844E-6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156.83304000000007</v>
      </c>
      <c r="AK75" s="14">
        <f t="shared" si="89"/>
        <v>40.12736973346879</v>
      </c>
      <c r="AL75" s="22">
        <f t="shared" si="58"/>
        <v>343.03938028579159</v>
      </c>
      <c r="AM75" s="62">
        <f t="shared" si="59"/>
        <v>636.37271361912485</v>
      </c>
      <c r="AN75" s="62">
        <f ca="1">AVERAGE(OFFSET($AM$3,0,0,'Données projet'!$E$10+1,1))-AVERAGE(OFFSET($H$3,0,0,'Données projet'!$E$10+1,1))</f>
        <v>285.81515599562209</v>
      </c>
      <c r="AO75" s="62">
        <f t="shared" si="90"/>
        <v>183.57575273732033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6.7645816584142666E-6</v>
      </c>
      <c r="AX75" s="23">
        <f t="shared" si="60"/>
        <v>6.7645816584142666E-6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237.0732000000001</v>
      </c>
      <c r="BF75" s="14">
        <f t="shared" si="91"/>
        <v>57.809366223361302</v>
      </c>
      <c r="BG75" s="22">
        <f t="shared" si="61"/>
        <v>513.58713617235435</v>
      </c>
      <c r="BH75" s="62">
        <f t="shared" si="62"/>
        <v>806.92046950568761</v>
      </c>
      <c r="BI75" s="62">
        <f ca="1">AVERAGE(OFFSET($BH$3,0,0,'Données projet'!$E$11+1,1))-AVERAGE(OFFSET($H$3,0,0,'Données projet'!$E$11+1,1))</f>
        <v>411.98877330238821</v>
      </c>
      <c r="BJ75" s="62">
        <f t="shared" si="92"/>
        <v>256.4377087753457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1.0225530413882054E-5</v>
      </c>
      <c r="BS75" s="24">
        <f t="shared" si="63"/>
        <v>1.0225530413882054E-5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</v>
      </c>
      <c r="BY75" s="13">
        <f>IF('Données projet'!$A$114&gt;35,BY74+BX75-CG74,IF(A75&lt;'Données projet'!$A$114,$BV$205^A75,IF(A75='Données projet'!$A$114,'Données projet'!$B$114,BY74+BX75-CG74)))</f>
        <v>148.99999999999991</v>
      </c>
      <c r="BZ75" s="14">
        <f>BY75*VLOOKUP('Données projet'!$B$12,Paramètres!$A$1:$I$89,3,0)*VLOOKUP('Données projet'!$B$12,Paramètres!$A$1:$I$89,5,0)</f>
        <v>130.16639999999992</v>
      </c>
      <c r="CA75" s="14">
        <f t="shared" si="93"/>
        <v>34.034806623706274</v>
      </c>
      <c r="CB75" s="22">
        <f t="shared" si="64"/>
        <v>285.98376820295493</v>
      </c>
      <c r="CC75" s="62">
        <f t="shared" si="65"/>
        <v>579.31710153628819</v>
      </c>
      <c r="CD75" s="62">
        <f ca="1">AVERAGE(OFFSET($CC$3,0,0,'Données projet'!$E$12+1,1))-AVERAGE(OFFSET($H$3,0,0,'Données projet'!$E$12+1,1))</f>
        <v>195.30963433439501</v>
      </c>
      <c r="CE75" s="62">
        <f t="shared" si="94"/>
        <v>185.00219255324504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1.0095724732669374E-6</v>
      </c>
      <c r="CN75" s="24">
        <f t="shared" si="66"/>
        <v>1.0095724732669374E-6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371.95849973474657</v>
      </c>
      <c r="T76" s="62">
        <f t="shared" si="88"/>
        <v>233.32640143610547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6.4518681541437689E-6</v>
      </c>
      <c r="AC76" s="24">
        <f t="shared" si="57"/>
        <v>6.4518681541437689E-6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161.12616000000008</v>
      </c>
      <c r="AK76" s="14">
        <f t="shared" si="89"/>
        <v>41.096420157480694</v>
      </c>
      <c r="AL76" s="22">
        <f t="shared" si="58"/>
        <v>352.2043271076123</v>
      </c>
      <c r="AM76" s="62">
        <f t="shared" si="59"/>
        <v>645.53766044094561</v>
      </c>
      <c r="AN76" s="62">
        <f ca="1">AVERAGE(OFFSET($AM$3,0,0,'Données projet'!$E$10+1,1))-AVERAGE(OFFSET($H$3,0,0,'Données projet'!$E$10+1,1))</f>
        <v>285.81515599562209</v>
      </c>
      <c r="AO76" s="62">
        <f t="shared" si="90"/>
        <v>183.57575273732033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4.7832815625548695E-6</v>
      </c>
      <c r="AX76" s="23">
        <f t="shared" si="60"/>
        <v>4.7832815625548695E-6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243.56280000000012</v>
      </c>
      <c r="BF76" s="14">
        <f t="shared" si="91"/>
        <v>59.205425601852873</v>
      </c>
      <c r="BG76" s="22">
        <f t="shared" si="61"/>
        <v>527.32132625656061</v>
      </c>
      <c r="BH76" s="62">
        <f t="shared" si="62"/>
        <v>820.65465958989398</v>
      </c>
      <c r="BI76" s="62">
        <f ca="1">AVERAGE(OFFSET($BH$3,0,0,'Données projet'!$E$11+1,1))-AVERAGE(OFFSET($H$3,0,0,'Données projet'!$E$11+1,1))</f>
        <v>411.98877330238821</v>
      </c>
      <c r="BJ76" s="62">
        <f t="shared" si="92"/>
        <v>256.4377087753457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7.230541896885285E-6</v>
      </c>
      <c r="BS76" s="24">
        <f t="shared" si="63"/>
        <v>7.230541896885285E-6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</v>
      </c>
      <c r="BY76" s="13">
        <f>IF('Données projet'!$A$114&gt;35,BY75+BX76-CG75,IF(A76&lt;'Données projet'!$A$114,$BV$205^A76,IF(A76='Données projet'!$A$114,'Données projet'!$B$114,BY75+BX76-CG75)))</f>
        <v>150.99999999999991</v>
      </c>
      <c r="BZ76" s="14">
        <f>BY76*VLOOKUP('Données projet'!$B$12,Paramètres!$A$1:$I$89,3,0)*VLOOKUP('Données projet'!$B$12,Paramètres!$A$1:$I$89,5,0)</f>
        <v>131.91359999999995</v>
      </c>
      <c r="CA76" s="14">
        <f t="shared" si="93"/>
        <v>34.438159352115974</v>
      </c>
      <c r="CB76" s="22">
        <f t="shared" si="64"/>
        <v>289.72931420493518</v>
      </c>
      <c r="CC76" s="62">
        <f t="shared" si="65"/>
        <v>583.06264753826849</v>
      </c>
      <c r="CD76" s="62">
        <f ca="1">AVERAGE(OFFSET($CC$3,0,0,'Données projet'!$E$12+1,1))-AVERAGE(OFFSET($H$3,0,0,'Données projet'!$E$12+1,1))</f>
        <v>195.30963433439501</v>
      </c>
      <c r="CE76" s="62">
        <f t="shared" si="94"/>
        <v>185.00219255324504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7.1387554194632592E-7</v>
      </c>
      <c r="CN76" s="24">
        <f t="shared" si="66"/>
        <v>7.1387554194632592E-7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371.95849973474657</v>
      </c>
      <c r="T77" s="62">
        <f t="shared" si="88"/>
        <v>233.32640143610547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4.5621597231165922E-6</v>
      </c>
      <c r="AC77" s="24">
        <f t="shared" si="57"/>
        <v>4.5621597231165922E-6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165.41928000000007</v>
      </c>
      <c r="AK77" s="14">
        <f t="shared" si="89"/>
        <v>42.062469433977455</v>
      </c>
      <c r="AL77" s="22">
        <f t="shared" si="58"/>
        <v>361.36404693084415</v>
      </c>
      <c r="AM77" s="62">
        <f t="shared" si="59"/>
        <v>654.69738026417747</v>
      </c>
      <c r="AN77" s="62">
        <f ca="1">AVERAGE(OFFSET($AM$3,0,0,'Données projet'!$E$10+1,1))-AVERAGE(OFFSET($H$3,0,0,'Données projet'!$E$10+1,1))</f>
        <v>285.81515599562209</v>
      </c>
      <c r="AO77" s="62">
        <f t="shared" si="90"/>
        <v>183.57575273732033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3.3822908292071333E-6</v>
      </c>
      <c r="AX77" s="23">
        <f t="shared" si="60"/>
        <v>3.3822908292071333E-6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250.05240000000012</v>
      </c>
      <c r="BF77" s="14">
        <f t="shared" si="91"/>
        <v>60.597161386823522</v>
      </c>
      <c r="BG77" s="22">
        <f t="shared" si="61"/>
        <v>541.04798608205112</v>
      </c>
      <c r="BH77" s="62">
        <f t="shared" si="62"/>
        <v>834.3813194153845</v>
      </c>
      <c r="BI77" s="62">
        <f ca="1">AVERAGE(OFFSET($BH$3,0,0,'Données projet'!$E$11+1,1))-AVERAGE(OFFSET($H$3,0,0,'Données projet'!$E$11+1,1))</f>
        <v>411.98877330238821</v>
      </c>
      <c r="BJ77" s="62">
        <f t="shared" si="92"/>
        <v>256.4377087753457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5.112765206941028E-6</v>
      </c>
      <c r="BS77" s="24">
        <f t="shared" si="63"/>
        <v>5.112765206941028E-6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</v>
      </c>
      <c r="BY77" s="13">
        <f>IF('Données projet'!$A$114&gt;35,BY76+BX77-CG76,IF(A77&lt;'Données projet'!$A$114,$BV$205^A77,IF(A77='Données projet'!$A$114,'Données projet'!$B$114,BY76+BX77-CG76)))</f>
        <v>152.99999999999991</v>
      </c>
      <c r="BZ77" s="14">
        <f>BY77*VLOOKUP('Données projet'!$B$12,Paramètres!$A$1:$I$89,3,0)*VLOOKUP('Données projet'!$B$12,Paramètres!$A$1:$I$89,5,0)</f>
        <v>133.66079999999994</v>
      </c>
      <c r="CA77" s="14">
        <f t="shared" si="93"/>
        <v>34.840890682716719</v>
      </c>
      <c r="CB77" s="22">
        <f t="shared" si="64"/>
        <v>293.47377793906486</v>
      </c>
      <c r="CC77" s="62">
        <f t="shared" si="65"/>
        <v>586.80711127239817</v>
      </c>
      <c r="CD77" s="62">
        <f ca="1">AVERAGE(OFFSET($CC$3,0,0,'Données projet'!$E$12+1,1))-AVERAGE(OFFSET($H$3,0,0,'Données projet'!$E$12+1,1))</f>
        <v>195.30963433439501</v>
      </c>
      <c r="CE77" s="62">
        <f t="shared" si="94"/>
        <v>185.00219255324504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5.0478623663346869E-7</v>
      </c>
      <c r="CN77" s="24">
        <f t="shared" si="66"/>
        <v>5.0478623663346869E-7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371.95849973474657</v>
      </c>
      <c r="T78" s="62">
        <f t="shared" si="88"/>
        <v>233.32640143610547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3.2259340770718845E-6</v>
      </c>
      <c r="AC78" s="24">
        <f t="shared" si="57"/>
        <v>3.2259340770718845E-6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169.71240000000009</v>
      </c>
      <c r="AK78" s="14">
        <f t="shared" si="89"/>
        <v>43.025604406382953</v>
      </c>
      <c r="AL78" s="22">
        <f t="shared" si="58"/>
        <v>370.51869100778373</v>
      </c>
      <c r="AM78" s="62">
        <f t="shared" si="59"/>
        <v>663.85202434111704</v>
      </c>
      <c r="AN78" s="62">
        <f ca="1">AVERAGE(OFFSET($AM$3,0,0,'Données projet'!$E$10+1,1))-AVERAGE(OFFSET($H$3,0,0,'Données projet'!$E$10+1,1))</f>
        <v>285.81515599562209</v>
      </c>
      <c r="AO78" s="62">
        <f t="shared" si="90"/>
        <v>183.57575273732033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2.3916407812774348E-6</v>
      </c>
      <c r="AX78" s="23">
        <f t="shared" si="60"/>
        <v>2.3916407812774348E-6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256.54200000000014</v>
      </c>
      <c r="BF78" s="14">
        <f t="shared" si="91"/>
        <v>61.984698688972557</v>
      </c>
      <c r="BG78" s="22">
        <f t="shared" si="61"/>
        <v>554.76733354996077</v>
      </c>
      <c r="BH78" s="62">
        <f t="shared" si="62"/>
        <v>848.10066688329402</v>
      </c>
      <c r="BI78" s="62">
        <f ca="1">AVERAGE(OFFSET($BH$3,0,0,'Données projet'!$E$11+1,1))-AVERAGE(OFFSET($H$3,0,0,'Données projet'!$E$11+1,1))</f>
        <v>411.98877330238821</v>
      </c>
      <c r="BJ78" s="62">
        <f t="shared" si="92"/>
        <v>256.4377087753457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3.6152709484426429E-6</v>
      </c>
      <c r="BS78" s="24">
        <f t="shared" si="63"/>
        <v>3.6152709484426429E-6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155</v>
      </c>
      <c r="BW78" s="13">
        <f>VLOOKUP(A78,'Données projet'!$A$113:$I$133,9,0)</f>
        <v>2</v>
      </c>
      <c r="BX78" s="13">
        <f t="array" ref="BX78">INDEX(BW:BW,MIN(IF(ISNUMBER(BW78:BW274),ROW(BW78:BW274),"")))</f>
        <v>2</v>
      </c>
      <c r="BY78" s="13">
        <f>IF('Données projet'!$A$114&gt;35,BY77+BX78-CG77,IF(A78&lt;'Données projet'!$A$114,$BV$205^A78,IF(A78='Données projet'!$A$114,'Données projet'!$B$114,BY77+BX78-CG77)))</f>
        <v>154.99999999999991</v>
      </c>
      <c r="BZ78" s="14">
        <f>BY78*VLOOKUP('Données projet'!$B$12,Paramètres!$A$1:$I$89,3,0)*VLOOKUP('Données projet'!$B$12,Paramètres!$A$1:$I$89,5,0)</f>
        <v>135.40799999999993</v>
      </c>
      <c r="CA78" s="14">
        <f t="shared" si="93"/>
        <v>35.243009677478732</v>
      </c>
      <c r="CB78" s="22">
        <f t="shared" si="64"/>
        <v>297.21717518827535</v>
      </c>
      <c r="CC78" s="62">
        <f t="shared" si="65"/>
        <v>590.55050852160866</v>
      </c>
      <c r="CD78" s="62">
        <f ca="1">AVERAGE(OFFSET($CC$3,0,0,'Données projet'!$E$12+1,1))-AVERAGE(OFFSET($H$3,0,0,'Données projet'!$E$12+1,1))</f>
        <v>195.30963433439501</v>
      </c>
      <c r="CE78" s="62">
        <f t="shared" si="94"/>
        <v>185.00219255324504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4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3.5693777097316296E-7</v>
      </c>
      <c r="CN78" s="24">
        <f t="shared" si="66"/>
        <v>3.5693777097316296E-7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760.87281603332531</v>
      </c>
      <c r="S79" s="62">
        <f ca="1">AVERAGE(OFFSET($R$3,0,0,'Données projet'!$E$9+1,1))-AVERAGE(OFFSET($H$3,0,0,'Données projet'!$E$9+1,1))</f>
        <v>371.95849973474657</v>
      </c>
      <c r="T79" s="62">
        <f t="shared" si="88"/>
        <v>233.32640143610547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2.2810798615582961E-6</v>
      </c>
      <c r="AC79" s="24">
        <f t="shared" si="57"/>
        <v>2.2810798615582961E-6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159.65040000000008</v>
      </c>
      <c r="AK79" s="14">
        <f t="shared" si="89"/>
        <v>40.763652115150741</v>
      </c>
      <c r="AL79" s="22">
        <f t="shared" si="58"/>
        <v>349.05447410055427</v>
      </c>
      <c r="AM79" s="62">
        <f t="shared" si="59"/>
        <v>642.38780743388759</v>
      </c>
      <c r="AN79" s="62">
        <f ca="1">AVERAGE(OFFSET($AM$3,0,0,'Données projet'!$E$10+1,1))-AVERAGE(OFFSET($H$3,0,0,'Données projet'!$E$10+1,1))</f>
        <v>285.81515599562209</v>
      </c>
      <c r="AO79" s="62">
        <f t="shared" si="90"/>
        <v>183.57575273732033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1.6911454146035667E-6</v>
      </c>
      <c r="AX79" s="23">
        <f t="shared" si="60"/>
        <v>1.6911454146035667E-6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241.33200000000014</v>
      </c>
      <c r="BF79" s="14">
        <f t="shared" si="91"/>
        <v>58.726024391301159</v>
      </c>
      <c r="BG79" s="22">
        <f t="shared" si="61"/>
        <v>522.60105914818303</v>
      </c>
      <c r="BH79" s="62">
        <f t="shared" si="62"/>
        <v>815.9343924815164</v>
      </c>
      <c r="BI79" s="62">
        <f ca="1">AVERAGE(OFFSET($BH$3,0,0,'Données projet'!$E$11+1,1))-AVERAGE(OFFSET($H$3,0,0,'Données projet'!$E$11+1,1))</f>
        <v>411.98877330238821</v>
      </c>
      <c r="BJ79" s="62">
        <f t="shared" si="92"/>
        <v>256.4377087753457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2.5563826034705144E-6</v>
      </c>
      <c r="BS79" s="24">
        <f t="shared" si="63"/>
        <v>2.5563826034705144E-6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1.6</v>
      </c>
      <c r="BY79" s="13">
        <f>IF('Données projet'!$A$114&gt;35,BY78+BX79-CG78,IF(A79&lt;'Données projet'!$A$114,$BV$205^A79,IF(A79='Données projet'!$A$114,'Données projet'!$B$114,BY78+BX79-CG78)))</f>
        <v>152.59999999999991</v>
      </c>
      <c r="BZ79" s="14">
        <f>BY79*VLOOKUP('Données projet'!$B$12,Paramètres!$A$1:$I$89,3,0)*VLOOKUP('Données projet'!$B$12,Paramètres!$A$1:$I$89,5,0)</f>
        <v>133.31135999999995</v>
      </c>
      <c r="CA79" s="14">
        <f t="shared" si="93"/>
        <v>34.760393689821598</v>
      </c>
      <c r="CB79" s="22">
        <f t="shared" si="64"/>
        <v>292.72497100977256</v>
      </c>
      <c r="CC79" s="62">
        <f t="shared" si="65"/>
        <v>586.05830434310587</v>
      </c>
      <c r="CD79" s="62">
        <f ca="1">AVERAGE(OFFSET($CC$3,0,0,'Données projet'!$E$12+1,1))-AVERAGE(OFFSET($H$3,0,0,'Données projet'!$E$12+1,1))</f>
        <v>195.30963433439501</v>
      </c>
      <c r="CE79" s="62">
        <f t="shared" si="94"/>
        <v>185.00219255324504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2.5239311831673435E-7</v>
      </c>
      <c r="CN79" s="24">
        <f t="shared" si="66"/>
        <v>2.5239311831673435E-7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772.38513856932241</v>
      </c>
      <c r="S80" s="62">
        <f ca="1">AVERAGE(OFFSET($R$3,0,0,'Données projet'!$E$9+1,1))-AVERAGE(OFFSET($H$3,0,0,'Données projet'!$E$9+1,1))</f>
        <v>371.95849973474657</v>
      </c>
      <c r="T80" s="62">
        <f t="shared" si="88"/>
        <v>233.32640143610547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1.6129670385359422E-6</v>
      </c>
      <c r="AC80" s="24">
        <f t="shared" si="57"/>
        <v>1.6129670385359422E-6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163.67520000000007</v>
      </c>
      <c r="AK80" s="14">
        <f t="shared" si="89"/>
        <v>41.670368197291623</v>
      </c>
      <c r="AL80" s="22">
        <f t="shared" si="58"/>
        <v>357.64353127694972</v>
      </c>
      <c r="AM80" s="62">
        <f t="shared" si="59"/>
        <v>650.97686461028297</v>
      </c>
      <c r="AN80" s="62">
        <f ca="1">AVERAGE(OFFSET($AM$3,0,0,'Données projet'!$E$10+1,1))-AVERAGE(OFFSET($H$3,0,0,'Données projet'!$E$10+1,1))</f>
        <v>285.81515599562209</v>
      </c>
      <c r="AO80" s="62">
        <f t="shared" si="90"/>
        <v>183.57575273732033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1.1958203906387174E-6</v>
      </c>
      <c r="AX80" s="23">
        <f t="shared" si="60"/>
        <v>1.1958203906387174E-6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247.41600000000014</v>
      </c>
      <c r="BF80" s="14">
        <f t="shared" si="91"/>
        <v>60.032282000540242</v>
      </c>
      <c r="BG80" s="22">
        <f t="shared" si="61"/>
        <v>535.47242448427448</v>
      </c>
      <c r="BH80" s="62">
        <f t="shared" si="62"/>
        <v>828.80575781760786</v>
      </c>
      <c r="BI80" s="62">
        <f ca="1">AVERAGE(OFFSET($BH$3,0,0,'Données projet'!$E$11+1,1))-AVERAGE(OFFSET($H$3,0,0,'Données projet'!$E$11+1,1))</f>
        <v>411.98877330238821</v>
      </c>
      <c r="BJ80" s="62">
        <f t="shared" si="92"/>
        <v>256.4377087753457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1.8076354742213219E-6</v>
      </c>
      <c r="BS80" s="24">
        <f t="shared" si="63"/>
        <v>1.8076354742213219E-6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1.6</v>
      </c>
      <c r="BY80" s="13">
        <f>IF('Données projet'!$A$114&gt;35,BY79+BX80-CG79,IF(A80&lt;'Données projet'!$A$114,$BV$205^A80,IF(A80='Données projet'!$A$114,'Données projet'!$B$114,BY79+BX80-CG79)))</f>
        <v>154.1999999999999</v>
      </c>
      <c r="BZ80" s="14">
        <f>BY80*VLOOKUP('Données projet'!$B$12,Paramètres!$A$1:$I$89,3,0)*VLOOKUP('Données projet'!$B$12,Paramètres!$A$1:$I$89,5,0)</f>
        <v>134.70911999999993</v>
      </c>
      <c r="CA80" s="14">
        <f t="shared" si="93"/>
        <v>35.082234990312983</v>
      </c>
      <c r="CB80" s="22">
        <f t="shared" si="64"/>
        <v>295.71994327479496</v>
      </c>
      <c r="CC80" s="62">
        <f t="shared" si="65"/>
        <v>589.05327660812827</v>
      </c>
      <c r="CD80" s="62">
        <f ca="1">AVERAGE(OFFSET($CC$3,0,0,'Données projet'!$E$12+1,1))-AVERAGE(OFFSET($H$3,0,0,'Données projet'!$E$12+1,1))</f>
        <v>195.30963433439501</v>
      </c>
      <c r="CE80" s="62">
        <f t="shared" si="94"/>
        <v>185.00219255324504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1.7846888548658148E-7</v>
      </c>
      <c r="CN80" s="24">
        <f t="shared" si="66"/>
        <v>1.7846888548658148E-7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783.89158069165774</v>
      </c>
      <c r="S81" s="62">
        <f ca="1">AVERAGE(OFFSET($R$3,0,0,'Données projet'!$E$9+1,1))-AVERAGE(OFFSET($H$3,0,0,'Données projet'!$E$9+1,1))</f>
        <v>371.95849973474657</v>
      </c>
      <c r="T81" s="62">
        <f t="shared" si="88"/>
        <v>233.32640143610547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1.1405399307791481E-6</v>
      </c>
      <c r="AC81" s="24">
        <f t="shared" si="57"/>
        <v>1.1405399307791481E-6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167.70000000000007</v>
      </c>
      <c r="AK81" s="14">
        <f t="shared" si="89"/>
        <v>42.574492425097432</v>
      </c>
      <c r="AL81" s="22">
        <f t="shared" si="58"/>
        <v>366.22807430704478</v>
      </c>
      <c r="AM81" s="62">
        <f t="shared" si="59"/>
        <v>659.56140764037809</v>
      </c>
      <c r="AN81" s="62">
        <f ca="1">AVERAGE(OFFSET($AM$3,0,0,'Données projet'!$E$10+1,1))-AVERAGE(OFFSET($H$3,0,0,'Données projet'!$E$10+1,1))</f>
        <v>285.81515599562209</v>
      </c>
      <c r="AO81" s="62">
        <f t="shared" si="90"/>
        <v>183.57575273732033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8.4557270730178333E-7</v>
      </c>
      <c r="AX81" s="23">
        <f t="shared" si="60"/>
        <v>8.4557270730178333E-7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253.50000000000014</v>
      </c>
      <c r="BF81" s="14">
        <f t="shared" si="91"/>
        <v>61.334805663162555</v>
      </c>
      <c r="BG81" s="22">
        <f t="shared" si="61"/>
        <v>548.33728653000833</v>
      </c>
      <c r="BH81" s="62">
        <f t="shared" si="62"/>
        <v>841.6706198633417</v>
      </c>
      <c r="BI81" s="62">
        <f ca="1">AVERAGE(OFFSET($BH$3,0,0,'Données projet'!$E$11+1,1))-AVERAGE(OFFSET($H$3,0,0,'Données projet'!$E$11+1,1))</f>
        <v>411.98877330238821</v>
      </c>
      <c r="BJ81" s="62">
        <f t="shared" si="92"/>
        <v>256.4377087753457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1.2781913017352574E-6</v>
      </c>
      <c r="BS81" s="24">
        <f t="shared" si="63"/>
        <v>1.2781913017352574E-6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1.6</v>
      </c>
      <c r="BY81" s="13">
        <f>IF('Données projet'!$A$114&gt;35,BY80+BX81-CG80,IF(A81&lt;'Données projet'!$A$114,$BV$205^A81,IF(A81='Données projet'!$A$114,'Données projet'!$B$114,BY80+BX81-CG80)))</f>
        <v>155.7999999999999</v>
      </c>
      <c r="BZ81" s="14">
        <f>BY81*VLOOKUP('Données projet'!$B$12,Paramètres!$A$1:$I$89,3,0)*VLOOKUP('Données projet'!$B$12,Paramètres!$A$1:$I$89,5,0)</f>
        <v>136.10687999999993</v>
      </c>
      <c r="CA81" s="14">
        <f t="shared" si="93"/>
        <v>35.403687803916242</v>
      </c>
      <c r="CB81" s="22">
        <f t="shared" si="64"/>
        <v>298.71423892515395</v>
      </c>
      <c r="CC81" s="62">
        <f t="shared" si="65"/>
        <v>592.04757225848721</v>
      </c>
      <c r="CD81" s="62">
        <f ca="1">AVERAGE(OFFSET($CC$3,0,0,'Données projet'!$E$12+1,1))-AVERAGE(OFFSET($H$3,0,0,'Données projet'!$E$12+1,1))</f>
        <v>195.30963433439501</v>
      </c>
      <c r="CE81" s="62">
        <f t="shared" si="94"/>
        <v>185.00219255324504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1.2619655915836717E-7</v>
      </c>
      <c r="CN81" s="24">
        <f t="shared" si="66"/>
        <v>1.2619655915836717E-7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795.392299768459</v>
      </c>
      <c r="S82" s="62">
        <f ca="1">AVERAGE(OFFSET($R$3,0,0,'Données projet'!$E$9+1,1))-AVERAGE(OFFSET($H$3,0,0,'Données projet'!$E$9+1,1))</f>
        <v>371.95849973474657</v>
      </c>
      <c r="T82" s="62">
        <f t="shared" si="88"/>
        <v>233.32640143610547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8.0648351926797111E-7</v>
      </c>
      <c r="AC82" s="24">
        <f t="shared" si="57"/>
        <v>8.0648351926797111E-7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171.72480000000007</v>
      </c>
      <c r="AK82" s="14">
        <f t="shared" si="89"/>
        <v>43.476094160230112</v>
      </c>
      <c r="AL82" s="22">
        <f t="shared" si="58"/>
        <v>374.80822399573418</v>
      </c>
      <c r="AM82" s="62">
        <f t="shared" si="59"/>
        <v>668.1415573290675</v>
      </c>
      <c r="AN82" s="62">
        <f ca="1">AVERAGE(OFFSET($AM$3,0,0,'Données projet'!$E$10+1,1))-AVERAGE(OFFSET($H$3,0,0,'Données projet'!$E$10+1,1))</f>
        <v>285.81515599562209</v>
      </c>
      <c r="AO82" s="62">
        <f t="shared" si="90"/>
        <v>183.57575273732033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5.9791019531935869E-7</v>
      </c>
      <c r="AX82" s="23">
        <f t="shared" si="60"/>
        <v>5.9791019531935869E-7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259.58400000000017</v>
      </c>
      <c r="BF82" s="14">
        <f t="shared" si="91"/>
        <v>62.63369530482359</v>
      </c>
      <c r="BG82" s="22">
        <f t="shared" si="61"/>
        <v>561.19581932256801</v>
      </c>
      <c r="BH82" s="62">
        <f t="shared" si="62"/>
        <v>854.52915265590127</v>
      </c>
      <c r="BI82" s="62">
        <f ca="1">AVERAGE(OFFSET($BH$3,0,0,'Données projet'!$E$11+1,1))-AVERAGE(OFFSET($H$3,0,0,'Données projet'!$E$11+1,1))</f>
        <v>411.98877330238821</v>
      </c>
      <c r="BJ82" s="62">
        <f t="shared" si="92"/>
        <v>256.4377087753457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9.0381773711066104E-7</v>
      </c>
      <c r="BS82" s="24">
        <f t="shared" si="63"/>
        <v>9.0381773711066104E-7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1.6</v>
      </c>
      <c r="BY82" s="13">
        <f>IF('Données projet'!$A$114&gt;35,BY81+BX82-CG81,IF(A82&lt;'Données projet'!$A$114,$BV$205^A82,IF(A82='Données projet'!$A$114,'Données projet'!$B$114,BY81+BX82-CG81)))</f>
        <v>157.39999999999989</v>
      </c>
      <c r="BZ82" s="14">
        <f>BY82*VLOOKUP('Données projet'!$B$12,Paramètres!$A$1:$I$89,3,0)*VLOOKUP('Données projet'!$B$12,Paramètres!$A$1:$I$89,5,0)</f>
        <v>137.50463999999994</v>
      </c>
      <c r="CA82" s="14">
        <f t="shared" si="93"/>
        <v>35.724756582112299</v>
      </c>
      <c r="CB82" s="22">
        <f t="shared" si="64"/>
        <v>301.70786571384548</v>
      </c>
      <c r="CC82" s="62">
        <f t="shared" si="65"/>
        <v>595.04119904717879</v>
      </c>
      <c r="CD82" s="62">
        <f ca="1">AVERAGE(OFFSET($CC$3,0,0,'Données projet'!$E$12+1,1))-AVERAGE(OFFSET($H$3,0,0,'Données projet'!$E$12+1,1))</f>
        <v>195.30963433439501</v>
      </c>
      <c r="CE82" s="62">
        <f t="shared" si="94"/>
        <v>185.00219255324504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8.923444274329074E-8</v>
      </c>
      <c r="CN82" s="24">
        <f t="shared" si="66"/>
        <v>8.923444274329074E-8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806.88744537039292</v>
      </c>
      <c r="S83" s="62">
        <f ca="1">AVERAGE(OFFSET($R$3,0,0,'Données projet'!$E$9+1,1))-AVERAGE(OFFSET($H$3,0,0,'Données projet'!$E$9+1,1))</f>
        <v>371.95849973474657</v>
      </c>
      <c r="T83" s="62">
        <f t="shared" si="88"/>
        <v>233.32640143610547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5.7026996538957403E-7</v>
      </c>
      <c r="AC83" s="24">
        <f t="shared" si="57"/>
        <v>5.7026996538957403E-7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175.7496000000001</v>
      </c>
      <c r="AK83" s="14">
        <f t="shared" si="89"/>
        <v>44.375239327538246</v>
      </c>
      <c r="AL83" s="22">
        <f t="shared" si="58"/>
        <v>383.38409516212931</v>
      </c>
      <c r="AM83" s="62">
        <f t="shared" si="59"/>
        <v>676.71742849546263</v>
      </c>
      <c r="AN83" s="62">
        <f ca="1">AVERAGE(OFFSET($AM$3,0,0,'Données projet'!$E$10+1,1))-AVERAGE(OFFSET($H$3,0,0,'Données projet'!$E$10+1,1))</f>
        <v>285.81515599562209</v>
      </c>
      <c r="AO83" s="62">
        <f t="shared" si="90"/>
        <v>183.57575273732033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4.2278635365089166E-7</v>
      </c>
      <c r="AX83" s="23">
        <f t="shared" si="60"/>
        <v>4.2278635365089166E-7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265.66800000000012</v>
      </c>
      <c r="BF83" s="14">
        <f t="shared" si="91"/>
        <v>63.929045899944406</v>
      </c>
      <c r="BG83" s="22">
        <f t="shared" si="61"/>
        <v>574.04818827573672</v>
      </c>
      <c r="BH83" s="62">
        <f t="shared" si="62"/>
        <v>867.38152160906998</v>
      </c>
      <c r="BI83" s="62">
        <f ca="1">AVERAGE(OFFSET($BH$3,0,0,'Données projet'!$E$11+1,1))-AVERAGE(OFFSET($H$3,0,0,'Données projet'!$E$11+1,1))</f>
        <v>411.98877330238821</v>
      </c>
      <c r="BJ83" s="62">
        <f t="shared" si="92"/>
        <v>256.4377087753457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6.3909565086762881E-7</v>
      </c>
      <c r="BS83" s="24">
        <f t="shared" si="63"/>
        <v>6.3909565086762881E-7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159</v>
      </c>
      <c r="BW83" s="13">
        <f>VLOOKUP(A83,'Données projet'!$A$113:$I$133,9,0)</f>
        <v>1.6</v>
      </c>
      <c r="BX83" s="13">
        <f t="array" ref="BX83">INDEX(BW:BW,MIN(IF(ISNUMBER(BW83:BW279),ROW(BW83:BW279),"")))</f>
        <v>1.6</v>
      </c>
      <c r="BY83" s="13">
        <f>IF('Données projet'!$A$114&gt;35,BY82+BX83-CG82,IF(A83&lt;'Données projet'!$A$114,$BV$205^A83,IF(A83='Données projet'!$A$114,'Données projet'!$B$114,BY82+BX83-CG82)))</f>
        <v>158.99999999999989</v>
      </c>
      <c r="BZ83" s="14">
        <f>BY83*VLOOKUP('Données projet'!$B$12,Paramètres!$A$1:$I$89,3,0)*VLOOKUP('Données projet'!$B$12,Paramètres!$A$1:$I$89,5,0)</f>
        <v>138.90239999999991</v>
      </c>
      <c r="CA83" s="14">
        <f t="shared" si="93"/>
        <v>36.045445680666425</v>
      </c>
      <c r="CB83" s="22">
        <f t="shared" si="64"/>
        <v>304.70083122716051</v>
      </c>
      <c r="CC83" s="62">
        <f t="shared" si="65"/>
        <v>598.03416456049376</v>
      </c>
      <c r="CD83" s="62">
        <f ca="1">AVERAGE(OFFSET($CC$3,0,0,'Données projet'!$E$12+1,1))-AVERAGE(OFFSET($H$3,0,0,'Données projet'!$E$12+1,1))</f>
        <v>195.30963433439501</v>
      </c>
      <c r="CE83" s="62">
        <f t="shared" si="94"/>
        <v>185.00219255324504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159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6.3098279579183586E-8</v>
      </c>
      <c r="CN83" s="24">
        <f t="shared" si="66"/>
        <v>6.3098279579183586E-8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777.37197605573681</v>
      </c>
      <c r="S84" s="62">
        <f ca="1">AVERAGE(OFFSET($R$3,0,0,'Données projet'!$E$9+1,1))-AVERAGE(OFFSET($H$3,0,0,'Données projet'!$E$9+1,1))</f>
        <v>371.95849973474657</v>
      </c>
      <c r="T84" s="62">
        <f t="shared" si="88"/>
        <v>233.32640143610547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4.0324175963398556E-7</v>
      </c>
      <c r="AC84" s="24">
        <f t="shared" si="57"/>
        <v>4.0324175963398556E-7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165.4192800000001</v>
      </c>
      <c r="AK84" s="14">
        <f t="shared" si="89"/>
        <v>42.062469433977455</v>
      </c>
      <c r="AL84" s="22">
        <f t="shared" si="58"/>
        <v>361.36404693084415</v>
      </c>
      <c r="AM84" s="62">
        <f t="shared" si="59"/>
        <v>654.69738026417747</v>
      </c>
      <c r="AN84" s="62">
        <f ca="1">AVERAGE(OFFSET($AM$3,0,0,'Données projet'!$E$10+1,1))-AVERAGE(OFFSET($H$3,0,0,'Données projet'!$E$10+1,1))</f>
        <v>285.81515599562209</v>
      </c>
      <c r="AO84" s="62">
        <f t="shared" si="90"/>
        <v>183.57575273732033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2.9895509765967934E-7</v>
      </c>
      <c r="AX84" s="23">
        <f t="shared" si="60"/>
        <v>2.9895509765967934E-7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250.05240000000018</v>
      </c>
      <c r="BF84" s="14">
        <f t="shared" si="91"/>
        <v>60.597161386823522</v>
      </c>
      <c r="BG84" s="22">
        <f t="shared" si="61"/>
        <v>541.04798608205112</v>
      </c>
      <c r="BH84" s="62">
        <f t="shared" si="62"/>
        <v>834.3813194153845</v>
      </c>
      <c r="BI84" s="62">
        <f ca="1">AVERAGE(OFFSET($BH$3,0,0,'Données projet'!$E$11+1,1))-AVERAGE(OFFSET($H$3,0,0,'Données projet'!$E$11+1,1))</f>
        <v>411.98877330238821</v>
      </c>
      <c r="BJ84" s="62">
        <f t="shared" si="92"/>
        <v>256.4377087753457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4.5190886855533063E-7</v>
      </c>
      <c r="BS84" s="24">
        <f t="shared" si="63"/>
        <v>4.5190886855533063E-7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-9.9316821433603781E-14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195.30963433439501</v>
      </c>
      <c r="CE84" s="62">
        <f t="shared" si="94"/>
        <v>185.00219255324504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4.461722137164537E-8</v>
      </c>
      <c r="CN84" s="24">
        <f t="shared" si="66"/>
        <v>4.461722137164537E-8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788.10916745495638</v>
      </c>
      <c r="S85" s="62">
        <f ca="1">AVERAGE(OFFSET($R$3,0,0,'Données projet'!$E$9+1,1))-AVERAGE(OFFSET($H$3,0,0,'Données projet'!$E$9+1,1))</f>
        <v>371.95849973474657</v>
      </c>
      <c r="T85" s="62">
        <f t="shared" si="88"/>
        <v>233.32640143610547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2.8513498269478701E-7</v>
      </c>
      <c r="AC85" s="24">
        <f t="shared" si="57"/>
        <v>2.8513498269478701E-7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169.17576000000008</v>
      </c>
      <c r="AK85" s="14">
        <f t="shared" si="89"/>
        <v>42.905369058689196</v>
      </c>
      <c r="AL85" s="22">
        <f t="shared" si="58"/>
        <v>369.37463311055041</v>
      </c>
      <c r="AM85" s="62">
        <f t="shared" si="59"/>
        <v>662.70796644388372</v>
      </c>
      <c r="AN85" s="62">
        <f ca="1">AVERAGE(OFFSET($AM$3,0,0,'Données projet'!$E$10+1,1))-AVERAGE(OFFSET($H$3,0,0,'Données projet'!$E$10+1,1))</f>
        <v>285.81515599562209</v>
      </c>
      <c r="AO85" s="62">
        <f t="shared" si="90"/>
        <v>183.57575273732033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2.1139317682544583E-7</v>
      </c>
      <c r="AX85" s="23">
        <f t="shared" si="60"/>
        <v>2.1139317682544583E-7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255.73080000000016</v>
      </c>
      <c r="BF85" s="14">
        <f t="shared" si="91"/>
        <v>61.811482021795285</v>
      </c>
      <c r="BG85" s="22">
        <f t="shared" si="61"/>
        <v>553.05280785462708</v>
      </c>
      <c r="BH85" s="62">
        <f t="shared" si="62"/>
        <v>846.38614118796045</v>
      </c>
      <c r="BI85" s="62">
        <f ca="1">AVERAGE(OFFSET($BH$3,0,0,'Données projet'!$E$11+1,1))-AVERAGE(OFFSET($H$3,0,0,'Données projet'!$E$11+1,1))</f>
        <v>411.98877330238821</v>
      </c>
      <c r="BJ85" s="62">
        <f t="shared" si="92"/>
        <v>256.4377087753457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3.1954782543381446E-7</v>
      </c>
      <c r="BS85" s="24">
        <f t="shared" si="63"/>
        <v>3.1954782543381446E-7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-9.9316821433603781E-14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195.30963433439501</v>
      </c>
      <c r="CE85" s="62">
        <f t="shared" si="94"/>
        <v>185.00219255324504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3.1549139789591793E-8</v>
      </c>
      <c r="CN85" s="24">
        <f t="shared" si="66"/>
        <v>3.1549139789591793E-8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798.84142205257444</v>
      </c>
      <c r="S86" s="62">
        <f ca="1">AVERAGE(OFFSET($R$3,0,0,'Données projet'!$E$9+1,1))-AVERAGE(OFFSET($H$3,0,0,'Données projet'!$E$9+1,1))</f>
        <v>371.95849973474657</v>
      </c>
      <c r="T86" s="62">
        <f t="shared" si="88"/>
        <v>233.32640143610547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2.0162087981699278E-7</v>
      </c>
      <c r="AC86" s="24">
        <f t="shared" si="57"/>
        <v>2.0162087981699278E-7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172.93224000000009</v>
      </c>
      <c r="AK86" s="14">
        <f t="shared" si="89"/>
        <v>43.746092736032601</v>
      </c>
      <c r="AL86" s="22">
        <f t="shared" si="58"/>
        <v>377.38142951525697</v>
      </c>
      <c r="AM86" s="62">
        <f t="shared" si="59"/>
        <v>670.71476284859023</v>
      </c>
      <c r="AN86" s="62">
        <f ca="1">AVERAGE(OFFSET($AM$3,0,0,'Données projet'!$E$10+1,1))-AVERAGE(OFFSET($H$3,0,0,'Données projet'!$E$10+1,1))</f>
        <v>285.81515599562209</v>
      </c>
      <c r="AO86" s="62">
        <f t="shared" si="90"/>
        <v>183.57575273732033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1.4947754882983967E-7</v>
      </c>
      <c r="AX86" s="23">
        <f t="shared" si="60"/>
        <v>1.4947754882983967E-7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261.40920000000011</v>
      </c>
      <c r="BF86" s="14">
        <f t="shared" si="91"/>
        <v>63.022667885185157</v>
      </c>
      <c r="BG86" s="22">
        <f t="shared" si="61"/>
        <v>565.052169900031</v>
      </c>
      <c r="BH86" s="62">
        <f t="shared" si="62"/>
        <v>858.38550323336426</v>
      </c>
      <c r="BI86" s="62">
        <f ca="1">AVERAGE(OFFSET($BH$3,0,0,'Données projet'!$E$11+1,1))-AVERAGE(OFFSET($H$3,0,0,'Données projet'!$E$11+1,1))</f>
        <v>411.98877330238821</v>
      </c>
      <c r="BJ86" s="62">
        <f t="shared" si="92"/>
        <v>256.4377087753457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2.2595443427766534E-7</v>
      </c>
      <c r="BS86" s="24">
        <f t="shared" si="63"/>
        <v>2.2595443427766534E-7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-9.9316821433603781E-14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195.30963433439501</v>
      </c>
      <c r="CE86" s="62">
        <f t="shared" si="94"/>
        <v>185.00219255324504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2.2308610685822685E-8</v>
      </c>
      <c r="CN86" s="24">
        <f t="shared" si="66"/>
        <v>2.2308610685822685E-8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809.56885943743691</v>
      </c>
      <c r="S87" s="62">
        <f ca="1">AVERAGE(OFFSET($R$3,0,0,'Données projet'!$E$9+1,1))-AVERAGE(OFFSET($H$3,0,0,'Données projet'!$E$9+1,1))</f>
        <v>371.95849973474657</v>
      </c>
      <c r="T87" s="62">
        <f t="shared" si="88"/>
        <v>233.32640143610547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1.4256749134739351E-7</v>
      </c>
      <c r="AC87" s="24">
        <f t="shared" si="57"/>
        <v>1.4256749134739351E-7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176.6887200000001</v>
      </c>
      <c r="AK87" s="14">
        <f t="shared" si="89"/>
        <v>44.584693176052589</v>
      </c>
      <c r="AL87" s="22">
        <f t="shared" si="58"/>
        <v>385.3845279482918</v>
      </c>
      <c r="AM87" s="62">
        <f t="shared" si="59"/>
        <v>678.71786128162512</v>
      </c>
      <c r="AN87" s="62">
        <f ca="1">AVERAGE(OFFSET($AM$3,0,0,'Données projet'!$E$10+1,1))-AVERAGE(OFFSET($H$3,0,0,'Données projet'!$E$10+1,1))</f>
        <v>285.81515599562209</v>
      </c>
      <c r="AO87" s="62">
        <f t="shared" si="90"/>
        <v>183.57575273732033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1.0569658841272292E-7</v>
      </c>
      <c r="AX87" s="23">
        <f t="shared" si="60"/>
        <v>1.0569658841272292E-7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267.08760000000018</v>
      </c>
      <c r="BF87" s="14">
        <f t="shared" si="91"/>
        <v>64.230794913549914</v>
      </c>
      <c r="BG87" s="22">
        <f t="shared" si="61"/>
        <v>577.04620447443301</v>
      </c>
      <c r="BH87" s="62">
        <f t="shared" si="62"/>
        <v>870.37953780776638</v>
      </c>
      <c r="BI87" s="62">
        <f ca="1">AVERAGE(OFFSET($BH$3,0,0,'Données projet'!$E$11+1,1))-AVERAGE(OFFSET($H$3,0,0,'Données projet'!$E$11+1,1))</f>
        <v>411.98877330238821</v>
      </c>
      <c r="BJ87" s="62">
        <f t="shared" si="92"/>
        <v>256.4377087753457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1.5977391271690726E-7</v>
      </c>
      <c r="BS87" s="24">
        <f t="shared" si="63"/>
        <v>1.5977391271690726E-7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-9.9316821433603781E-14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195.30963433439501</v>
      </c>
      <c r="CE87" s="62">
        <f t="shared" si="94"/>
        <v>185.00219255324504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1.5774569894795897E-8</v>
      </c>
      <c r="CN87" s="24">
        <f t="shared" si="66"/>
        <v>1.5774569894795897E-8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820.29159382285434</v>
      </c>
      <c r="S88" s="62">
        <f ca="1">AVERAGE(OFFSET($R$3,0,0,'Données projet'!$E$9+1,1))-AVERAGE(OFFSET($H$3,0,0,'Données projet'!$E$9+1,1))</f>
        <v>371.95849973474657</v>
      </c>
      <c r="T88" s="62">
        <f t="shared" si="88"/>
        <v>233.32640143610547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1.0081043990849639E-7</v>
      </c>
      <c r="AC88" s="24">
        <f t="shared" si="57"/>
        <v>1.0081043990849639E-7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180.44520000000011</v>
      </c>
      <c r="AK88" s="14">
        <f t="shared" si="89"/>
        <v>45.421220719470348</v>
      </c>
      <c r="AL88" s="22">
        <f t="shared" si="58"/>
        <v>393.38401608641107</v>
      </c>
      <c r="AM88" s="62">
        <f t="shared" si="59"/>
        <v>686.71734941974432</v>
      </c>
      <c r="AN88" s="62">
        <f ca="1">AVERAGE(OFFSET($AM$3,0,0,'Données projet'!$E$10+1,1))-AVERAGE(OFFSET($H$3,0,0,'Données projet'!$E$10+1,1))</f>
        <v>285.81515599562209</v>
      </c>
      <c r="AO88" s="62">
        <f t="shared" si="90"/>
        <v>183.57575273732033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7.4738774414919836E-8</v>
      </c>
      <c r="AX88" s="23">
        <f t="shared" si="60"/>
        <v>7.4738774414919836E-8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272.76600000000019</v>
      </c>
      <c r="BF88" s="14">
        <f t="shared" si="91"/>
        <v>65.435935630087627</v>
      </c>
      <c r="BG88" s="22">
        <f t="shared" si="61"/>
        <v>589.03503788906949</v>
      </c>
      <c r="BH88" s="62">
        <f t="shared" si="62"/>
        <v>882.36837122240286</v>
      </c>
      <c r="BI88" s="62">
        <f ca="1">AVERAGE(OFFSET($BH$3,0,0,'Données projet'!$E$11+1,1))-AVERAGE(OFFSET($H$3,0,0,'Données projet'!$E$11+1,1))</f>
        <v>411.98877330238821</v>
      </c>
      <c r="BJ88" s="62">
        <f t="shared" si="92"/>
        <v>256.4377087753457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1.1297721713883268E-7</v>
      </c>
      <c r="BS88" s="24">
        <f t="shared" si="63"/>
        <v>1.1297721713883268E-7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-9.9316821433603781E-14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195.30963433439501</v>
      </c>
      <c r="CE88" s="62">
        <f t="shared" si="94"/>
        <v>185.00219255324504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1.1154305342911342E-8</v>
      </c>
      <c r="CN88" s="24">
        <f t="shared" si="66"/>
        <v>1.1154305342911342E-8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790.40934773559309</v>
      </c>
      <c r="S89" s="62">
        <f ca="1">AVERAGE(OFFSET($R$3,0,0,'Données projet'!$E$9+1,1))-AVERAGE(OFFSET($H$3,0,0,'Données projet'!$E$9+1,1))</f>
        <v>371.95849973474657</v>
      </c>
      <c r="T89" s="62">
        <f t="shared" si="88"/>
        <v>233.32640143610547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7.1283745673696753E-8</v>
      </c>
      <c r="AC89" s="24">
        <f t="shared" si="57"/>
        <v>7.1283745673696753E-8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169.9807200000001</v>
      </c>
      <c r="AK89" s="14">
        <f t="shared" si="89"/>
        <v>43.085705478170858</v>
      </c>
      <c r="AL89" s="22">
        <f t="shared" si="58"/>
        <v>371.09069104114775</v>
      </c>
      <c r="AM89" s="62">
        <f t="shared" si="59"/>
        <v>664.42402437448106</v>
      </c>
      <c r="AN89" s="62">
        <f ca="1">AVERAGE(OFFSET($AM$3,0,0,'Données projet'!$E$10+1,1))-AVERAGE(OFFSET($H$3,0,0,'Données projet'!$E$10+1,1))</f>
        <v>285.81515599562209</v>
      </c>
      <c r="AO89" s="62">
        <f t="shared" si="90"/>
        <v>183.57575273732033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5.2848294206361458E-8</v>
      </c>
      <c r="AX89" s="23">
        <f t="shared" si="60"/>
        <v>5.2848294206361458E-8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256.94760000000014</v>
      </c>
      <c r="BF89" s="14">
        <f t="shared" si="91"/>
        <v>62.071283104858303</v>
      </c>
      <c r="BG89" s="22">
        <f t="shared" si="61"/>
        <v>555.6245547409618</v>
      </c>
      <c r="BH89" s="62">
        <f t="shared" si="62"/>
        <v>848.95788807429517</v>
      </c>
      <c r="BI89" s="62">
        <f ca="1">AVERAGE(OFFSET($BH$3,0,0,'Données projet'!$E$11+1,1))-AVERAGE(OFFSET($H$3,0,0,'Données projet'!$E$11+1,1))</f>
        <v>411.98877330238821</v>
      </c>
      <c r="BJ89" s="62">
        <f t="shared" si="92"/>
        <v>256.4377087753457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7.9886956358453628E-8</v>
      </c>
      <c r="BS89" s="24">
        <f t="shared" si="63"/>
        <v>7.9886956358453628E-8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-9.9316821433603781E-14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195.30963433439501</v>
      </c>
      <c r="CE89" s="62">
        <f t="shared" si="94"/>
        <v>185.00219255324504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7.8872849473979483E-9</v>
      </c>
      <c r="CN89" s="24">
        <f t="shared" si="66"/>
        <v>7.8872849473979483E-9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800.75738581526605</v>
      </c>
      <c r="S90" s="62">
        <f ca="1">AVERAGE(OFFSET($R$3,0,0,'Données projet'!$E$9+1,1))-AVERAGE(OFFSET($H$3,0,0,'Données projet'!$E$9+1,1))</f>
        <v>371.95849973474657</v>
      </c>
      <c r="T90" s="62">
        <f t="shared" si="88"/>
        <v>233.32640143610547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5.0405219954248195E-8</v>
      </c>
      <c r="AC90" s="24">
        <f t="shared" si="57"/>
        <v>5.0405219954248195E-8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173.60304000000008</v>
      </c>
      <c r="AK90" s="14">
        <f t="shared" si="89"/>
        <v>43.895997056101116</v>
      </c>
      <c r="AL90" s="22">
        <f t="shared" si="58"/>
        <v>378.81082287270959</v>
      </c>
      <c r="AM90" s="62">
        <f t="shared" si="59"/>
        <v>672.14415620604291</v>
      </c>
      <c r="AN90" s="62">
        <f ca="1">AVERAGE(OFFSET($AM$3,0,0,'Données projet'!$E$10+1,1))-AVERAGE(OFFSET($H$3,0,0,'Données projet'!$E$10+1,1))</f>
        <v>285.81515599562209</v>
      </c>
      <c r="AO90" s="62">
        <f t="shared" si="90"/>
        <v>183.57575273732033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3.7369387207459918E-8</v>
      </c>
      <c r="AX90" s="23">
        <f t="shared" si="60"/>
        <v>3.7369387207459918E-8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262.42320000000012</v>
      </c>
      <c r="BF90" s="14">
        <f t="shared" si="91"/>
        <v>63.23862706204779</v>
      </c>
      <c r="BG90" s="22">
        <f t="shared" si="61"/>
        <v>567.19434879973335</v>
      </c>
      <c r="BH90" s="62">
        <f t="shared" si="62"/>
        <v>860.52768213306672</v>
      </c>
      <c r="BI90" s="62">
        <f ca="1">AVERAGE(OFFSET($BH$3,0,0,'Données projet'!$E$11+1,1))-AVERAGE(OFFSET($H$3,0,0,'Données projet'!$E$11+1,1))</f>
        <v>411.98877330238821</v>
      </c>
      <c r="BJ90" s="62">
        <f t="shared" si="92"/>
        <v>256.4377087753457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5.6488608569416342E-8</v>
      </c>
      <c r="BS90" s="24">
        <f t="shared" si="63"/>
        <v>5.6488608569416342E-8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-9.9316821433603781E-14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195.30963433439501</v>
      </c>
      <c r="CE90" s="62">
        <f t="shared" si="94"/>
        <v>185.00219255324504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5.5771526714556712E-9</v>
      </c>
      <c r="CN90" s="24">
        <f t="shared" si="66"/>
        <v>5.5771526714556712E-9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811.10096397458346</v>
      </c>
      <c r="S91" s="62">
        <f ca="1">AVERAGE(OFFSET($R$3,0,0,'Données projet'!$E$9+1,1))-AVERAGE(OFFSET($H$3,0,0,'Données projet'!$E$9+1,1))</f>
        <v>371.95849973474657</v>
      </c>
      <c r="T91" s="62">
        <f t="shared" si="88"/>
        <v>233.32640143610547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3.5641872836848377E-8</v>
      </c>
      <c r="AC91" s="24">
        <f t="shared" si="57"/>
        <v>3.5641872836848377E-8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177.22536000000005</v>
      </c>
      <c r="AK91" s="14">
        <f t="shared" si="89"/>
        <v>44.704322877101163</v>
      </c>
      <c r="AL91" s="22">
        <f t="shared" si="58"/>
        <v>386.52753101095124</v>
      </c>
      <c r="AM91" s="62">
        <f t="shared" si="59"/>
        <v>679.86086434428455</v>
      </c>
      <c r="AN91" s="62">
        <f ca="1">AVERAGE(OFFSET($AM$3,0,0,'Données projet'!$E$10+1,1))-AVERAGE(OFFSET($H$3,0,0,'Données projet'!$E$10+1,1))</f>
        <v>285.81515599562209</v>
      </c>
      <c r="AO91" s="62">
        <f t="shared" si="90"/>
        <v>183.57575273732033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2.6424147103180729E-8</v>
      </c>
      <c r="AX91" s="23">
        <f t="shared" si="60"/>
        <v>2.6424147103180729E-8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267.89880000000011</v>
      </c>
      <c r="BF91" s="14">
        <f t="shared" si="91"/>
        <v>64.403139057834565</v>
      </c>
      <c r="BG91" s="22">
        <f t="shared" si="61"/>
        <v>578.75921052572869</v>
      </c>
      <c r="BH91" s="62">
        <f t="shared" si="62"/>
        <v>872.09254385906206</v>
      </c>
      <c r="BI91" s="62">
        <f ca="1">AVERAGE(OFFSET($BH$3,0,0,'Données projet'!$E$11+1,1))-AVERAGE(OFFSET($H$3,0,0,'Données projet'!$E$11+1,1))</f>
        <v>411.98877330238821</v>
      </c>
      <c r="BJ91" s="62">
        <f t="shared" si="92"/>
        <v>256.4377087753457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3.9943478179226814E-8</v>
      </c>
      <c r="BS91" s="24">
        <f t="shared" si="63"/>
        <v>3.9943478179226814E-8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-9.9316821433603781E-14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195.30963433439501</v>
      </c>
      <c r="CE91" s="62">
        <f t="shared" si="94"/>
        <v>185.00219255324504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3.9436424736989741E-9</v>
      </c>
      <c r="CN91" s="24">
        <f t="shared" si="66"/>
        <v>3.9436424736989741E-9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821.44018387408414</v>
      </c>
      <c r="S92" s="62">
        <f ca="1">AVERAGE(OFFSET($R$3,0,0,'Données projet'!$E$9+1,1))-AVERAGE(OFFSET($H$3,0,0,'Données projet'!$E$9+1,1))</f>
        <v>371.95849973474657</v>
      </c>
      <c r="T92" s="62">
        <f t="shared" si="88"/>
        <v>233.32640143610547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2.5202609977124097E-8</v>
      </c>
      <c r="AC92" s="24">
        <f t="shared" si="57"/>
        <v>2.5202609977124097E-8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180.84768000000005</v>
      </c>
      <c r="AK92" s="14">
        <f t="shared" si="89"/>
        <v>45.510727749125834</v>
      </c>
      <c r="AL92" s="22">
        <f t="shared" si="58"/>
        <v>394.24089349639422</v>
      </c>
      <c r="AM92" s="62">
        <f t="shared" si="59"/>
        <v>687.57422682972754</v>
      </c>
      <c r="AN92" s="62">
        <f ca="1">AVERAGE(OFFSET($AM$3,0,0,'Données projet'!$E$10+1,1))-AVERAGE(OFFSET($H$3,0,0,'Données projet'!$E$10+1,1))</f>
        <v>285.81515599562209</v>
      </c>
      <c r="AO92" s="62">
        <f t="shared" si="90"/>
        <v>183.57575273732033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1.8684693603729959E-8</v>
      </c>
      <c r="AX92" s="23">
        <f t="shared" si="60"/>
        <v>1.8684693603729959E-8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273.37440000000009</v>
      </c>
      <c r="BF92" s="14">
        <f t="shared" si="91"/>
        <v>65.564883644654444</v>
      </c>
      <c r="BG92" s="22">
        <f t="shared" si="61"/>
        <v>590.31925234777327</v>
      </c>
      <c r="BH92" s="62">
        <f t="shared" si="62"/>
        <v>883.65258568110653</v>
      </c>
      <c r="BI92" s="62">
        <f ca="1">AVERAGE(OFFSET($BH$3,0,0,'Données projet'!$E$11+1,1))-AVERAGE(OFFSET($H$3,0,0,'Données projet'!$E$11+1,1))</f>
        <v>411.98877330238821</v>
      </c>
      <c r="BJ92" s="62">
        <f t="shared" si="92"/>
        <v>256.4377087753457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2.8244304284708171E-8</v>
      </c>
      <c r="BS92" s="24">
        <f t="shared" si="63"/>
        <v>2.8244304284708171E-8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-9.9316821433603781E-14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195.30963433439501</v>
      </c>
      <c r="CE92" s="62">
        <f t="shared" si="94"/>
        <v>185.00219255324504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2.7885763357278356E-9</v>
      </c>
      <c r="CN92" s="24">
        <f t="shared" si="66"/>
        <v>2.7885763357278356E-9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831.77514286899191</v>
      </c>
      <c r="S93" s="62">
        <f ca="1">AVERAGE(OFFSET($R$3,0,0,'Données projet'!$E$9+1,1))-AVERAGE(OFFSET($H$3,0,0,'Données projet'!$E$9+1,1))</f>
        <v>371.95849973474657</v>
      </c>
      <c r="T93" s="62">
        <f t="shared" si="88"/>
        <v>233.32640143610547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1.7820936418424188E-8</v>
      </c>
      <c r="AC93" s="24">
        <f t="shared" si="57"/>
        <v>1.7820936418424188E-8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184.47000000000006</v>
      </c>
      <c r="AK93" s="14">
        <f t="shared" si="89"/>
        <v>46.315254582516594</v>
      </c>
      <c r="AL93" s="22">
        <f t="shared" si="58"/>
        <v>401.9509850645498</v>
      </c>
      <c r="AM93" s="62">
        <f t="shared" si="59"/>
        <v>695.28431839788311</v>
      </c>
      <c r="AN93" s="62">
        <f ca="1">AVERAGE(OFFSET($AM$3,0,0,'Données projet'!$E$10+1,1))-AVERAGE(OFFSET($H$3,0,0,'Données projet'!$E$10+1,1))</f>
        <v>285.81515599562209</v>
      </c>
      <c r="AO93" s="62">
        <f t="shared" si="90"/>
        <v>183.57575273732033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1.3212073551590364E-8</v>
      </c>
      <c r="AX93" s="23">
        <f t="shared" si="60"/>
        <v>1.3212073551590364E-8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278.85000000000008</v>
      </c>
      <c r="BF93" s="14">
        <f t="shared" si="91"/>
        <v>66.723922641152967</v>
      </c>
      <c r="BG93" s="22">
        <f t="shared" si="61"/>
        <v>601.87458193334146</v>
      </c>
      <c r="BH93" s="62">
        <f t="shared" si="62"/>
        <v>895.20791526667472</v>
      </c>
      <c r="BI93" s="62">
        <f ca="1">AVERAGE(OFFSET($BH$3,0,0,'Données projet'!$E$11+1,1))-AVERAGE(OFFSET($H$3,0,0,'Données projet'!$E$11+1,1))</f>
        <v>411.98877330238821</v>
      </c>
      <c r="BJ93" s="62">
        <f t="shared" si="92"/>
        <v>256.4377087753457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1.9971739089613407E-8</v>
      </c>
      <c r="BS93" s="24">
        <f t="shared" si="63"/>
        <v>1.9971739089613407E-8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-9.9316821433603781E-14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195.30963433439501</v>
      </c>
      <c r="CE93" s="62">
        <f t="shared" si="94"/>
        <v>185.00219255324504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1.9718212368494871E-9</v>
      </c>
      <c r="CN93" s="24">
        <f t="shared" si="66"/>
        <v>1.9718212368494871E-9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801.14056019463965</v>
      </c>
      <c r="S94" s="62">
        <f ca="1">AVERAGE(OFFSET($R$3,0,0,'Données projet'!$E$9+1,1))-AVERAGE(OFFSET($H$3,0,0,'Données projet'!$E$9+1,1))</f>
        <v>371.95849973474657</v>
      </c>
      <c r="T94" s="62">
        <f t="shared" si="88"/>
        <v>233.32640143610547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1.2601304988562049E-8</v>
      </c>
      <c r="AC94" s="24">
        <f t="shared" si="57"/>
        <v>1.2601304988562049E-8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173.73720000000003</v>
      </c>
      <c r="AK94" s="14">
        <f t="shared" si="89"/>
        <v>43.925969821948698</v>
      </c>
      <c r="AL94" s="22">
        <f t="shared" si="58"/>
        <v>379.09668743989397</v>
      </c>
      <c r="AM94" s="62">
        <f t="shared" si="59"/>
        <v>672.43002077322728</v>
      </c>
      <c r="AN94" s="62">
        <f ca="1">AVERAGE(OFFSET($AM$3,0,0,'Données projet'!$E$10+1,1))-AVERAGE(OFFSET($H$3,0,0,'Données projet'!$E$10+1,1))</f>
        <v>285.81515599562209</v>
      </c>
      <c r="AO94" s="62">
        <f t="shared" si="90"/>
        <v>183.57575273732033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9.3423468018649795E-9</v>
      </c>
      <c r="AX94" s="23">
        <f t="shared" si="60"/>
        <v>9.3423468018649795E-9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262.62600000000009</v>
      </c>
      <c r="BF94" s="14">
        <f t="shared" si="91"/>
        <v>63.281807230823453</v>
      </c>
      <c r="BG94" s="22">
        <f t="shared" si="61"/>
        <v>567.622764260351</v>
      </c>
      <c r="BH94" s="62">
        <f t="shared" si="62"/>
        <v>860.95609759368426</v>
      </c>
      <c r="BI94" s="62">
        <f ca="1">AVERAGE(OFFSET($BH$3,0,0,'Données projet'!$E$11+1,1))-AVERAGE(OFFSET($H$3,0,0,'Données projet'!$E$11+1,1))</f>
        <v>411.98877330238821</v>
      </c>
      <c r="BJ94" s="62">
        <f t="shared" si="92"/>
        <v>256.4377087753457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1.4122152142354085E-8</v>
      </c>
      <c r="BS94" s="24">
        <f t="shared" si="63"/>
        <v>1.4122152142354085E-8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-9.9316821433603781E-14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195.30963433439501</v>
      </c>
      <c r="CE94" s="62">
        <f t="shared" si="94"/>
        <v>185.00219255324504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1.3942881678639178E-9</v>
      </c>
      <c r="CN94" s="24">
        <f t="shared" si="66"/>
        <v>1.3942881678639178E-9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810.71794681982306</v>
      </c>
      <c r="S95" s="62">
        <f ca="1">AVERAGE(OFFSET($R$3,0,0,'Données projet'!$E$9+1,1))-AVERAGE(OFFSET($H$3,0,0,'Données projet'!$E$9+1,1))</f>
        <v>371.95849973474657</v>
      </c>
      <c r="T95" s="62">
        <f t="shared" si="88"/>
        <v>233.32640143610547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8.9104682092120942E-9</v>
      </c>
      <c r="AC95" s="24">
        <f t="shared" si="57"/>
        <v>8.9104682092120942E-9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177.09120000000004</v>
      </c>
      <c r="AK95" s="14">
        <f t="shared" si="89"/>
        <v>44.674419409660011</v>
      </c>
      <c r="AL95" s="22">
        <f t="shared" si="58"/>
        <v>386.24178713849125</v>
      </c>
      <c r="AM95" s="62">
        <f t="shared" si="59"/>
        <v>679.57512047182456</v>
      </c>
      <c r="AN95" s="62">
        <f ca="1">AVERAGE(OFFSET($AM$3,0,0,'Données projet'!$E$10+1,1))-AVERAGE(OFFSET($H$3,0,0,'Données projet'!$E$10+1,1))</f>
        <v>285.81515599562209</v>
      </c>
      <c r="AO95" s="62">
        <f t="shared" si="90"/>
        <v>183.57575273732033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6.6060367757951822E-9</v>
      </c>
      <c r="AX95" s="23">
        <f t="shared" si="60"/>
        <v>6.6060367757951822E-9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267.69600000000008</v>
      </c>
      <c r="BF95" s="14">
        <f t="shared" si="91"/>
        <v>64.360058723585496</v>
      </c>
      <c r="BG95" s="22">
        <f t="shared" si="61"/>
        <v>578.33096894357823</v>
      </c>
      <c r="BH95" s="62">
        <f t="shared" si="62"/>
        <v>871.66430227691149</v>
      </c>
      <c r="BI95" s="62">
        <f ca="1">AVERAGE(OFFSET($BH$3,0,0,'Données projet'!$E$11+1,1))-AVERAGE(OFFSET($H$3,0,0,'Données projet'!$E$11+1,1))</f>
        <v>411.98877330238821</v>
      </c>
      <c r="BJ95" s="62">
        <f t="shared" si="92"/>
        <v>256.4377087753457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9.9858695448067035E-9</v>
      </c>
      <c r="BS95" s="24">
        <f t="shared" si="63"/>
        <v>9.9858695448067035E-9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-9.9316821433603781E-14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195.30963433439501</v>
      </c>
      <c r="CE95" s="62">
        <f t="shared" si="94"/>
        <v>185.00219255324504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9.8591061842474354E-10</v>
      </c>
      <c r="CN95" s="24">
        <f t="shared" si="66"/>
        <v>9.8591061842474354E-10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820.29159382285411</v>
      </c>
      <c r="S96" s="62">
        <f ca="1">AVERAGE(OFFSET($R$3,0,0,'Données projet'!$E$9+1,1))-AVERAGE(OFFSET($H$3,0,0,'Données projet'!$E$9+1,1))</f>
        <v>371.95849973474657</v>
      </c>
      <c r="T96" s="62">
        <f t="shared" si="88"/>
        <v>233.32640143610547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6.3006524942810243E-9</v>
      </c>
      <c r="AC96" s="24">
        <f t="shared" si="57"/>
        <v>6.3006524942810243E-9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180.44520000000003</v>
      </c>
      <c r="AK96" s="14">
        <f t="shared" si="89"/>
        <v>45.421220719470348</v>
      </c>
      <c r="AL96" s="22">
        <f t="shared" si="58"/>
        <v>393.3840160864109</v>
      </c>
      <c r="AM96" s="62">
        <f t="shared" si="59"/>
        <v>686.71734941974421</v>
      </c>
      <c r="AN96" s="62">
        <f ca="1">AVERAGE(OFFSET($AM$3,0,0,'Données projet'!$E$10+1,1))-AVERAGE(OFFSET($H$3,0,0,'Données projet'!$E$10+1,1))</f>
        <v>285.81515599562209</v>
      </c>
      <c r="AO96" s="62">
        <f t="shared" si="90"/>
        <v>183.57575273732033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4.6711734009324898E-9</v>
      </c>
      <c r="AX96" s="23">
        <f t="shared" si="60"/>
        <v>4.6711734009324898E-9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272.76600000000008</v>
      </c>
      <c r="BF96" s="14">
        <f t="shared" si="91"/>
        <v>65.435935630087627</v>
      </c>
      <c r="BG96" s="22">
        <f t="shared" si="61"/>
        <v>589.03503788906926</v>
      </c>
      <c r="BH96" s="62">
        <f t="shared" si="62"/>
        <v>882.36837122240263</v>
      </c>
      <c r="BI96" s="62">
        <f ca="1">AVERAGE(OFFSET($BH$3,0,0,'Données projet'!$E$11+1,1))-AVERAGE(OFFSET($H$3,0,0,'Données projet'!$E$11+1,1))</f>
        <v>411.98877330238821</v>
      </c>
      <c r="BJ96" s="62">
        <f t="shared" si="92"/>
        <v>256.4377087753457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7.0610760711770427E-9</v>
      </c>
      <c r="BS96" s="24">
        <f t="shared" si="63"/>
        <v>7.0610760711770427E-9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-9.9316821433603781E-14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195.30963433439501</v>
      </c>
      <c r="CE96" s="62">
        <f t="shared" si="94"/>
        <v>185.00219255324504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6.971440839319589E-10</v>
      </c>
      <c r="CN96" s="24">
        <f t="shared" si="66"/>
        <v>6.971440839319589E-10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829.86157872948456</v>
      </c>
      <c r="S97" s="62">
        <f ca="1">AVERAGE(OFFSET($R$3,0,0,'Données projet'!$E$9+1,1))-AVERAGE(OFFSET($H$3,0,0,'Données projet'!$E$9+1,1))</f>
        <v>371.95849973474657</v>
      </c>
      <c r="T97" s="62">
        <f t="shared" si="88"/>
        <v>233.32640143610547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4.4552341046060471E-9</v>
      </c>
      <c r="AC97" s="24">
        <f t="shared" si="57"/>
        <v>4.4552341046060471E-9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183.79920000000004</v>
      </c>
      <c r="AK97" s="14">
        <f t="shared" si="89"/>
        <v>46.166407921672494</v>
      </c>
      <c r="AL97" s="22">
        <f t="shared" si="58"/>
        <v>400.52343379691297</v>
      </c>
      <c r="AM97" s="62">
        <f t="shared" si="59"/>
        <v>693.85676713024623</v>
      </c>
      <c r="AN97" s="62">
        <f ca="1">AVERAGE(OFFSET($AM$3,0,0,'Données projet'!$E$10+1,1))-AVERAGE(OFFSET($H$3,0,0,'Données projet'!$E$10+1,1))</f>
        <v>285.81515599562209</v>
      </c>
      <c r="AO97" s="62">
        <f t="shared" si="90"/>
        <v>183.57575273732033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3.3030183878975911E-9</v>
      </c>
      <c r="AX97" s="23">
        <f t="shared" si="60"/>
        <v>3.3030183878975911E-9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277.83600000000007</v>
      </c>
      <c r="BF97" s="14">
        <f t="shared" si="91"/>
        <v>66.509487177652318</v>
      </c>
      <c r="BG97" s="22">
        <f t="shared" si="61"/>
        <v>599.73505683441124</v>
      </c>
      <c r="BH97" s="62">
        <f t="shared" si="62"/>
        <v>893.06839016774461</v>
      </c>
      <c r="BI97" s="62">
        <f ca="1">AVERAGE(OFFSET($BH$3,0,0,'Données projet'!$E$11+1,1))-AVERAGE(OFFSET($H$3,0,0,'Données projet'!$E$11+1,1))</f>
        <v>411.98877330238821</v>
      </c>
      <c r="BJ97" s="62">
        <f t="shared" si="92"/>
        <v>256.4377087753457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4.9929347724033518E-9</v>
      </c>
      <c r="BS97" s="24">
        <f t="shared" si="63"/>
        <v>4.9929347724033518E-9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-9.9316821433603781E-14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195.30963433439501</v>
      </c>
      <c r="CE97" s="62">
        <f t="shared" si="94"/>
        <v>185.00219255324504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4.9295530921237177E-10</v>
      </c>
      <c r="CN97" s="24">
        <f t="shared" si="66"/>
        <v>4.9295530921237177E-10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839.42797607406919</v>
      </c>
      <c r="S98" s="62">
        <f ca="1">AVERAGE(OFFSET($R$3,0,0,'Données projet'!$E$9+1,1))-AVERAGE(OFFSET($H$3,0,0,'Données projet'!$E$9+1,1))</f>
        <v>371.95849973474657</v>
      </c>
      <c r="T98" s="62">
        <f t="shared" si="88"/>
        <v>233.32640143610547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3.1503262471405122E-9</v>
      </c>
      <c r="AC98" s="24">
        <f t="shared" si="57"/>
        <v>3.1503262471405122E-9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187.15320000000006</v>
      </c>
      <c r="AK98" s="14">
        <f t="shared" si="89"/>
        <v>46.910013868069136</v>
      </c>
      <c r="AL98" s="22">
        <f t="shared" si="58"/>
        <v>407.6600974868872</v>
      </c>
      <c r="AM98" s="62">
        <f t="shared" si="59"/>
        <v>700.99343082022051</v>
      </c>
      <c r="AN98" s="62">
        <f ca="1">AVERAGE(OFFSET($AM$3,0,0,'Données projet'!$E$10+1,1))-AVERAGE(OFFSET($H$3,0,0,'Données projet'!$E$10+1,1))</f>
        <v>285.81515599562209</v>
      </c>
      <c r="AO98" s="62">
        <f t="shared" si="90"/>
        <v>183.57575273732033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2.3355867004662449E-9</v>
      </c>
      <c r="AX98" s="23">
        <f t="shared" si="60"/>
        <v>2.3355867004662449E-9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282.90600000000006</v>
      </c>
      <c r="BF98" s="14">
        <f t="shared" si="91"/>
        <v>67.580760694123512</v>
      </c>
      <c r="BG98" s="22">
        <f t="shared" si="61"/>
        <v>610.43110820893185</v>
      </c>
      <c r="BH98" s="62">
        <f t="shared" si="62"/>
        <v>903.7644415422651</v>
      </c>
      <c r="BI98" s="62">
        <f ca="1">AVERAGE(OFFSET($BH$3,0,0,'Données projet'!$E$11+1,1))-AVERAGE(OFFSET($H$3,0,0,'Données projet'!$E$11+1,1))</f>
        <v>411.98877330238821</v>
      </c>
      <c r="BJ98" s="62">
        <f t="shared" si="92"/>
        <v>256.4377087753457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3.5305380355885214E-9</v>
      </c>
      <c r="BS98" s="24">
        <f t="shared" si="63"/>
        <v>3.5305380355885214E-9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-9.9316821433603781E-14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195.30963433439501</v>
      </c>
      <c r="CE98" s="62">
        <f t="shared" si="94"/>
        <v>185.00219255324504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3.4857204196597945E-10</v>
      </c>
      <c r="CN98" s="24">
        <f t="shared" si="66"/>
        <v>3.4857204196597945E-10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808.41971807128675</v>
      </c>
      <c r="S99" s="62">
        <f ca="1">AVERAGE(OFFSET($R$3,0,0,'Données projet'!$E$9+1,1))-AVERAGE(OFFSET($H$3,0,0,'Données projet'!$E$9+1,1))</f>
        <v>371.95849973474657</v>
      </c>
      <c r="T99" s="62">
        <f t="shared" si="88"/>
        <v>233.32640143610547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2.2276170523030235E-9</v>
      </c>
      <c r="AC99" s="24">
        <f t="shared" si="57"/>
        <v>2.2276170523030235E-9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176.28624000000005</v>
      </c>
      <c r="AK99" s="14">
        <f t="shared" si="89"/>
        <v>44.494943148531895</v>
      </c>
      <c r="AL99" s="22">
        <f t="shared" si="58"/>
        <v>384.52722731702647</v>
      </c>
      <c r="AM99" s="62">
        <f t="shared" si="59"/>
        <v>677.86056065035973</v>
      </c>
      <c r="AN99" s="62">
        <f ca="1">AVERAGE(OFFSET($AM$3,0,0,'Données projet'!$E$10+1,1))-AVERAGE(OFFSET($H$3,0,0,'Données projet'!$E$10+1,1))</f>
        <v>285.81515599562209</v>
      </c>
      <c r="AO99" s="62">
        <f t="shared" si="90"/>
        <v>183.57575273732033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1.6515091939487956E-9</v>
      </c>
      <c r="AX99" s="23">
        <f t="shared" si="60"/>
        <v>1.6515091939487956E-9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266.47920000000011</v>
      </c>
      <c r="BF99" s="14">
        <f t="shared" si="91"/>
        <v>64.101496824889679</v>
      </c>
      <c r="BG99" s="22">
        <f t="shared" si="61"/>
        <v>575.76138030334971</v>
      </c>
      <c r="BH99" s="62">
        <f t="shared" si="62"/>
        <v>869.09471363668308</v>
      </c>
      <c r="BI99" s="62">
        <f ca="1">AVERAGE(OFFSET($BH$3,0,0,'Données projet'!$E$11+1,1))-AVERAGE(OFFSET($H$3,0,0,'Données projet'!$E$11+1,1))</f>
        <v>411.98877330238821</v>
      </c>
      <c r="BJ99" s="62">
        <f t="shared" si="92"/>
        <v>256.4377087753457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2.4964673862016759E-9</v>
      </c>
      <c r="BS99" s="24">
        <f t="shared" si="63"/>
        <v>2.4964673862016759E-9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-9.9316821433603781E-14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195.30963433439501</v>
      </c>
      <c r="CE99" s="62">
        <f t="shared" si="94"/>
        <v>185.00219255324504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2.4647765460618588E-10</v>
      </c>
      <c r="CN99" s="24">
        <f t="shared" si="66"/>
        <v>2.4647765460618588E-10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817.61134507876227</v>
      </c>
      <c r="S100" s="62">
        <f ca="1">AVERAGE(OFFSET($R$3,0,0,'Données projet'!$E$9+1,1))-AVERAGE(OFFSET($H$3,0,0,'Données projet'!$E$9+1,1))</f>
        <v>371.95849973474657</v>
      </c>
      <c r="T100" s="62">
        <f t="shared" si="88"/>
        <v>233.32640143610547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1.5751631235702561E-9</v>
      </c>
      <c r="AC100" s="24">
        <f t="shared" si="57"/>
        <v>1.5751631235702561E-9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179.50608000000005</v>
      </c>
      <c r="AK100" s="14">
        <f t="shared" si="89"/>
        <v>45.212280499336408</v>
      </c>
      <c r="AL100" s="22">
        <f t="shared" si="58"/>
        <v>391.38447786967771</v>
      </c>
      <c r="AM100" s="62">
        <f t="shared" si="59"/>
        <v>684.71781120301102</v>
      </c>
      <c r="AN100" s="62">
        <f ca="1">AVERAGE(OFFSET($AM$3,0,0,'Données projet'!$E$10+1,1))-AVERAGE(OFFSET($H$3,0,0,'Données projet'!$E$10+1,1))</f>
        <v>285.81515599562209</v>
      </c>
      <c r="AO100" s="62">
        <f t="shared" si="90"/>
        <v>183.57575273732033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1.1677933502331224E-9</v>
      </c>
      <c r="AX100" s="23">
        <f t="shared" si="60"/>
        <v>1.1677933502331224E-9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271.34640000000007</v>
      </c>
      <c r="BF100" s="14">
        <f t="shared" si="91"/>
        <v>65.134926573557365</v>
      </c>
      <c r="BG100" s="22">
        <f t="shared" si="61"/>
        <v>586.03831044894594</v>
      </c>
      <c r="BH100" s="62">
        <f t="shared" si="62"/>
        <v>879.37164378227931</v>
      </c>
      <c r="BI100" s="62">
        <f ca="1">AVERAGE(OFFSET($BH$3,0,0,'Données projet'!$E$11+1,1))-AVERAGE(OFFSET($H$3,0,0,'Données projet'!$E$11+1,1))</f>
        <v>411.98877330238821</v>
      </c>
      <c r="BJ100" s="62">
        <f t="shared" si="92"/>
        <v>256.4377087753457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1.7652690177942607E-9</v>
      </c>
      <c r="BS100" s="24">
        <f t="shared" si="63"/>
        <v>1.7652690177942607E-9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-9.9316821433603781E-14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195.30963433439501</v>
      </c>
      <c r="CE100" s="62">
        <f t="shared" si="94"/>
        <v>185.00219255324504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1.7428602098298973E-10</v>
      </c>
      <c r="CN100" s="24">
        <f t="shared" si="66"/>
        <v>1.7428602098298973E-10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826.79957739592805</v>
      </c>
      <c r="S101" s="62">
        <f ca="1">AVERAGE(OFFSET($R$3,0,0,'Données projet'!$E$9+1,1))-AVERAGE(OFFSET($H$3,0,0,'Données projet'!$E$9+1,1))</f>
        <v>371.95849973474657</v>
      </c>
      <c r="T101" s="62">
        <f t="shared" si="88"/>
        <v>233.32640143610547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1.1138085261515118E-9</v>
      </c>
      <c r="AC101" s="24">
        <f t="shared" si="57"/>
        <v>1.1138085261515118E-9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182.72592000000006</v>
      </c>
      <c r="AK101" s="14">
        <f t="shared" si="89"/>
        <v>45.928121604587162</v>
      </c>
      <c r="AL101" s="22">
        <f t="shared" si="58"/>
        <v>398.23912246132272</v>
      </c>
      <c r="AM101" s="62">
        <f t="shared" si="59"/>
        <v>691.57245579465598</v>
      </c>
      <c r="AN101" s="62">
        <f ca="1">AVERAGE(OFFSET($AM$3,0,0,'Données projet'!$E$10+1,1))-AVERAGE(OFFSET($H$3,0,0,'Données projet'!$E$10+1,1))</f>
        <v>285.81515599562209</v>
      </c>
      <c r="AO101" s="62">
        <f t="shared" si="90"/>
        <v>183.57575273732033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8.2575459697439778E-10</v>
      </c>
      <c r="AX101" s="23">
        <f t="shared" si="60"/>
        <v>8.2575459697439778E-10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276.2136000000001</v>
      </c>
      <c r="BF101" s="14">
        <f t="shared" si="91"/>
        <v>66.166200760877473</v>
      </c>
      <c r="BG101" s="22">
        <f t="shared" si="61"/>
        <v>596.31148632519512</v>
      </c>
      <c r="BH101" s="62">
        <f t="shared" si="62"/>
        <v>889.64481965852838</v>
      </c>
      <c r="BI101" s="62">
        <f ca="1">AVERAGE(OFFSET($BH$3,0,0,'Données projet'!$E$11+1,1))-AVERAGE(OFFSET($H$3,0,0,'Données projet'!$E$11+1,1))</f>
        <v>411.98877330238821</v>
      </c>
      <c r="BJ101" s="62">
        <f t="shared" si="92"/>
        <v>256.4377087753457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1.2482336931008379E-9</v>
      </c>
      <c r="BS101" s="24">
        <f t="shared" si="63"/>
        <v>1.2482336931008379E-9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-9.9316821433603781E-14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195.30963433439501</v>
      </c>
      <c r="CE101" s="62">
        <f t="shared" si="94"/>
        <v>185.00219255324504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1.2323882730309294E-10</v>
      </c>
      <c r="CN101" s="24">
        <f t="shared" si="66"/>
        <v>1.2323882730309294E-10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835.98448174248938</v>
      </c>
      <c r="S102" s="62">
        <f ca="1">AVERAGE(OFFSET($R$3,0,0,'Données projet'!$E$9+1,1))-AVERAGE(OFFSET($H$3,0,0,'Données projet'!$E$9+1,1))</f>
        <v>371.95849973474657</v>
      </c>
      <c r="T102" s="62">
        <f t="shared" si="88"/>
        <v>233.32640143610547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7.8758156178512804E-10</v>
      </c>
      <c r="AC102" s="24">
        <f t="shared" si="57"/>
        <v>7.8758156178512804E-10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185.94576000000006</v>
      </c>
      <c r="AK102" s="14">
        <f t="shared" si="89"/>
        <v>46.642495871697967</v>
      </c>
      <c r="AL102" s="22">
        <f t="shared" si="58"/>
        <v>405.09121230987404</v>
      </c>
      <c r="AM102" s="62">
        <f t="shared" si="59"/>
        <v>698.42454564320735</v>
      </c>
      <c r="AN102" s="62">
        <f ca="1">AVERAGE(OFFSET($AM$3,0,0,'Données projet'!$E$10+1,1))-AVERAGE(OFFSET($H$3,0,0,'Données projet'!$E$10+1,1))</f>
        <v>285.81515599562209</v>
      </c>
      <c r="AO102" s="62">
        <f t="shared" si="90"/>
        <v>183.57575273732033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5.8389667511656122E-10</v>
      </c>
      <c r="AX102" s="23">
        <f t="shared" si="60"/>
        <v>5.8389667511656122E-10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281.08080000000012</v>
      </c>
      <c r="BF102" s="14">
        <f t="shared" si="91"/>
        <v>67.195361752546177</v>
      </c>
      <c r="BG102" s="22">
        <f t="shared" si="61"/>
        <v>606.58098171901804</v>
      </c>
      <c r="BH102" s="62">
        <f t="shared" si="62"/>
        <v>899.91431505235141</v>
      </c>
      <c r="BI102" s="62">
        <f ca="1">AVERAGE(OFFSET($BH$3,0,0,'Données projet'!$E$11+1,1))-AVERAGE(OFFSET($H$3,0,0,'Données projet'!$E$11+1,1))</f>
        <v>411.98877330238821</v>
      </c>
      <c r="BJ102" s="62">
        <f t="shared" si="92"/>
        <v>256.4377087753457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8.8263450889713034E-10</v>
      </c>
      <c r="BS102" s="24">
        <f t="shared" si="63"/>
        <v>8.8263450889713034E-10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-9.9316821433603781E-14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195.30963433439501</v>
      </c>
      <c r="CE102" s="62">
        <f t="shared" si="94"/>
        <v>185.00219255324504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8.7143010491494863E-11</v>
      </c>
      <c r="CN102" s="24">
        <f t="shared" si="66"/>
        <v>8.7143010491494863E-11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845.16612239513074</v>
      </c>
      <c r="S103" s="62">
        <f ca="1">AVERAGE(OFFSET($R$3,0,0,'Données projet'!$E$9+1,1))-AVERAGE(OFFSET($H$3,0,0,'Données projet'!$E$9+1,1))</f>
        <v>371.95849973474657</v>
      </c>
      <c r="T103" s="62">
        <f t="shared" si="88"/>
        <v>233.32640143610547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5.5690426307575589E-10</v>
      </c>
      <c r="AC103" s="24">
        <f t="shared" si="57"/>
        <v>5.5690426307575589E-10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189.16560000000007</v>
      </c>
      <c r="AK103" s="14">
        <f t="shared" si="89"/>
        <v>47.355431631295311</v>
      </c>
      <c r="AL103" s="22">
        <f t="shared" si="58"/>
        <v>411.94079675783945</v>
      </c>
      <c r="AM103" s="62">
        <f t="shared" si="59"/>
        <v>705.27413009117276</v>
      </c>
      <c r="AN103" s="62">
        <f ca="1">AVERAGE(OFFSET($AM$3,0,0,'Données projet'!$E$10+1,1))-AVERAGE(OFFSET($H$3,0,0,'Données projet'!$E$10+1,1))</f>
        <v>285.81515599562209</v>
      </c>
      <c r="AO103" s="62">
        <f t="shared" si="90"/>
        <v>183.57575273732033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4.1287729848719889E-10</v>
      </c>
      <c r="AX103" s="23">
        <f t="shared" si="60"/>
        <v>4.1287729848719889E-10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285.94800000000009</v>
      </c>
      <c r="BF103" s="14">
        <f t="shared" si="91"/>
        <v>68.222450362989363</v>
      </c>
      <c r="BG103" s="22">
        <f t="shared" si="61"/>
        <v>616.84686771553993</v>
      </c>
      <c r="BH103" s="62">
        <f t="shared" si="62"/>
        <v>910.18020104887319</v>
      </c>
      <c r="BI103" s="62">
        <f ca="1">AVERAGE(OFFSET($BH$3,0,0,'Données projet'!$E$11+1,1))-AVERAGE(OFFSET($H$3,0,0,'Données projet'!$E$11+1,1))</f>
        <v>411.98877330238821</v>
      </c>
      <c r="BJ103" s="62">
        <f t="shared" si="92"/>
        <v>256.4377087753457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6.2411684655041897E-10</v>
      </c>
      <c r="BS103" s="24">
        <f t="shared" si="63"/>
        <v>6.2411684655041897E-10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-9.9316821433603781E-14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195.30963433439501</v>
      </c>
      <c r="CE103" s="62">
        <f t="shared" si="94"/>
        <v>185.00219255324504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6.1619413651546471E-11</v>
      </c>
      <c r="CN103" s="24">
        <f t="shared" si="66"/>
        <v>6.1619413651546471E-11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813.39894154327635</v>
      </c>
      <c r="S104" s="62">
        <f ca="1">AVERAGE(OFFSET($R$3,0,0,'Données projet'!$E$9+1,1))-AVERAGE(OFFSET($H$3,0,0,'Données projet'!$E$9+1,1))</f>
        <v>371.95849973474657</v>
      </c>
      <c r="T104" s="62">
        <f t="shared" si="88"/>
        <v>233.32640143610547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3.9379078089256402E-10</v>
      </c>
      <c r="AC104" s="24">
        <f t="shared" si="57"/>
        <v>3.9379078089256402E-10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178.03032000000007</v>
      </c>
      <c r="AK104" s="14">
        <f t="shared" si="89"/>
        <v>44.883688428064346</v>
      </c>
      <c r="AL104" s="22">
        <f t="shared" si="58"/>
        <v>388.24189801221218</v>
      </c>
      <c r="AM104" s="62">
        <f t="shared" si="59"/>
        <v>681.57523134554549</v>
      </c>
      <c r="AN104" s="62">
        <f ca="1">AVERAGE(OFFSET($AM$3,0,0,'Données projet'!$E$10+1,1))-AVERAGE(OFFSET($H$3,0,0,'Données projet'!$E$10+1,1))</f>
        <v>285.81515599562209</v>
      </c>
      <c r="AO104" s="62">
        <f t="shared" si="90"/>
        <v>183.57575273732033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2.9194833755828061E-10</v>
      </c>
      <c r="AX104" s="23">
        <f t="shared" si="60"/>
        <v>2.9194833755828061E-10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269.11560000000014</v>
      </c>
      <c r="BF104" s="14">
        <f t="shared" si="91"/>
        <v>64.661541462287133</v>
      </c>
      <c r="BG104" s="22">
        <f t="shared" si="61"/>
        <v>581.32852138015028</v>
      </c>
      <c r="BH104" s="62">
        <f t="shared" si="62"/>
        <v>874.66185471348354</v>
      </c>
      <c r="BI104" s="62">
        <f ca="1">AVERAGE(OFFSET($BH$3,0,0,'Données projet'!$E$11+1,1))-AVERAGE(OFFSET($H$3,0,0,'Données projet'!$E$11+1,1))</f>
        <v>411.98877330238821</v>
      </c>
      <c r="BJ104" s="62">
        <f t="shared" si="92"/>
        <v>256.4377087753457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4.4131725444856517E-10</v>
      </c>
      <c r="BS104" s="24">
        <f t="shared" si="63"/>
        <v>4.4131725444856517E-10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-9.9316821433603781E-14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195.30963433439501</v>
      </c>
      <c r="CE104" s="62">
        <f t="shared" si="94"/>
        <v>185.00219255324504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4.3571505245747431E-11</v>
      </c>
      <c r="CN104" s="24">
        <f t="shared" si="66"/>
        <v>4.3571505245747431E-11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821.82303552923054</v>
      </c>
      <c r="S105" s="62">
        <f ca="1">AVERAGE(OFFSET($R$3,0,0,'Données projet'!$E$9+1,1))-AVERAGE(OFFSET($H$3,0,0,'Données projet'!$E$9+1,1))</f>
        <v>371.95849973474657</v>
      </c>
      <c r="T105" s="62">
        <f t="shared" si="88"/>
        <v>233.32640143610547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2.7845213153787794E-10</v>
      </c>
      <c r="AC105" s="24">
        <f t="shared" si="57"/>
        <v>2.7845213153787794E-10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180.98184000000003</v>
      </c>
      <c r="AK105" s="14">
        <f t="shared" si="89"/>
        <v>45.54055827086686</v>
      </c>
      <c r="AL105" s="22">
        <f t="shared" si="58"/>
        <v>394.52651032175982</v>
      </c>
      <c r="AM105" s="62">
        <f t="shared" si="59"/>
        <v>687.85984365509307</v>
      </c>
      <c r="AN105" s="62">
        <f ca="1">AVERAGE(OFFSET($AM$3,0,0,'Données projet'!$E$10+1,1))-AVERAGE(OFFSET($H$3,0,0,'Données projet'!$E$10+1,1))</f>
        <v>285.81515599562209</v>
      </c>
      <c r="AO105" s="62">
        <f t="shared" si="90"/>
        <v>183.57575273732033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2.0643864924359945E-10</v>
      </c>
      <c r="AX105" s="23">
        <f t="shared" si="60"/>
        <v>2.0643864924359945E-10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273.57720000000012</v>
      </c>
      <c r="BF105" s="14">
        <f t="shared" si="91"/>
        <v>65.607858889915107</v>
      </c>
      <c r="BG105" s="22">
        <f t="shared" si="61"/>
        <v>590.74731089993566</v>
      </c>
      <c r="BH105" s="62">
        <f t="shared" si="62"/>
        <v>884.08064423326891</v>
      </c>
      <c r="BI105" s="62">
        <f ca="1">AVERAGE(OFFSET($BH$3,0,0,'Données projet'!$E$11+1,1))-AVERAGE(OFFSET($H$3,0,0,'Données projet'!$E$11+1,1))</f>
        <v>411.98877330238821</v>
      </c>
      <c r="BJ105" s="62">
        <f t="shared" si="92"/>
        <v>256.4377087753457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3.1205842327520948E-10</v>
      </c>
      <c r="BS105" s="24">
        <f t="shared" si="63"/>
        <v>3.1205842327520948E-10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-9.9316821433603781E-14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195.30963433439501</v>
      </c>
      <c r="CE105" s="62">
        <f t="shared" si="94"/>
        <v>185.00219255324504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3.0809706825773236E-11</v>
      </c>
      <c r="CN105" s="24">
        <f t="shared" si="66"/>
        <v>3.0809706825773236E-11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830.24430301816005</v>
      </c>
      <c r="S106" s="62">
        <f ca="1">AVERAGE(OFFSET($R$3,0,0,'Données projet'!$E$9+1,1))-AVERAGE(OFFSET($H$3,0,0,'Données projet'!$E$9+1,1))</f>
        <v>371.95849973474657</v>
      </c>
      <c r="T106" s="62">
        <f t="shared" si="88"/>
        <v>233.32640143610547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1.9689539044628201E-10</v>
      </c>
      <c r="AC106" s="24">
        <f t="shared" si="57"/>
        <v>1.9689539044628201E-10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183.93336000000005</v>
      </c>
      <c r="AK106" s="14">
        <f t="shared" si="89"/>
        <v>46.19618230529835</v>
      </c>
      <c r="AL106" s="22">
        <f t="shared" si="58"/>
        <v>400.80895284839471</v>
      </c>
      <c r="AM106" s="62">
        <f t="shared" si="59"/>
        <v>694.14228618172797</v>
      </c>
      <c r="AN106" s="62">
        <f ca="1">AVERAGE(OFFSET($AM$3,0,0,'Données projet'!$E$10+1,1))-AVERAGE(OFFSET($H$3,0,0,'Données projet'!$E$10+1,1))</f>
        <v>285.81515599562209</v>
      </c>
      <c r="AO106" s="62">
        <f t="shared" si="90"/>
        <v>183.57575273732033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1.4597416877914031E-10</v>
      </c>
      <c r="AX106" s="23">
        <f t="shared" si="60"/>
        <v>1.4597416877914031E-10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278.03880000000009</v>
      </c>
      <c r="BF106" s="14">
        <f t="shared" si="91"/>
        <v>66.5523815477178</v>
      </c>
      <c r="BG106" s="22">
        <f t="shared" si="61"/>
        <v>600.16297452894207</v>
      </c>
      <c r="BH106" s="62">
        <f t="shared" si="62"/>
        <v>893.49630786227544</v>
      </c>
      <c r="BI106" s="62">
        <f ca="1">AVERAGE(OFFSET($BH$3,0,0,'Données projet'!$E$11+1,1))-AVERAGE(OFFSET($H$3,0,0,'Données projet'!$E$11+1,1))</f>
        <v>411.98877330238821</v>
      </c>
      <c r="BJ106" s="62">
        <f t="shared" si="92"/>
        <v>256.4377087753457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2.2065862722428258E-10</v>
      </c>
      <c r="BS106" s="24">
        <f t="shared" si="63"/>
        <v>2.2065862722428258E-10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-9.9316821433603781E-14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195.30963433439501</v>
      </c>
      <c r="CE106" s="62">
        <f t="shared" si="94"/>
        <v>185.00219255324504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2.1785752622873716E-11</v>
      </c>
      <c r="CN106" s="24">
        <f t="shared" si="66"/>
        <v>2.1785752622873716E-11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838.66279460250325</v>
      </c>
      <c r="S107" s="62">
        <f ca="1">AVERAGE(OFFSET($R$3,0,0,'Données projet'!$E$9+1,1))-AVERAGE(OFFSET($H$3,0,0,'Données projet'!$E$9+1,1))</f>
        <v>371.95849973474657</v>
      </c>
      <c r="T107" s="62">
        <f t="shared" si="88"/>
        <v>233.32640143610547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1.3922606576893897E-10</v>
      </c>
      <c r="AC107" s="24">
        <f t="shared" si="57"/>
        <v>1.3922606576893897E-10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186.88488000000001</v>
      </c>
      <c r="AK107" s="14">
        <f t="shared" si="89"/>
        <v>46.850582830509104</v>
      </c>
      <c r="AL107" s="22">
        <f t="shared" si="58"/>
        <v>407.08926442980334</v>
      </c>
      <c r="AM107" s="62">
        <f t="shared" si="59"/>
        <v>700.42259776313665</v>
      </c>
      <c r="AN107" s="62">
        <f ca="1">AVERAGE(OFFSET($AM$3,0,0,'Données projet'!$E$10+1,1))-AVERAGE(OFFSET($H$3,0,0,'Données projet'!$E$10+1,1))</f>
        <v>285.81515599562209</v>
      </c>
      <c r="AO107" s="62">
        <f t="shared" si="90"/>
        <v>183.57575273732033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1.0321932462179972E-10</v>
      </c>
      <c r="AX107" s="23">
        <f t="shared" si="60"/>
        <v>1.0321932462179972E-10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282.50040000000007</v>
      </c>
      <c r="BF107" s="14">
        <f t="shared" si="91"/>
        <v>67.495141560894439</v>
      </c>
      <c r="BG107" s="22">
        <f t="shared" si="61"/>
        <v>609.57556821855781</v>
      </c>
      <c r="BH107" s="62">
        <f t="shared" si="62"/>
        <v>902.90890155189118</v>
      </c>
      <c r="BI107" s="62">
        <f ca="1">AVERAGE(OFFSET($BH$3,0,0,'Données projet'!$E$11+1,1))-AVERAGE(OFFSET($H$3,0,0,'Données projet'!$E$11+1,1))</f>
        <v>411.98877330238821</v>
      </c>
      <c r="BJ107" s="62">
        <f t="shared" si="92"/>
        <v>256.4377087753457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1.5602921163760474E-10</v>
      </c>
      <c r="BS107" s="24">
        <f t="shared" si="63"/>
        <v>1.5602921163760474E-10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-9.9316821433603781E-14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195.30963433439501</v>
      </c>
      <c r="CE107" s="62">
        <f t="shared" si="94"/>
        <v>185.00219255324504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1.5404853412886618E-11</v>
      </c>
      <c r="CN107" s="24">
        <f t="shared" si="66"/>
        <v>1.5404853412886618E-11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847.07855918499672</v>
      </c>
      <c r="S108" s="62">
        <f ca="1">AVERAGE(OFFSET($R$3,0,0,'Données projet'!$E$9+1,1))-AVERAGE(OFFSET($H$3,0,0,'Données projet'!$E$9+1,1))</f>
        <v>371.95849973474657</v>
      </c>
      <c r="T108" s="62">
        <f t="shared" si="88"/>
        <v>233.32640143610547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9.8447695223141005E-11</v>
      </c>
      <c r="AC108" s="24">
        <f t="shared" si="57"/>
        <v>9.8447695223141005E-11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189.8364</v>
      </c>
      <c r="AK108" s="14">
        <f t="shared" si="89"/>
        <v>47.503781400896202</v>
      </c>
      <c r="AL108" s="22">
        <f t="shared" si="58"/>
        <v>413.36748260656083</v>
      </c>
      <c r="AM108" s="62">
        <f t="shared" si="59"/>
        <v>706.70081593989414</v>
      </c>
      <c r="AN108" s="62">
        <f ca="1">AVERAGE(OFFSET($AM$3,0,0,'Données projet'!$E$10+1,1))-AVERAGE(OFFSET($H$3,0,0,'Données projet'!$E$10+1,1))</f>
        <v>285.81515599562209</v>
      </c>
      <c r="AO108" s="62">
        <f t="shared" si="90"/>
        <v>183.57575273732033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7.2987084389570153E-11</v>
      </c>
      <c r="AX108" s="23">
        <f t="shared" si="60"/>
        <v>7.2987084389570153E-11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286.96200000000005</v>
      </c>
      <c r="BF108" s="14">
        <f t="shared" si="91"/>
        <v>68.436169981717853</v>
      </c>
      <c r="BG108" s="22">
        <f t="shared" si="61"/>
        <v>618.98514605149205</v>
      </c>
      <c r="BH108" s="62">
        <f t="shared" si="62"/>
        <v>912.31847938482542</v>
      </c>
      <c r="BI108" s="62">
        <f ca="1">AVERAGE(OFFSET($BH$3,0,0,'Données projet'!$E$11+1,1))-AVERAGE(OFFSET($H$3,0,0,'Données projet'!$E$11+1,1))</f>
        <v>411.98877330238821</v>
      </c>
      <c r="BJ108" s="62">
        <f t="shared" si="92"/>
        <v>256.4377087753457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1.1032931361214129E-10</v>
      </c>
      <c r="BS108" s="24">
        <f t="shared" si="63"/>
        <v>1.1032931361214129E-10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-9.9316821433603781E-14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195.30963433439501</v>
      </c>
      <c r="CE108" s="62">
        <f t="shared" si="94"/>
        <v>185.00219255324504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1.0892876311436858E-11</v>
      </c>
      <c r="CN108" s="24">
        <f t="shared" si="66"/>
        <v>1.0892876311436858E-11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241.76255999999995</v>
      </c>
      <c r="P109" s="14">
        <f t="shared" si="87"/>
        <v>58.818592205643363</v>
      </c>
      <c r="Q109" s="22">
        <f t="shared" si="107"/>
        <v>523.5121734248288</v>
      </c>
      <c r="R109" s="62">
        <f t="shared" si="55"/>
        <v>816.84550675816217</v>
      </c>
      <c r="S109" s="62">
        <f ca="1">AVERAGE(OFFSET($R$3,0,0,'Données projet'!$E$9+1,1))-AVERAGE(OFFSET($H$3,0,0,'Données projet'!$E$9+1,1))</f>
        <v>371.95849973474657</v>
      </c>
      <c r="T109" s="62">
        <f t="shared" si="88"/>
        <v>233.32640143610547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6.9613032884469486E-11</v>
      </c>
      <c r="AC109" s="24">
        <f t="shared" si="57"/>
        <v>6.9613032884469486E-11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179.23775999999998</v>
      </c>
      <c r="AK109" s="14">
        <f t="shared" si="89"/>
        <v>45.152559948637595</v>
      </c>
      <c r="AL109" s="22">
        <f t="shared" si="58"/>
        <v>390.81314057721039</v>
      </c>
      <c r="AM109" s="62">
        <f t="shared" si="59"/>
        <v>684.1464739105437</v>
      </c>
      <c r="AN109" s="62">
        <f ca="1">AVERAGE(OFFSET($AM$3,0,0,'Données projet'!$E$10+1,1))-AVERAGE(OFFSET($H$3,0,0,'Données projet'!$E$10+1,1))</f>
        <v>285.81515599562209</v>
      </c>
      <c r="AO109" s="62">
        <f t="shared" si="90"/>
        <v>183.57575273732033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5.1609662310899861E-11</v>
      </c>
      <c r="AX109" s="23">
        <f t="shared" si="60"/>
        <v>5.1609662310899861E-11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270.94080000000002</v>
      </c>
      <c r="BF109" s="14">
        <f t="shared" si="91"/>
        <v>65.048890354155489</v>
      </c>
      <c r="BG109" s="22">
        <f t="shared" si="61"/>
        <v>585.1820440334875</v>
      </c>
      <c r="BH109" s="62">
        <f t="shared" si="62"/>
        <v>878.51537736682076</v>
      </c>
      <c r="BI109" s="62">
        <f ca="1">AVERAGE(OFFSET($BH$3,0,0,'Données projet'!$E$11+1,1))-AVERAGE(OFFSET($H$3,0,0,'Données projet'!$E$11+1,1))</f>
        <v>411.98877330238821</v>
      </c>
      <c r="BJ109" s="62">
        <f t="shared" si="92"/>
        <v>256.4377087753457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7.8014605818802371E-11</v>
      </c>
      <c r="BS109" s="24">
        <f t="shared" si="63"/>
        <v>7.8014605818802371E-11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-9.9316821433603781E-14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195.30963433439501</v>
      </c>
      <c r="CE109" s="62">
        <f t="shared" si="94"/>
        <v>185.00219255324504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7.7024267064433089E-12</v>
      </c>
      <c r="CN109" s="24">
        <f t="shared" si="66"/>
        <v>7.7024267064433089E-12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245.56271999999998</v>
      </c>
      <c r="P110" s="14">
        <f t="shared" si="87"/>
        <v>59.634776048276898</v>
      </c>
      <c r="Q110" s="22">
        <f t="shared" si="107"/>
        <v>531.55230561741564</v>
      </c>
      <c r="R110" s="62">
        <f t="shared" si="55"/>
        <v>824.8856389507489</v>
      </c>
      <c r="S110" s="62">
        <f ca="1">AVERAGE(OFFSET($R$3,0,0,'Données projet'!$E$9+1,1))-AVERAGE(OFFSET($H$3,0,0,'Données projet'!$E$9+1,1))</f>
        <v>371.95849973474657</v>
      </c>
      <c r="T110" s="62">
        <f t="shared" si="88"/>
        <v>233.32640143610547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4.9223847611570503E-11</v>
      </c>
      <c r="AC110" s="24">
        <f t="shared" si="57"/>
        <v>4.9223847611570503E-11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182.05511999999999</v>
      </c>
      <c r="AK110" s="14">
        <f t="shared" si="89"/>
        <v>45.7791099645709</v>
      </c>
      <c r="AL110" s="22">
        <f t="shared" si="58"/>
        <v>396.81128385496095</v>
      </c>
      <c r="AM110" s="62">
        <f t="shared" si="59"/>
        <v>690.14461718829421</v>
      </c>
      <c r="AN110" s="62">
        <f ca="1">AVERAGE(OFFSET($AM$3,0,0,'Données projet'!$E$10+1,1))-AVERAGE(OFFSET($H$3,0,0,'Données projet'!$E$10+1,1))</f>
        <v>285.81515599562209</v>
      </c>
      <c r="AO110" s="62">
        <f t="shared" si="90"/>
        <v>183.57575273732033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3.6493542194785076E-11</v>
      </c>
      <c r="AX110" s="23">
        <f t="shared" si="60"/>
        <v>3.6493542194785076E-11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275.19960000000003</v>
      </c>
      <c r="BF110" s="14">
        <f t="shared" si="91"/>
        <v>65.951527620662617</v>
      </c>
      <c r="BG110" s="22">
        <f t="shared" si="61"/>
        <v>594.17154727265404</v>
      </c>
      <c r="BH110" s="62">
        <f t="shared" si="62"/>
        <v>887.50488060598741</v>
      </c>
      <c r="BI110" s="62">
        <f ca="1">AVERAGE(OFFSET($BH$3,0,0,'Données projet'!$E$11+1,1))-AVERAGE(OFFSET($H$3,0,0,'Données projet'!$E$11+1,1))</f>
        <v>411.98877330238821</v>
      </c>
      <c r="BJ110" s="62">
        <f t="shared" si="92"/>
        <v>256.4377087753457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5.5164656806070646E-11</v>
      </c>
      <c r="BS110" s="24">
        <f t="shared" si="63"/>
        <v>5.5164656806070646E-11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-9.9316821433603781E-14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195.30963433439501</v>
      </c>
      <c r="CE110" s="62">
        <f t="shared" si="94"/>
        <v>185.00219255324504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5.4464381557184289E-12</v>
      </c>
      <c r="CN110" s="24">
        <f t="shared" si="66"/>
        <v>5.4464381557184289E-12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249.36287999999993</v>
      </c>
      <c r="P111" s="14">
        <f t="shared" si="87"/>
        <v>60.449490938742557</v>
      </c>
      <c r="Q111" s="22">
        <f t="shared" si="107"/>
        <v>539.58987938497648</v>
      </c>
      <c r="R111" s="62">
        <f t="shared" si="55"/>
        <v>832.92321271830974</v>
      </c>
      <c r="S111" s="62">
        <f ca="1">AVERAGE(OFFSET($R$3,0,0,'Données projet'!$E$9+1,1))-AVERAGE(OFFSET($H$3,0,0,'Données projet'!$E$9+1,1))</f>
        <v>371.95849973474657</v>
      </c>
      <c r="T111" s="62">
        <f t="shared" si="88"/>
        <v>233.32640143610547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3.4806516442234743E-11</v>
      </c>
      <c r="AC111" s="24">
        <f t="shared" si="57"/>
        <v>3.4806516442234743E-11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184.87247999999997</v>
      </c>
      <c r="AK111" s="14">
        <f t="shared" si="89"/>
        <v>46.40453232769346</v>
      </c>
      <c r="AL111" s="22">
        <f t="shared" si="58"/>
        <v>402.80746313739934</v>
      </c>
      <c r="AM111" s="62">
        <f t="shared" si="59"/>
        <v>696.14079647073265</v>
      </c>
      <c r="AN111" s="62">
        <f ca="1">AVERAGE(OFFSET($AM$3,0,0,'Données projet'!$E$10+1,1))-AVERAGE(OFFSET($H$3,0,0,'Données projet'!$E$10+1,1))</f>
        <v>285.81515599562209</v>
      </c>
      <c r="AO111" s="62">
        <f t="shared" si="90"/>
        <v>183.57575273732033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2.5804831155449931E-11</v>
      </c>
      <c r="AX111" s="23">
        <f t="shared" si="60"/>
        <v>2.5804831155449931E-11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279.45839999999998</v>
      </c>
      <c r="BF111" s="14">
        <f t="shared" si="91"/>
        <v>66.852540337772723</v>
      </c>
      <c r="BG111" s="22">
        <f t="shared" si="61"/>
        <v>603.15822108828741</v>
      </c>
      <c r="BH111" s="62">
        <f t="shared" si="62"/>
        <v>896.49155442162078</v>
      </c>
      <c r="BI111" s="62">
        <f ca="1">AVERAGE(OFFSET($BH$3,0,0,'Données projet'!$E$11+1,1))-AVERAGE(OFFSET($H$3,0,0,'Données projet'!$E$11+1,1))</f>
        <v>411.98877330238821</v>
      </c>
      <c r="BJ111" s="62">
        <f t="shared" si="92"/>
        <v>256.4377087753457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3.9007302909401186E-11</v>
      </c>
      <c r="BS111" s="24">
        <f t="shared" si="63"/>
        <v>3.9007302909401186E-11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-9.9316821433603781E-14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195.30963433439501</v>
      </c>
      <c r="CE111" s="62">
        <f t="shared" si="94"/>
        <v>185.00219255324504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3.8512133532216544E-12</v>
      </c>
      <c r="CN111" s="24">
        <f t="shared" si="66"/>
        <v>3.8512133532216544E-12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253.16303999999994</v>
      </c>
      <c r="P112" s="14">
        <f t="shared" si="87"/>
        <v>61.262761848635037</v>
      </c>
      <c r="Q112" s="22">
        <f t="shared" si="107"/>
        <v>547.62493821970588</v>
      </c>
      <c r="R112" s="62">
        <f t="shared" si="55"/>
        <v>840.95827155303914</v>
      </c>
      <c r="S112" s="62">
        <f ca="1">AVERAGE(OFFSET($R$3,0,0,'Données projet'!$E$9+1,1))-AVERAGE(OFFSET($H$3,0,0,'Données projet'!$E$9+1,1))</f>
        <v>371.95849973474657</v>
      </c>
      <c r="T112" s="62">
        <f t="shared" si="88"/>
        <v>233.32640143610547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2.4611923805785251E-11</v>
      </c>
      <c r="AC112" s="24">
        <f t="shared" si="57"/>
        <v>2.4611923805785251E-11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187.68983999999998</v>
      </c>
      <c r="AK112" s="14">
        <f t="shared" si="89"/>
        <v>47.02884620764862</v>
      </c>
      <c r="AL112" s="22">
        <f t="shared" si="58"/>
        <v>408.80171181165457</v>
      </c>
      <c r="AM112" s="62">
        <f t="shared" si="59"/>
        <v>702.13504514498788</v>
      </c>
      <c r="AN112" s="62">
        <f ca="1">AVERAGE(OFFSET($AM$3,0,0,'Données projet'!$E$10+1,1))-AVERAGE(OFFSET($H$3,0,0,'Données projet'!$E$10+1,1))</f>
        <v>285.81515599562209</v>
      </c>
      <c r="AO112" s="62">
        <f t="shared" si="90"/>
        <v>183.57575273732033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1.8246771097392538E-11</v>
      </c>
      <c r="AX112" s="23">
        <f t="shared" si="60"/>
        <v>1.8246771097392538E-11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283.71719999999999</v>
      </c>
      <c r="BF112" s="14">
        <f t="shared" si="91"/>
        <v>67.751956122170697</v>
      </c>
      <c r="BG112" s="22">
        <f t="shared" si="61"/>
        <v>612.14211357944725</v>
      </c>
      <c r="BH112" s="62">
        <f t="shared" si="62"/>
        <v>905.47544691278063</v>
      </c>
      <c r="BI112" s="62">
        <f ca="1">AVERAGE(OFFSET($BH$3,0,0,'Données projet'!$E$11+1,1))-AVERAGE(OFFSET($H$3,0,0,'Données projet'!$E$11+1,1))</f>
        <v>411.98877330238821</v>
      </c>
      <c r="BJ112" s="62">
        <f t="shared" si="92"/>
        <v>256.4377087753457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2.7582328403035323E-11</v>
      </c>
      <c r="BS112" s="24">
        <f t="shared" si="63"/>
        <v>2.7582328403035323E-11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-9.9316821433603781E-14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195.30963433439501</v>
      </c>
      <c r="CE112" s="62">
        <f t="shared" si="94"/>
        <v>185.00219255324504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2.7232190778592145E-12</v>
      </c>
      <c r="CN112" s="24">
        <f t="shared" si="66"/>
        <v>2.7232190778592145E-12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256.96319999999992</v>
      </c>
      <c r="P113" s="14">
        <f t="shared" si="87"/>
        <v>62.074612956838024</v>
      </c>
      <c r="Q113" s="22">
        <f t="shared" si="107"/>
        <v>555.65752423315928</v>
      </c>
      <c r="R113" s="62">
        <f t="shared" si="55"/>
        <v>848.99085756649265</v>
      </c>
      <c r="S113" s="62">
        <f ca="1">AVERAGE(OFFSET($R$3,0,0,'Données projet'!$E$9+1,1))-AVERAGE(OFFSET($H$3,0,0,'Données projet'!$E$9+1,1))</f>
        <v>371.95849973474657</v>
      </c>
      <c r="T113" s="62">
        <f t="shared" si="88"/>
        <v>233.32640143610547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1.7403258221117371E-11</v>
      </c>
      <c r="AC113" s="24">
        <f t="shared" si="57"/>
        <v>1.7403258221117371E-11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190.50719999999998</v>
      </c>
      <c r="AK113" s="14">
        <f t="shared" si="89"/>
        <v>47.652070165548515</v>
      </c>
      <c r="AL113" s="22">
        <f t="shared" si="58"/>
        <v>414.79406220499692</v>
      </c>
      <c r="AM113" s="62">
        <f t="shared" si="59"/>
        <v>708.12739553833023</v>
      </c>
      <c r="AN113" s="62">
        <f ca="1">AVERAGE(OFFSET($AM$3,0,0,'Données projet'!$E$10+1,1))-AVERAGE(OFFSET($H$3,0,0,'Données projet'!$E$10+1,1))</f>
        <v>285.81515599562209</v>
      </c>
      <c r="AO113" s="62">
        <f t="shared" si="90"/>
        <v>183.57575273732033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1.2902415577724965E-11</v>
      </c>
      <c r="AX113" s="23">
        <f t="shared" si="60"/>
        <v>1.2902415577724965E-11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287.97599999999994</v>
      </c>
      <c r="BF113" s="14">
        <f t="shared" si="91"/>
        <v>68.649801713863141</v>
      </c>
      <c r="BG113" s="22">
        <f t="shared" si="61"/>
        <v>621.12327131831148</v>
      </c>
      <c r="BH113" s="62">
        <f t="shared" si="62"/>
        <v>914.45660465164474</v>
      </c>
      <c r="BI113" s="62">
        <f ca="1">AVERAGE(OFFSET($BH$3,0,0,'Données projet'!$E$11+1,1))-AVERAGE(OFFSET($H$3,0,0,'Données projet'!$E$11+1,1))</f>
        <v>411.98877330238821</v>
      </c>
      <c r="BJ113" s="62">
        <f t="shared" si="92"/>
        <v>256.4377087753457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1.9503651454700593E-11</v>
      </c>
      <c r="BS113" s="24">
        <f t="shared" si="63"/>
        <v>1.9503651454700593E-11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-9.9316821433603781E-14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195.30963433439501</v>
      </c>
      <c r="CE113" s="62">
        <f t="shared" si="94"/>
        <v>185.00219255324504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1.9256066766108272E-12</v>
      </c>
      <c r="CN113" s="24">
        <f t="shared" si="66"/>
        <v>1.9256066766108272E-12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243.21023999999997</v>
      </c>
      <c r="P114" s="14">
        <f t="shared" si="87"/>
        <v>59.129694216846737</v>
      </c>
      <c r="Q114" s="22">
        <f t="shared" si="107"/>
        <v>526.57538542767463</v>
      </c>
      <c r="R114" s="62">
        <f t="shared" si="55"/>
        <v>819.908718761008</v>
      </c>
      <c r="S114" s="62">
        <f ca="1">AVERAGE(OFFSET($R$3,0,0,'Données projet'!$E$9+1,1))-AVERAGE(OFFSET($H$3,0,0,'Données projet'!$E$9+1,1))</f>
        <v>371.95849973474657</v>
      </c>
      <c r="T114" s="62">
        <f t="shared" si="88"/>
        <v>233.32640143610547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1.2305961902892626E-11</v>
      </c>
      <c r="AC114" s="24">
        <f t="shared" si="57"/>
        <v>1.2305961902892626E-11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180.31103999999996</v>
      </c>
      <c r="AK114" s="14">
        <f t="shared" si="89"/>
        <v>45.391379880979571</v>
      </c>
      <c r="AL114" s="22">
        <f t="shared" si="58"/>
        <v>393.09838129270605</v>
      </c>
      <c r="AM114" s="62">
        <f t="shared" si="59"/>
        <v>686.43171462603937</v>
      </c>
      <c r="AN114" s="62">
        <f ca="1">AVERAGE(OFFSET($AM$3,0,0,'Données projet'!$E$10+1,1))-AVERAGE(OFFSET($H$3,0,0,'Données projet'!$E$10+1,1))</f>
        <v>285.81515599562209</v>
      </c>
      <c r="AO114" s="62">
        <f t="shared" si="90"/>
        <v>183.57575273732033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9.1233855486962691E-12</v>
      </c>
      <c r="AX114" s="23">
        <f t="shared" si="60"/>
        <v>9.1233855486962691E-12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272.56319999999994</v>
      </c>
      <c r="BF114" s="14">
        <f t="shared" si="91"/>
        <v>65.392945522034609</v>
      </c>
      <c r="BG114" s="22">
        <f t="shared" si="61"/>
        <v>588.60695345087686</v>
      </c>
      <c r="BH114" s="62">
        <f t="shared" si="62"/>
        <v>881.94028678421023</v>
      </c>
      <c r="BI114" s="62">
        <f ca="1">AVERAGE(OFFSET($BH$3,0,0,'Données projet'!$E$11+1,1))-AVERAGE(OFFSET($H$3,0,0,'Données projet'!$E$11+1,1))</f>
        <v>411.98877330238821</v>
      </c>
      <c r="BJ114" s="62">
        <f t="shared" si="92"/>
        <v>256.4377087753457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1.3791164201517662E-11</v>
      </c>
      <c r="BS114" s="24">
        <f t="shared" si="63"/>
        <v>1.3791164201517662E-11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-9.9316821433603781E-14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195.30963433439501</v>
      </c>
      <c r="CE114" s="62">
        <f t="shared" si="94"/>
        <v>185.00219255324504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1.3616095389296072E-12</v>
      </c>
      <c r="CN114" s="24">
        <f t="shared" si="66"/>
        <v>1.3616095389296072E-12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246.64847999999998</v>
      </c>
      <c r="P115" s="14">
        <f t="shared" si="87"/>
        <v>59.867700517050096</v>
      </c>
      <c r="Q115" s="22">
        <f t="shared" si="107"/>
        <v>533.84901440052897</v>
      </c>
      <c r="R115" s="62">
        <f t="shared" si="55"/>
        <v>827.18234773386234</v>
      </c>
      <c r="S115" s="62">
        <f ca="1">AVERAGE(OFFSET($R$3,0,0,'Données projet'!$E$9+1,1))-AVERAGE(OFFSET($H$3,0,0,'Données projet'!$E$9+1,1))</f>
        <v>371.95849973474657</v>
      </c>
      <c r="T115" s="62">
        <f t="shared" si="88"/>
        <v>233.32640143610547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8.7016291105586857E-12</v>
      </c>
      <c r="AC115" s="24">
        <f t="shared" si="57"/>
        <v>8.7016291105586857E-12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182.86007999999998</v>
      </c>
      <c r="AK115" s="14">
        <f t="shared" si="89"/>
        <v>45.957916284909473</v>
      </c>
      <c r="AL115" s="22">
        <f t="shared" si="58"/>
        <v>398.52467686288395</v>
      </c>
      <c r="AM115" s="62">
        <f t="shared" si="59"/>
        <v>691.85801019621726</v>
      </c>
      <c r="AN115" s="62">
        <f ca="1">AVERAGE(OFFSET($AM$3,0,0,'Données projet'!$E$10+1,1))-AVERAGE(OFFSET($H$3,0,0,'Données projet'!$E$10+1,1))</f>
        <v>285.81515599562209</v>
      </c>
      <c r="AO115" s="62">
        <f t="shared" si="90"/>
        <v>183.57575273732033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6.4512077888624827E-12</v>
      </c>
      <c r="AX115" s="23">
        <f t="shared" si="60"/>
        <v>6.4512077888624827E-12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276.41640000000001</v>
      </c>
      <c r="BF115" s="14">
        <f t="shared" si="91"/>
        <v>66.209124371313408</v>
      </c>
      <c r="BG115" s="22">
        <f t="shared" si="61"/>
        <v>596.7394549467042</v>
      </c>
      <c r="BH115" s="62">
        <f t="shared" si="62"/>
        <v>890.07278828003746</v>
      </c>
      <c r="BI115" s="62">
        <f ca="1">AVERAGE(OFFSET($BH$3,0,0,'Données projet'!$E$11+1,1))-AVERAGE(OFFSET($H$3,0,0,'Données projet'!$E$11+1,1))</f>
        <v>411.98877330238821</v>
      </c>
      <c r="BJ115" s="62">
        <f t="shared" si="92"/>
        <v>256.4377087753457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9.7518257273502964E-12</v>
      </c>
      <c r="BS115" s="24">
        <f t="shared" si="63"/>
        <v>9.7518257273502964E-12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-9.9316821433603781E-14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195.30963433439501</v>
      </c>
      <c r="CE115" s="62">
        <f t="shared" si="94"/>
        <v>185.00219255324504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9.6280333830541361E-13</v>
      </c>
      <c r="CN115" s="24">
        <f t="shared" si="66"/>
        <v>9.6280333830541361E-13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250.08671999999999</v>
      </c>
      <c r="P116" s="14">
        <f t="shared" si="87"/>
        <v>60.604510260306157</v>
      </c>
      <c r="Q116" s="22">
        <f t="shared" si="107"/>
        <v>541.12055937003322</v>
      </c>
      <c r="R116" s="62">
        <f t="shared" si="55"/>
        <v>834.45389270336659</v>
      </c>
      <c r="S116" s="62">
        <f ca="1">AVERAGE(OFFSET($R$3,0,0,'Données projet'!$E$9+1,1))-AVERAGE(OFFSET($H$3,0,0,'Données projet'!$E$9+1,1))</f>
        <v>371.95849973474657</v>
      </c>
      <c r="T116" s="62">
        <f t="shared" si="88"/>
        <v>233.32640143610547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6.1529809514463128E-12</v>
      </c>
      <c r="AC116" s="24">
        <f t="shared" si="57"/>
        <v>6.1529809514463128E-12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185.40912</v>
      </c>
      <c r="AK116" s="14">
        <f t="shared" si="89"/>
        <v>46.523534142385458</v>
      </c>
      <c r="AL116" s="22">
        <f t="shared" si="58"/>
        <v>403.9493726313213</v>
      </c>
      <c r="AM116" s="62">
        <f t="shared" si="59"/>
        <v>697.28270596465461</v>
      </c>
      <c r="AN116" s="62">
        <f ca="1">AVERAGE(OFFSET($AM$3,0,0,'Données projet'!$E$10+1,1))-AVERAGE(OFFSET($H$3,0,0,'Données projet'!$E$10+1,1))</f>
        <v>285.81515599562209</v>
      </c>
      <c r="AO116" s="62">
        <f t="shared" si="90"/>
        <v>183.57575273732033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4.5616927743481345E-12</v>
      </c>
      <c r="AX116" s="23">
        <f t="shared" si="60"/>
        <v>4.5616927743481345E-12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280.26960000000003</v>
      </c>
      <c r="BF116" s="14">
        <f t="shared" si="91"/>
        <v>67.023979919595945</v>
      </c>
      <c r="BG116" s="22">
        <f t="shared" si="61"/>
        <v>604.8696516932963</v>
      </c>
      <c r="BH116" s="62">
        <f t="shared" si="62"/>
        <v>898.20298502662968</v>
      </c>
      <c r="BI116" s="62">
        <f ca="1">AVERAGE(OFFSET($BH$3,0,0,'Données projet'!$E$11+1,1))-AVERAGE(OFFSET($H$3,0,0,'Données projet'!$E$11+1,1))</f>
        <v>411.98877330238821</v>
      </c>
      <c r="BJ116" s="62">
        <f t="shared" si="92"/>
        <v>256.4377087753457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6.8955821007588308E-12</v>
      </c>
      <c r="BS116" s="24">
        <f t="shared" si="63"/>
        <v>6.8955821007588308E-12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-9.9316821433603781E-14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195.30963433439501</v>
      </c>
      <c r="CE116" s="62">
        <f t="shared" si="94"/>
        <v>185.00219255324504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6.8080476946480362E-13</v>
      </c>
      <c r="CN116" s="24">
        <f t="shared" si="66"/>
        <v>6.8080476946480362E-13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253.52495999999999</v>
      </c>
      <c r="P117" s="14">
        <f t="shared" si="87"/>
        <v>61.340141798422209</v>
      </c>
      <c r="Q117" s="22">
        <f t="shared" si="107"/>
        <v>548.39005229891859</v>
      </c>
      <c r="R117" s="62">
        <f t="shared" si="55"/>
        <v>841.72338563225185</v>
      </c>
      <c r="S117" s="62">
        <f ca="1">AVERAGE(OFFSET($R$3,0,0,'Données projet'!$E$9+1,1))-AVERAGE(OFFSET($H$3,0,0,'Données projet'!$E$9+1,1))</f>
        <v>371.95849973474657</v>
      </c>
      <c r="T117" s="62">
        <f t="shared" si="88"/>
        <v>233.32640143610547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4.3508145552793429E-12</v>
      </c>
      <c r="AC117" s="24">
        <f t="shared" si="57"/>
        <v>4.3508145552793429E-12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187.95815999999999</v>
      </c>
      <c r="AK117" s="14">
        <f t="shared" si="89"/>
        <v>47.088247541318253</v>
      </c>
      <c r="AL117" s="22">
        <f t="shared" si="58"/>
        <v>409.37249313446256</v>
      </c>
      <c r="AM117" s="62">
        <f t="shared" si="59"/>
        <v>702.70582646779587</v>
      </c>
      <c r="AN117" s="62">
        <f ca="1">AVERAGE(OFFSET($AM$3,0,0,'Données projet'!$E$10+1,1))-AVERAGE(OFFSET($H$3,0,0,'Données projet'!$E$10+1,1))</f>
        <v>285.81515599562209</v>
      </c>
      <c r="AO117" s="62">
        <f t="shared" si="90"/>
        <v>183.57575273732033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3.2256038944312413E-12</v>
      </c>
      <c r="AX117" s="23">
        <f t="shared" si="60"/>
        <v>3.2256038944312413E-12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284.12279999999998</v>
      </c>
      <c r="BF117" s="14">
        <f t="shared" si="91"/>
        <v>67.837532462585557</v>
      </c>
      <c r="BG117" s="22">
        <f t="shared" si="61"/>
        <v>612.99757903900309</v>
      </c>
      <c r="BH117" s="62">
        <f t="shared" si="62"/>
        <v>906.33091237233634</v>
      </c>
      <c r="BI117" s="62">
        <f ca="1">AVERAGE(OFFSET($BH$3,0,0,'Données projet'!$E$11+1,1))-AVERAGE(OFFSET($H$3,0,0,'Données projet'!$E$11+1,1))</f>
        <v>411.98877330238821</v>
      </c>
      <c r="BJ117" s="62">
        <f t="shared" si="92"/>
        <v>256.4377087753457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4.8759128636751482E-12</v>
      </c>
      <c r="BS117" s="24">
        <f t="shared" si="63"/>
        <v>4.8759128636751482E-12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-9.9316821433603781E-14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195.30963433439501</v>
      </c>
      <c r="CE117" s="62">
        <f t="shared" si="94"/>
        <v>185.00219255324504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4.8140166915270681E-13</v>
      </c>
      <c r="CN117" s="24">
        <f t="shared" si="66"/>
        <v>4.8140166915270681E-13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256.96320000000003</v>
      </c>
      <c r="P118" s="14">
        <f t="shared" si="87"/>
        <v>62.074612956838024</v>
      </c>
      <c r="Q118" s="22">
        <f t="shared" si="107"/>
        <v>555.65752423315951</v>
      </c>
      <c r="R118" s="62">
        <f t="shared" si="55"/>
        <v>848.99085756649288</v>
      </c>
      <c r="S118" s="62">
        <f ca="1">AVERAGE(OFFSET($R$3,0,0,'Données projet'!$E$9+1,1))-AVERAGE(OFFSET($H$3,0,0,'Données projet'!$E$9+1,1))</f>
        <v>371.95849973474657</v>
      </c>
      <c r="T118" s="62">
        <f t="shared" si="88"/>
        <v>233.32640143610547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3.0764904757231564E-12</v>
      </c>
      <c r="AC118" s="24">
        <f t="shared" si="57"/>
        <v>3.0764904757231564E-12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190.50720000000001</v>
      </c>
      <c r="AK118" s="14">
        <f t="shared" si="89"/>
        <v>47.652070165548515</v>
      </c>
      <c r="AL118" s="22">
        <f t="shared" si="58"/>
        <v>414.79406220499692</v>
      </c>
      <c r="AM118" s="62">
        <f t="shared" si="59"/>
        <v>708.12739553833023</v>
      </c>
      <c r="AN118" s="62">
        <f ca="1">AVERAGE(OFFSET($AM$3,0,0,'Données projet'!$E$10+1,1))-AVERAGE(OFFSET($H$3,0,0,'Données projet'!$E$10+1,1))</f>
        <v>285.81515599562209</v>
      </c>
      <c r="AO118" s="62">
        <f t="shared" si="90"/>
        <v>183.57575273732033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2.2808463871740673E-12</v>
      </c>
      <c r="AX118" s="23">
        <f t="shared" si="60"/>
        <v>2.2808463871740673E-12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287.976</v>
      </c>
      <c r="BF118" s="14">
        <f t="shared" si="91"/>
        <v>68.649801713863141</v>
      </c>
      <c r="BG118" s="22">
        <f t="shared" si="61"/>
        <v>621.12327131831159</v>
      </c>
      <c r="BH118" s="62">
        <f t="shared" si="62"/>
        <v>914.45660465164497</v>
      </c>
      <c r="BI118" s="62">
        <f ca="1">AVERAGE(OFFSET($BH$3,0,0,'Données projet'!$E$11+1,1))-AVERAGE(OFFSET($H$3,0,0,'Données projet'!$E$11+1,1))</f>
        <v>411.98877330238821</v>
      </c>
      <c r="BJ118" s="62">
        <f t="shared" si="92"/>
        <v>256.4377087753457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3.4477910503794154E-12</v>
      </c>
      <c r="BS118" s="24">
        <f t="shared" si="63"/>
        <v>3.4477910503794154E-12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-9.9316821433603781E-14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195.30963433439501</v>
      </c>
      <c r="CE118" s="62">
        <f t="shared" si="94"/>
        <v>185.00219255324504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3.4040238473240181E-13</v>
      </c>
      <c r="CN118" s="24">
        <f t="shared" si="66"/>
        <v>3.4040238473240181E-13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243.93407999999999</v>
      </c>
      <c r="P119" s="14">
        <f t="shared" si="87"/>
        <v>59.285164329617594</v>
      </c>
      <c r="Q119" s="22">
        <f t="shared" si="107"/>
        <v>528.10685054075066</v>
      </c>
      <c r="R119" s="62">
        <f t="shared" si="55"/>
        <v>821.44018387408391</v>
      </c>
      <c r="S119" s="62">
        <f ca="1">AVERAGE(OFFSET($R$3,0,0,'Données projet'!$E$9+1,1))-AVERAGE(OFFSET($H$3,0,0,'Données projet'!$E$9+1,1))</f>
        <v>371.95849973474657</v>
      </c>
      <c r="T119" s="62">
        <f t="shared" si="88"/>
        <v>233.32640143610547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2.1754072776396714E-12</v>
      </c>
      <c r="AC119" s="24">
        <f t="shared" si="57"/>
        <v>2.1754072776396714E-12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180.84768000000003</v>
      </c>
      <c r="AK119" s="14">
        <f t="shared" si="89"/>
        <v>45.510727749125834</v>
      </c>
      <c r="AL119" s="22">
        <f t="shared" si="58"/>
        <v>394.24089349639416</v>
      </c>
      <c r="AM119" s="62">
        <f t="shared" si="59"/>
        <v>687.57422682972742</v>
      </c>
      <c r="AN119" s="62">
        <f ca="1">AVERAGE(OFFSET($AM$3,0,0,'Données projet'!$E$10+1,1))-AVERAGE(OFFSET($H$3,0,0,'Données projet'!$E$10+1,1))</f>
        <v>285.81515599562209</v>
      </c>
      <c r="AO119" s="62">
        <f t="shared" si="90"/>
        <v>183.57575273732033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1.6128019472156207E-12</v>
      </c>
      <c r="AX119" s="23">
        <f t="shared" si="60"/>
        <v>1.6128019472156207E-12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269.60000000000002</v>
      </c>
      <c r="BE119" s="14">
        <f>BD119*VLOOKUP('Données projet'!$B$11,Paramètres!$A$1:$I$89,3,0)*VLOOKUP('Données projet'!$B$11,Paramètres!$A$1:$I$89,5,0)</f>
        <v>273.37440000000004</v>
      </c>
      <c r="BF119" s="14">
        <f t="shared" si="91"/>
        <v>65.564883644654444</v>
      </c>
      <c r="BG119" s="22">
        <f t="shared" si="61"/>
        <v>590.31925234777316</v>
      </c>
      <c r="BH119" s="62">
        <f t="shared" si="62"/>
        <v>883.65258568110653</v>
      </c>
      <c r="BI119" s="62">
        <f ca="1">AVERAGE(OFFSET($BH$3,0,0,'Données projet'!$E$11+1,1))-AVERAGE(OFFSET($H$3,0,0,'Données projet'!$E$11+1,1))</f>
        <v>411.98877330238821</v>
      </c>
      <c r="BJ119" s="62">
        <f t="shared" si="92"/>
        <v>256.4377087753457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2.4379564318375741E-12</v>
      </c>
      <c r="BS119" s="24">
        <f t="shared" si="63"/>
        <v>2.4379564318375741E-12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-9.9316821433603781E-14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195.30963433439501</v>
      </c>
      <c r="CE119" s="62">
        <f t="shared" si="94"/>
        <v>185.00219255324504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2.407008345763534E-13</v>
      </c>
      <c r="CN119" s="24">
        <f t="shared" si="66"/>
        <v>2.407008345763534E-13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247.19136000000003</v>
      </c>
      <c r="P120" s="14">
        <f t="shared" si="87"/>
        <v>59.984117969781565</v>
      </c>
      <c r="Q120" s="22">
        <f t="shared" si="107"/>
        <v>534.99729079736949</v>
      </c>
      <c r="R120" s="62">
        <f t="shared" si="55"/>
        <v>828.33062413070274</v>
      </c>
      <c r="S120" s="62">
        <f ca="1">AVERAGE(OFFSET($R$3,0,0,'Données projet'!$E$9+1,1))-AVERAGE(OFFSET($H$3,0,0,'Données projet'!$E$9+1,1))</f>
        <v>371.95849973474657</v>
      </c>
      <c r="T120" s="62">
        <f t="shared" si="88"/>
        <v>233.32640143610547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1.5382452378615782E-12</v>
      </c>
      <c r="AC120" s="24">
        <f t="shared" si="57"/>
        <v>1.5382452378615782E-12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183.26256000000004</v>
      </c>
      <c r="AK120" s="14">
        <f t="shared" si="89"/>
        <v>46.047285068085202</v>
      </c>
      <c r="AL120" s="22">
        <f t="shared" si="58"/>
        <v>399.38131349358173</v>
      </c>
      <c r="AM120" s="62">
        <f t="shared" si="59"/>
        <v>692.71464682691499</v>
      </c>
      <c r="AN120" s="62">
        <f ca="1">AVERAGE(OFFSET($AM$3,0,0,'Données projet'!$E$10+1,1))-AVERAGE(OFFSET($H$3,0,0,'Données projet'!$E$10+1,1))</f>
        <v>285.81515599562209</v>
      </c>
      <c r="AO120" s="62">
        <f t="shared" si="90"/>
        <v>183.57575273732033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1.1404231935870336E-12</v>
      </c>
      <c r="AX120" s="23">
        <f t="shared" si="60"/>
        <v>1.1404231935870336E-12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273.20000000000005</v>
      </c>
      <c r="BE120" s="14">
        <f>BD120*VLOOKUP('Données projet'!$B$11,Paramètres!$A$1:$I$89,3,0)*VLOOKUP('Données projet'!$B$11,Paramètres!$A$1:$I$89,5,0)</f>
        <v>277.02480000000008</v>
      </c>
      <c r="BF120" s="14">
        <f t="shared" si="91"/>
        <v>66.337873221533528</v>
      </c>
      <c r="BG120" s="22">
        <f t="shared" si="61"/>
        <v>598.02332252750432</v>
      </c>
      <c r="BH120" s="62">
        <f t="shared" si="62"/>
        <v>891.35665586083769</v>
      </c>
      <c r="BI120" s="62">
        <f ca="1">AVERAGE(OFFSET($BH$3,0,0,'Données projet'!$E$11+1,1))-AVERAGE(OFFSET($H$3,0,0,'Données projet'!$E$11+1,1))</f>
        <v>411.98877330238821</v>
      </c>
      <c r="BJ120" s="62">
        <f t="shared" si="92"/>
        <v>256.4377087753457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1.7238955251897077E-12</v>
      </c>
      <c r="BS120" s="24">
        <f t="shared" si="63"/>
        <v>1.7238955251897077E-12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-9.9316821433603781E-14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195.30963433439501</v>
      </c>
      <c r="CE120" s="62">
        <f t="shared" si="94"/>
        <v>185.00219255324504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1.702011923662009E-13</v>
      </c>
      <c r="CN120" s="24">
        <f t="shared" si="66"/>
        <v>1.702011923662009E-13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250.44864000000007</v>
      </c>
      <c r="P121" s="14">
        <f t="shared" si="87"/>
        <v>60.682000328890055</v>
      </c>
      <c r="Q121" s="22">
        <f t="shared" si="107"/>
        <v>541.88586523948368</v>
      </c>
      <c r="R121" s="62">
        <f t="shared" si="55"/>
        <v>835.21919857281705</v>
      </c>
      <c r="S121" s="62">
        <f ca="1">AVERAGE(OFFSET($R$3,0,0,'Données projet'!$E$9+1,1))-AVERAGE(OFFSET($H$3,0,0,'Données projet'!$E$9+1,1))</f>
        <v>371.95849973474657</v>
      </c>
      <c r="T121" s="62">
        <f t="shared" si="88"/>
        <v>233.32640143610547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1.0877036388198357E-12</v>
      </c>
      <c r="AC121" s="24">
        <f t="shared" si="57"/>
        <v>1.0877036388198357E-12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185.67744000000005</v>
      </c>
      <c r="AK121" s="14">
        <f t="shared" si="89"/>
        <v>46.583020009624946</v>
      </c>
      <c r="AL121" s="22">
        <f t="shared" si="58"/>
        <v>404.52030118343015</v>
      </c>
      <c r="AM121" s="62">
        <f t="shared" si="59"/>
        <v>697.85363451676346</v>
      </c>
      <c r="AN121" s="62">
        <f ca="1">AVERAGE(OFFSET($AM$3,0,0,'Données projet'!$E$10+1,1))-AVERAGE(OFFSET($H$3,0,0,'Données projet'!$E$10+1,1))</f>
        <v>285.81515599562209</v>
      </c>
      <c r="AO121" s="62">
        <f t="shared" si="90"/>
        <v>183.57575273732033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8.0640097360781033E-13</v>
      </c>
      <c r="AX121" s="23">
        <f t="shared" si="60"/>
        <v>8.0640097360781033E-13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276.80000000000007</v>
      </c>
      <c r="BE121" s="14">
        <f>BD121*VLOOKUP('Données projet'!$B$11,Paramètres!$A$1:$I$89,3,0)*VLOOKUP('Données projet'!$B$11,Paramètres!$A$1:$I$89,5,0)</f>
        <v>280.67520000000007</v>
      </c>
      <c r="BF121" s="14">
        <f t="shared" si="91"/>
        <v>67.109678043026491</v>
      </c>
      <c r="BG121" s="22">
        <f t="shared" si="61"/>
        <v>605.72532925827124</v>
      </c>
      <c r="BH121" s="62">
        <f t="shared" si="62"/>
        <v>899.05866259160462</v>
      </c>
      <c r="BI121" s="62">
        <f ca="1">AVERAGE(OFFSET($BH$3,0,0,'Données projet'!$E$11+1,1))-AVERAGE(OFFSET($H$3,0,0,'Données projet'!$E$11+1,1))</f>
        <v>411.98877330238821</v>
      </c>
      <c r="BJ121" s="62">
        <f t="shared" si="92"/>
        <v>256.4377087753457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1.2189782159187871E-12</v>
      </c>
      <c r="BS121" s="24">
        <f t="shared" si="63"/>
        <v>1.2189782159187871E-12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-9.9316821433603781E-14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195.30963433439501</v>
      </c>
      <c r="CE121" s="62">
        <f t="shared" si="94"/>
        <v>185.00219255324504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1.203504172881767E-13</v>
      </c>
      <c r="CN121" s="24">
        <f t="shared" si="66"/>
        <v>1.203504172881767E-13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253.70592000000005</v>
      </c>
      <c r="P122" s="14">
        <f t="shared" si="87"/>
        <v>61.378826950685919</v>
      </c>
      <c r="Q122" s="22">
        <f t="shared" si="107"/>
        <v>548.77260093911138</v>
      </c>
      <c r="R122" s="62">
        <f t="shared" si="55"/>
        <v>842.10593427244476</v>
      </c>
      <c r="S122" s="62">
        <f ca="1">AVERAGE(OFFSET($R$3,0,0,'Données projet'!$E$9+1,1))-AVERAGE(OFFSET($H$3,0,0,'Données projet'!$E$9+1,1))</f>
        <v>371.95849973474657</v>
      </c>
      <c r="T122" s="62">
        <f t="shared" si="88"/>
        <v>233.32640143610547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7.691226189307891E-13</v>
      </c>
      <c r="AC122" s="24">
        <f t="shared" si="57"/>
        <v>7.691226189307891E-13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188.09232000000006</v>
      </c>
      <c r="AK122" s="14">
        <f t="shared" si="89"/>
        <v>47.117944506023008</v>
      </c>
      <c r="AL122" s="22">
        <f t="shared" si="58"/>
        <v>409.65787734799011</v>
      </c>
      <c r="AM122" s="62">
        <f t="shared" si="59"/>
        <v>702.99121068132342</v>
      </c>
      <c r="AN122" s="62">
        <f ca="1">AVERAGE(OFFSET($AM$3,0,0,'Données projet'!$E$10+1,1))-AVERAGE(OFFSET($H$3,0,0,'Données projet'!$E$10+1,1))</f>
        <v>285.81515599562209</v>
      </c>
      <c r="AO122" s="62">
        <f t="shared" si="90"/>
        <v>183.57575273732033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5.7021159679351682E-13</v>
      </c>
      <c r="AX122" s="23">
        <f t="shared" si="60"/>
        <v>5.7021159679351682E-13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280.40000000000009</v>
      </c>
      <c r="BE122" s="14">
        <f>BD122*VLOOKUP('Données projet'!$B$11,Paramètres!$A$1:$I$89,3,0)*VLOOKUP('Données projet'!$B$11,Paramètres!$A$1:$I$89,5,0)</f>
        <v>284.32560000000012</v>
      </c>
      <c r="BF122" s="14">
        <f t="shared" si="91"/>
        <v>67.880315299331201</v>
      </c>
      <c r="BG122" s="22">
        <f t="shared" si="61"/>
        <v>613.42530247966863</v>
      </c>
      <c r="BH122" s="62">
        <f t="shared" si="62"/>
        <v>906.758635813002</v>
      </c>
      <c r="BI122" s="62">
        <f ca="1">AVERAGE(OFFSET($BH$3,0,0,'Données projet'!$E$11+1,1))-AVERAGE(OFFSET($H$3,0,0,'Données projet'!$E$11+1,1))</f>
        <v>411.98877330238821</v>
      </c>
      <c r="BJ122" s="62">
        <f t="shared" si="92"/>
        <v>256.4377087753457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8.6194776259485385E-13</v>
      </c>
      <c r="BS122" s="24">
        <f t="shared" si="63"/>
        <v>8.6194776259485385E-13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-9.9316821433603781E-14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195.30963433439501</v>
      </c>
      <c r="CE122" s="62">
        <f t="shared" si="94"/>
        <v>185.00219255324504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8.5100596183100452E-14</v>
      </c>
      <c r="CN122" s="24">
        <f t="shared" si="66"/>
        <v>8.5100596183100452E-14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256.96320000000009</v>
      </c>
      <c r="P123" s="14">
        <f t="shared" si="87"/>
        <v>62.074612956838024</v>
      </c>
      <c r="Q123" s="22">
        <f t="shared" si="107"/>
        <v>555.65752423315973</v>
      </c>
      <c r="R123" s="62">
        <f t="shared" si="55"/>
        <v>848.9908575664931</v>
      </c>
      <c r="S123" s="62">
        <f ca="1">AVERAGE(OFFSET($R$3,0,0,'Données projet'!$E$9+1,1))-AVERAGE(OFFSET($H$3,0,0,'Données projet'!$E$9+1,1))</f>
        <v>371.95849973474657</v>
      </c>
      <c r="T123" s="62">
        <f t="shared" si="88"/>
        <v>233.32640143610547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5.4385181940991786E-13</v>
      </c>
      <c r="AC123" s="24">
        <f t="shared" si="57"/>
        <v>5.4385181940991786E-13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190.50720000000007</v>
      </c>
      <c r="AK123" s="14">
        <f t="shared" si="89"/>
        <v>47.652070165548558</v>
      </c>
      <c r="AL123" s="22">
        <f t="shared" si="58"/>
        <v>414.79406220499715</v>
      </c>
      <c r="AM123" s="62">
        <f t="shared" si="59"/>
        <v>708.12739553833046</v>
      </c>
      <c r="AN123" s="62">
        <f ca="1">AVERAGE(OFFSET($AM$3,0,0,'Données projet'!$E$10+1,1))-AVERAGE(OFFSET($H$3,0,0,'Données projet'!$E$10+1,1))</f>
        <v>285.81515599562209</v>
      </c>
      <c r="AO123" s="62">
        <f t="shared" si="90"/>
        <v>183.57575273732033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4.0320048680390517E-13</v>
      </c>
      <c r="AX123" s="23">
        <f t="shared" si="60"/>
        <v>4.0320048680390517E-13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284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284.00000000000011</v>
      </c>
      <c r="BE123" s="14">
        <f>BD123*VLOOKUP('Données projet'!$B$11,Paramètres!$A$1:$I$89,3,0)*VLOOKUP('Données projet'!$B$11,Paramètres!$A$1:$I$89,5,0)</f>
        <v>287.97600000000011</v>
      </c>
      <c r="BF123" s="14">
        <f t="shared" si="91"/>
        <v>68.649801713863141</v>
      </c>
      <c r="BG123" s="22">
        <f t="shared" si="61"/>
        <v>621.12327131831182</v>
      </c>
      <c r="BH123" s="62">
        <f t="shared" si="62"/>
        <v>914.45660465164519</v>
      </c>
      <c r="BI123" s="62">
        <f ca="1">AVERAGE(OFFSET($BH$3,0,0,'Données projet'!$E$11+1,1))-AVERAGE(OFFSET($H$3,0,0,'Données projet'!$E$11+1,1))</f>
        <v>411.98877330238821</v>
      </c>
      <c r="BJ123" s="62">
        <f t="shared" si="92"/>
        <v>256.4377087753457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6.0948910795939353E-13</v>
      </c>
      <c r="BS123" s="24">
        <f t="shared" si="63"/>
        <v>6.0948910795939353E-13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-9.9316821433603781E-14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195.30963433439501</v>
      </c>
      <c r="CE123" s="62">
        <f t="shared" si="94"/>
        <v>185.00219255324504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6.0175208644088351E-14</v>
      </c>
      <c r="CN123" s="24">
        <f t="shared" si="66"/>
        <v>6.0175208644088351E-14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371.95849973474657</v>
      </c>
      <c r="T124" s="62">
        <f t="shared" si="88"/>
        <v>233.32640143610547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3.8456130946539455E-13</v>
      </c>
      <c r="AC124" s="24">
        <f t="shared" si="57"/>
        <v>3.8456130946539455E-13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7.626113074366004E-14</v>
      </c>
      <c r="AK124" s="14">
        <f t="shared" si="89"/>
        <v>1.1823749172251317E-12</v>
      </c>
      <c r="AL124" s="22">
        <f t="shared" si="58"/>
        <v>2.1921244502123119E-12</v>
      </c>
      <c r="AM124" s="62">
        <f t="shared" si="59"/>
        <v>293.33333333333553</v>
      </c>
      <c r="AN124" s="62">
        <f ca="1">AVERAGE(OFFSET($AM$3,0,0,'Données projet'!$E$10+1,1))-AVERAGE(OFFSET($H$3,0,0,'Données projet'!$E$10+1,1))</f>
        <v>285.81515599562209</v>
      </c>
      <c r="AO124" s="62">
        <f t="shared" si="90"/>
        <v>183.57575273732033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2.8510579839675841E-13</v>
      </c>
      <c r="AX124" s="23">
        <f t="shared" si="60"/>
        <v>2.8510579839675841E-13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1.1527845344971866E-13</v>
      </c>
      <c r="BF124" s="14">
        <f t="shared" si="91"/>
        <v>1.7033846239409443E-12</v>
      </c>
      <c r="BG124" s="22">
        <f t="shared" si="61"/>
        <v>3.1675048597887374E-12</v>
      </c>
      <c r="BH124" s="62">
        <f t="shared" si="62"/>
        <v>293.3333333333365</v>
      </c>
      <c r="BI124" s="62">
        <f ca="1">AVERAGE(OFFSET($BH$3,0,0,'Données projet'!$E$11+1,1))-AVERAGE(OFFSET($H$3,0,0,'Données projet'!$E$11+1,1))</f>
        <v>411.98877330238821</v>
      </c>
      <c r="BJ124" s="62">
        <f t="shared" si="92"/>
        <v>256.4377087753457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4.3097388129742692E-13</v>
      </c>
      <c r="BS124" s="24">
        <f t="shared" si="63"/>
        <v>4.3097388129742692E-13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-9.9316821433603781E-14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195.30963433439501</v>
      </c>
      <c r="CE124" s="62">
        <f t="shared" si="94"/>
        <v>185.00219255324504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4.2550298091550226E-14</v>
      </c>
      <c r="CN124" s="24">
        <f t="shared" si="66"/>
        <v>4.2550298091550226E-14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371.95849973474657</v>
      </c>
      <c r="T125" s="62">
        <f t="shared" si="88"/>
        <v>233.32640143610547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2.7192590970495893E-13</v>
      </c>
      <c r="AC125" s="24">
        <f t="shared" si="57"/>
        <v>2.7192590970495893E-13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7.626113074366004E-14</v>
      </c>
      <c r="AK125" s="14">
        <f t="shared" si="89"/>
        <v>1.1823749172251317E-12</v>
      </c>
      <c r="AL125" s="22">
        <f t="shared" si="58"/>
        <v>2.1921244502123119E-12</v>
      </c>
      <c r="AM125" s="62">
        <f t="shared" si="59"/>
        <v>293.33333333333553</v>
      </c>
      <c r="AN125" s="62">
        <f ca="1">AVERAGE(OFFSET($AM$3,0,0,'Données projet'!$E$10+1,1))-AVERAGE(OFFSET($H$3,0,0,'Données projet'!$E$10+1,1))</f>
        <v>285.81515599562209</v>
      </c>
      <c r="AO125" s="62">
        <f t="shared" si="90"/>
        <v>183.57575273732033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2.0160024340195258E-13</v>
      </c>
      <c r="AX125" s="23">
        <f t="shared" si="60"/>
        <v>2.0160024340195258E-13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1.1527845344971866E-13</v>
      </c>
      <c r="BF125" s="14">
        <f t="shared" si="91"/>
        <v>1.7033846239409443E-12</v>
      </c>
      <c r="BG125" s="22">
        <f t="shared" si="61"/>
        <v>3.1675048597887374E-12</v>
      </c>
      <c r="BH125" s="62">
        <f t="shared" si="62"/>
        <v>293.3333333333365</v>
      </c>
      <c r="BI125" s="62">
        <f ca="1">AVERAGE(OFFSET($BH$3,0,0,'Données projet'!$E$11+1,1))-AVERAGE(OFFSET($H$3,0,0,'Données projet'!$E$11+1,1))</f>
        <v>411.98877330238821</v>
      </c>
      <c r="BJ125" s="62">
        <f t="shared" si="92"/>
        <v>256.4377087753457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3.0474455397969676E-13</v>
      </c>
      <c r="BS125" s="24">
        <f t="shared" si="63"/>
        <v>3.0474455397969676E-13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-9.9316821433603781E-14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195.30963433439501</v>
      </c>
      <c r="CE125" s="62">
        <f t="shared" si="94"/>
        <v>185.00219255324504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3.0087604322044175E-14</v>
      </c>
      <c r="CN125" s="24">
        <f t="shared" si="66"/>
        <v>3.0087604322044175E-14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371.95849973474657</v>
      </c>
      <c r="T126" s="62">
        <f t="shared" si="88"/>
        <v>233.32640143610547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1.9228065473269728E-13</v>
      </c>
      <c r="AC126" s="24">
        <f t="shared" si="57"/>
        <v>1.9228065473269728E-13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7.626113074366004E-14</v>
      </c>
      <c r="AK126" s="14">
        <f t="shared" si="89"/>
        <v>1.1823749172251317E-12</v>
      </c>
      <c r="AL126" s="22">
        <f t="shared" si="58"/>
        <v>2.1921244502123119E-12</v>
      </c>
      <c r="AM126" s="62">
        <f t="shared" si="59"/>
        <v>293.33333333333553</v>
      </c>
      <c r="AN126" s="62">
        <f ca="1">AVERAGE(OFFSET($AM$3,0,0,'Données projet'!$E$10+1,1))-AVERAGE(OFFSET($H$3,0,0,'Données projet'!$E$10+1,1))</f>
        <v>285.81515599562209</v>
      </c>
      <c r="AO126" s="62">
        <f t="shared" si="90"/>
        <v>183.57575273732033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1.425528991983792E-13</v>
      </c>
      <c r="AX126" s="23">
        <f t="shared" si="60"/>
        <v>1.425528991983792E-13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1.1527845344971866E-13</v>
      </c>
      <c r="BF126" s="14">
        <f t="shared" si="91"/>
        <v>1.7033846239409443E-12</v>
      </c>
      <c r="BG126" s="22">
        <f t="shared" si="61"/>
        <v>3.1675048597887374E-12</v>
      </c>
      <c r="BH126" s="62">
        <f t="shared" si="62"/>
        <v>293.3333333333365</v>
      </c>
      <c r="BI126" s="62">
        <f ca="1">AVERAGE(OFFSET($BH$3,0,0,'Données projet'!$E$11+1,1))-AVERAGE(OFFSET($H$3,0,0,'Données projet'!$E$11+1,1))</f>
        <v>411.98877330238821</v>
      </c>
      <c r="BJ126" s="62">
        <f t="shared" si="92"/>
        <v>256.4377087753457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2.1548694064871346E-13</v>
      </c>
      <c r="BS126" s="24">
        <f t="shared" si="63"/>
        <v>2.1548694064871346E-13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-9.9316821433603781E-14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195.30963433439501</v>
      </c>
      <c r="CE126" s="62">
        <f t="shared" si="94"/>
        <v>185.00219255324504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2.1275149045775113E-14</v>
      </c>
      <c r="CN126" s="24">
        <f t="shared" si="66"/>
        <v>2.1275149045775113E-14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371.95849973474657</v>
      </c>
      <c r="T127" s="62">
        <f t="shared" si="88"/>
        <v>233.32640143610547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1.3596295485247946E-13</v>
      </c>
      <c r="AC127" s="24">
        <f t="shared" si="57"/>
        <v>1.3596295485247946E-13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7.626113074366004E-14</v>
      </c>
      <c r="AK127" s="14">
        <f t="shared" si="89"/>
        <v>1.1823749172251317E-12</v>
      </c>
      <c r="AL127" s="22">
        <f t="shared" si="58"/>
        <v>2.1921244502123119E-12</v>
      </c>
      <c r="AM127" s="62">
        <f t="shared" si="59"/>
        <v>293.33333333333553</v>
      </c>
      <c r="AN127" s="62">
        <f ca="1">AVERAGE(OFFSET($AM$3,0,0,'Données projet'!$E$10+1,1))-AVERAGE(OFFSET($H$3,0,0,'Données projet'!$E$10+1,1))</f>
        <v>285.81515599562209</v>
      </c>
      <c r="AO127" s="62">
        <f t="shared" si="90"/>
        <v>183.57575273732033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1.0080012170097629E-13</v>
      </c>
      <c r="AX127" s="23">
        <f t="shared" si="60"/>
        <v>1.0080012170097629E-13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1.1527845344971866E-13</v>
      </c>
      <c r="BF127" s="14">
        <f t="shared" si="91"/>
        <v>1.7033846239409443E-12</v>
      </c>
      <c r="BG127" s="22">
        <f t="shared" si="61"/>
        <v>3.1675048597887374E-12</v>
      </c>
      <c r="BH127" s="62">
        <f t="shared" si="62"/>
        <v>293.3333333333365</v>
      </c>
      <c r="BI127" s="62">
        <f ca="1">AVERAGE(OFFSET($BH$3,0,0,'Données projet'!$E$11+1,1))-AVERAGE(OFFSET($H$3,0,0,'Données projet'!$E$11+1,1))</f>
        <v>411.98877330238821</v>
      </c>
      <c r="BJ127" s="62">
        <f t="shared" si="92"/>
        <v>256.4377087753457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1.5237227698984838E-13</v>
      </c>
      <c r="BS127" s="24">
        <f t="shared" si="63"/>
        <v>1.5237227698984838E-13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-9.9316821433603781E-14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195.30963433439501</v>
      </c>
      <c r="CE127" s="62">
        <f t="shared" si="94"/>
        <v>185.00219255324504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1.5043802161022088E-14</v>
      </c>
      <c r="CN127" s="24">
        <f t="shared" si="66"/>
        <v>1.5043802161022088E-14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371.95849973474657</v>
      </c>
      <c r="T128" s="62">
        <f t="shared" si="88"/>
        <v>233.32640143610547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9.6140327366348638E-14</v>
      </c>
      <c r="AC128" s="24">
        <f t="shared" si="57"/>
        <v>9.6140327366348638E-14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7.626113074366004E-14</v>
      </c>
      <c r="AK128" s="14">
        <f t="shared" si="89"/>
        <v>1.1823749172251317E-12</v>
      </c>
      <c r="AL128" s="22">
        <f t="shared" si="58"/>
        <v>2.1921244502123119E-12</v>
      </c>
      <c r="AM128" s="62">
        <f t="shared" si="59"/>
        <v>293.33333333333553</v>
      </c>
      <c r="AN128" s="62">
        <f ca="1">AVERAGE(OFFSET($AM$3,0,0,'Données projet'!$E$10+1,1))-AVERAGE(OFFSET($H$3,0,0,'Données projet'!$E$10+1,1))</f>
        <v>285.81515599562209</v>
      </c>
      <c r="AO128" s="62">
        <f t="shared" si="90"/>
        <v>183.57575273732033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7.1276449599189602E-14</v>
      </c>
      <c r="AX128" s="23">
        <f t="shared" si="60"/>
        <v>7.1276449599189602E-14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1.1527845344971866E-13</v>
      </c>
      <c r="BF128" s="14">
        <f t="shared" si="91"/>
        <v>1.7033846239409443E-12</v>
      </c>
      <c r="BG128" s="22">
        <f t="shared" si="61"/>
        <v>3.1675048597887374E-12</v>
      </c>
      <c r="BH128" s="62">
        <f t="shared" si="62"/>
        <v>293.3333333333365</v>
      </c>
      <c r="BI128" s="62">
        <f ca="1">AVERAGE(OFFSET($BH$3,0,0,'Données projet'!$E$11+1,1))-AVERAGE(OFFSET($H$3,0,0,'Données projet'!$E$11+1,1))</f>
        <v>411.98877330238821</v>
      </c>
      <c r="BJ128" s="62">
        <f t="shared" si="92"/>
        <v>256.4377087753457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1.0774347032435673E-13</v>
      </c>
      <c r="BS128" s="24">
        <f t="shared" si="63"/>
        <v>1.0774347032435673E-13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-9.9316821433603781E-14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195.30963433439501</v>
      </c>
      <c r="CE128" s="62">
        <f t="shared" si="94"/>
        <v>185.00219255324504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1.0637574522887557E-14</v>
      </c>
      <c r="CN128" s="24">
        <f t="shared" si="66"/>
        <v>1.0637574522887557E-14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371.95849973474657</v>
      </c>
      <c r="T129" s="62">
        <f t="shared" si="88"/>
        <v>233.32640143610547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6.7981477426239732E-14</v>
      </c>
      <c r="AC129" s="24">
        <f t="shared" si="57"/>
        <v>6.7981477426239732E-14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7.626113074366004E-14</v>
      </c>
      <c r="AK129" s="14">
        <f t="shared" si="89"/>
        <v>1.1823749172251317E-12</v>
      </c>
      <c r="AL129" s="22">
        <f t="shared" si="58"/>
        <v>2.1921244502123119E-12</v>
      </c>
      <c r="AM129" s="62">
        <f t="shared" si="59"/>
        <v>293.33333333333553</v>
      </c>
      <c r="AN129" s="62">
        <f ca="1">AVERAGE(OFFSET($AM$3,0,0,'Données projet'!$E$10+1,1))-AVERAGE(OFFSET($H$3,0,0,'Données projet'!$E$10+1,1))</f>
        <v>285.81515599562209</v>
      </c>
      <c r="AO129" s="62">
        <f t="shared" si="90"/>
        <v>183.57575273732033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5.0400060850488146E-14</v>
      </c>
      <c r="AX129" s="23">
        <f t="shared" si="60"/>
        <v>5.0400060850488146E-14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1.1527845344971866E-13</v>
      </c>
      <c r="BF129" s="14">
        <f t="shared" si="91"/>
        <v>1.7033846239409443E-12</v>
      </c>
      <c r="BG129" s="22">
        <f t="shared" si="61"/>
        <v>3.1675048597887374E-12</v>
      </c>
      <c r="BH129" s="62">
        <f t="shared" si="62"/>
        <v>293.3333333333365</v>
      </c>
      <c r="BI129" s="62">
        <f ca="1">AVERAGE(OFFSET($BH$3,0,0,'Données projet'!$E$11+1,1))-AVERAGE(OFFSET($H$3,0,0,'Données projet'!$E$11+1,1))</f>
        <v>411.98877330238821</v>
      </c>
      <c r="BJ129" s="62">
        <f t="shared" si="92"/>
        <v>256.4377087753457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7.6186138494924191E-14</v>
      </c>
      <c r="BS129" s="24">
        <f t="shared" si="63"/>
        <v>7.6186138494924191E-14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-9.9316821433603781E-14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195.30963433439501</v>
      </c>
      <c r="CE129" s="62">
        <f t="shared" si="94"/>
        <v>185.00219255324504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7.5219010805110438E-15</v>
      </c>
      <c r="CN129" s="24">
        <f t="shared" si="66"/>
        <v>7.5219010805110438E-15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371.95849973474657</v>
      </c>
      <c r="T130" s="62">
        <f t="shared" si="88"/>
        <v>233.32640143610547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4.8070163683174319E-14</v>
      </c>
      <c r="AC130" s="24">
        <f t="shared" si="57"/>
        <v>4.8070163683174319E-14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7.626113074366004E-14</v>
      </c>
      <c r="AK130" s="14">
        <f t="shared" si="89"/>
        <v>1.1823749172251317E-12</v>
      </c>
      <c r="AL130" s="22">
        <f t="shared" si="58"/>
        <v>2.1921244502123119E-12</v>
      </c>
      <c r="AM130" s="62">
        <f t="shared" si="59"/>
        <v>293.33333333333553</v>
      </c>
      <c r="AN130" s="62">
        <f ca="1">AVERAGE(OFFSET($AM$3,0,0,'Données projet'!$E$10+1,1))-AVERAGE(OFFSET($H$3,0,0,'Données projet'!$E$10+1,1))</f>
        <v>285.81515599562209</v>
      </c>
      <c r="AO130" s="62">
        <f t="shared" si="90"/>
        <v>183.57575273732033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3.5638224799594801E-14</v>
      </c>
      <c r="AX130" s="23">
        <f t="shared" si="60"/>
        <v>3.5638224799594801E-14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1.1527845344971866E-13</v>
      </c>
      <c r="BF130" s="14">
        <f t="shared" si="91"/>
        <v>1.7033846239409443E-12</v>
      </c>
      <c r="BG130" s="22">
        <f t="shared" si="61"/>
        <v>3.1675048597887374E-12</v>
      </c>
      <c r="BH130" s="62">
        <f t="shared" si="62"/>
        <v>293.3333333333365</v>
      </c>
      <c r="BI130" s="62">
        <f ca="1">AVERAGE(OFFSET($BH$3,0,0,'Données projet'!$E$11+1,1))-AVERAGE(OFFSET($H$3,0,0,'Données projet'!$E$11+1,1))</f>
        <v>411.98877330238821</v>
      </c>
      <c r="BJ130" s="62">
        <f t="shared" si="92"/>
        <v>256.4377087753457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5.3871735162178365E-14</v>
      </c>
      <c r="BS130" s="24">
        <f t="shared" si="63"/>
        <v>5.3871735162178365E-14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-9.9316821433603781E-14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195.30963433439501</v>
      </c>
      <c r="CE130" s="62">
        <f t="shared" si="94"/>
        <v>185.00219255324504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5.3187872614437783E-15</v>
      </c>
      <c r="CN130" s="24">
        <f t="shared" si="66"/>
        <v>5.3187872614437783E-15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371.95849973474657</v>
      </c>
      <c r="T131" s="62">
        <f t="shared" si="88"/>
        <v>233.32640143610547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3.3990738713119866E-14</v>
      </c>
      <c r="AC131" s="24">
        <f t="shared" si="57"/>
        <v>3.3990738713119866E-14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7.626113074366004E-14</v>
      </c>
      <c r="AK131" s="14">
        <f t="shared" si="89"/>
        <v>1.1823749172251317E-12</v>
      </c>
      <c r="AL131" s="22">
        <f t="shared" si="58"/>
        <v>2.1921244502123119E-12</v>
      </c>
      <c r="AM131" s="62">
        <f t="shared" si="59"/>
        <v>293.33333333333553</v>
      </c>
      <c r="AN131" s="62">
        <f ca="1">AVERAGE(OFFSET($AM$3,0,0,'Données projet'!$E$10+1,1))-AVERAGE(OFFSET($H$3,0,0,'Données projet'!$E$10+1,1))</f>
        <v>285.81515599562209</v>
      </c>
      <c r="AO131" s="62">
        <f t="shared" si="90"/>
        <v>183.57575273732033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2.5200030425244073E-14</v>
      </c>
      <c r="AX131" s="23">
        <f t="shared" si="60"/>
        <v>2.5200030425244073E-14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1.1527845344971866E-13</v>
      </c>
      <c r="BF131" s="14">
        <f t="shared" si="91"/>
        <v>1.7033846239409443E-12</v>
      </c>
      <c r="BG131" s="22">
        <f t="shared" si="61"/>
        <v>3.1675048597887374E-12</v>
      </c>
      <c r="BH131" s="62">
        <f t="shared" si="62"/>
        <v>293.3333333333365</v>
      </c>
      <c r="BI131" s="62">
        <f ca="1">AVERAGE(OFFSET($BH$3,0,0,'Données projet'!$E$11+1,1))-AVERAGE(OFFSET($H$3,0,0,'Données projet'!$E$11+1,1))</f>
        <v>411.98877330238821</v>
      </c>
      <c r="BJ131" s="62">
        <f t="shared" si="92"/>
        <v>256.4377087753457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3.8093069247462095E-14</v>
      </c>
      <c r="BS131" s="24">
        <f t="shared" si="63"/>
        <v>3.8093069247462095E-14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-9.9316821433603781E-14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195.30963433439501</v>
      </c>
      <c r="CE131" s="62">
        <f t="shared" si="94"/>
        <v>185.00219255324504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3.7609505402555219E-15</v>
      </c>
      <c r="CN131" s="24">
        <f t="shared" si="66"/>
        <v>3.7609505402555219E-15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371.95849973474657</v>
      </c>
      <c r="T132" s="62">
        <f t="shared" si="88"/>
        <v>233.32640143610547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2.4035081841587159E-14</v>
      </c>
      <c r="AC132" s="24">
        <f t="shared" ref="AC132:AC153" si="111">SUM(Z132:AB132)</f>
        <v>2.4035081841587159E-14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7.626113074366004E-14</v>
      </c>
      <c r="AK132" s="14">
        <f t="shared" si="89"/>
        <v>1.1823749172251317E-12</v>
      </c>
      <c r="AL132" s="22">
        <f t="shared" ref="AL132:AL153" si="112">(AJ132+AK132)*0.475*44/12</f>
        <v>2.1921244502123119E-12</v>
      </c>
      <c r="AM132" s="62">
        <f t="shared" ref="AM132:AM195" si="113">AL132+(AD132+AE132)*44/12</f>
        <v>293.33333333333553</v>
      </c>
      <c r="AN132" s="62">
        <f ca="1">AVERAGE(OFFSET($AM$3,0,0,'Données projet'!$E$10+1,1))-AVERAGE(OFFSET($H$3,0,0,'Données projet'!$E$10+1,1))</f>
        <v>285.81515599562209</v>
      </c>
      <c r="AO132" s="62">
        <f t="shared" si="90"/>
        <v>183.57575273732033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1.7819112399797401E-14</v>
      </c>
      <c r="AX132" s="23">
        <f t="shared" ref="AX132:AX153" si="114">SUM(AU132:AW132)</f>
        <v>1.7819112399797401E-14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1.1527845344971866E-13</v>
      </c>
      <c r="BF132" s="14">
        <f t="shared" si="91"/>
        <v>1.7033846239409443E-12</v>
      </c>
      <c r="BG132" s="22">
        <f t="shared" ref="BG132:BG153" si="115">(BE132+BF132)*0.475*44/12</f>
        <v>3.1675048597887374E-12</v>
      </c>
      <c r="BH132" s="62">
        <f t="shared" ref="BH132:BH195" si="116">BG132+(AY132+AZ132)*44/12</f>
        <v>293.3333333333365</v>
      </c>
      <c r="BI132" s="62">
        <f ca="1">AVERAGE(OFFSET($BH$3,0,0,'Données projet'!$E$11+1,1))-AVERAGE(OFFSET($H$3,0,0,'Données projet'!$E$11+1,1))</f>
        <v>411.98877330238821</v>
      </c>
      <c r="BJ132" s="62">
        <f t="shared" si="92"/>
        <v>256.4377087753457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2.6935867581089183E-14</v>
      </c>
      <c r="BS132" s="24">
        <f t="shared" ref="BS132:BS153" si="117">SUM(BP132:BR132)</f>
        <v>2.6935867581089183E-14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-9.9316821433603781E-14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195.30963433439501</v>
      </c>
      <c r="CE132" s="62">
        <f t="shared" si="94"/>
        <v>185.00219255324504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2.6593936307218891E-15</v>
      </c>
      <c r="CN132" s="24">
        <f t="shared" ref="CN132:CN153" si="120">SUM(CK132:CM132)</f>
        <v>2.6593936307218891E-15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371.95849973474657</v>
      </c>
      <c r="T133" s="62">
        <f t="shared" ref="T133:T196" si="142">$T$3</f>
        <v>233.32640143610547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1.6995369356559933E-14</v>
      </c>
      <c r="AC133" s="24">
        <f t="shared" si="111"/>
        <v>1.6995369356559933E-14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7.626113074366004E-14</v>
      </c>
      <c r="AK133" s="14">
        <f t="shared" ref="AK133:AK153" si="143">EXP(-1.0587+0.8836*LN(AJ133)+0.284)</f>
        <v>1.1823749172251317E-12</v>
      </c>
      <c r="AL133" s="22">
        <f t="shared" si="112"/>
        <v>2.1921244502123119E-12</v>
      </c>
      <c r="AM133" s="62">
        <f t="shared" si="113"/>
        <v>293.33333333333553</v>
      </c>
      <c r="AN133" s="62">
        <f ca="1">AVERAGE(OFFSET($AM$3,0,0,'Données projet'!$E$10+1,1))-AVERAGE(OFFSET($H$3,0,0,'Données projet'!$E$10+1,1))</f>
        <v>285.81515599562209</v>
      </c>
      <c r="AO133" s="62">
        <f t="shared" ref="AO133:AO196" si="144">$AO$3</f>
        <v>183.57575273732033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1.2600015212622036E-14</v>
      </c>
      <c r="AX133" s="23">
        <f t="shared" si="114"/>
        <v>1.2600015212622036E-14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1.1527845344971866E-13</v>
      </c>
      <c r="BF133" s="14">
        <f t="shared" ref="BF133:BF153" si="145">EXP(-1.0587+0.8836*LN(BE133)+0.284)</f>
        <v>1.7033846239409443E-12</v>
      </c>
      <c r="BG133" s="22">
        <f t="shared" si="115"/>
        <v>3.1675048597887374E-12</v>
      </c>
      <c r="BH133" s="62">
        <f t="shared" si="116"/>
        <v>293.3333333333365</v>
      </c>
      <c r="BI133" s="62">
        <f ca="1">AVERAGE(OFFSET($BH$3,0,0,'Données projet'!$E$11+1,1))-AVERAGE(OFFSET($H$3,0,0,'Données projet'!$E$11+1,1))</f>
        <v>411.98877330238821</v>
      </c>
      <c r="BJ133" s="62">
        <f t="shared" ref="BJ133:BJ196" si="146">$BJ$3</f>
        <v>256.4377087753457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1.9046534623731048E-14</v>
      </c>
      <c r="BS133" s="24">
        <f t="shared" si="117"/>
        <v>1.9046534623731048E-14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-9.9316821433603781E-14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195.30963433439501</v>
      </c>
      <c r="CE133" s="62">
        <f t="shared" ref="CE133:CE196" si="148">$CE$3</f>
        <v>185.00219255324504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1.880475270127761E-15</v>
      </c>
      <c r="CN133" s="24">
        <f t="shared" si="120"/>
        <v>1.880475270127761E-15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371.95849973474657</v>
      </c>
      <c r="T134" s="62">
        <f t="shared" si="142"/>
        <v>233.32640143610547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1.201754092079358E-14</v>
      </c>
      <c r="AC134" s="24">
        <f t="shared" si="111"/>
        <v>1.201754092079358E-14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7.626113074366004E-14</v>
      </c>
      <c r="AK134" s="14">
        <f t="shared" si="143"/>
        <v>1.1823749172251317E-12</v>
      </c>
      <c r="AL134" s="22">
        <f t="shared" si="112"/>
        <v>2.1921244502123119E-12</v>
      </c>
      <c r="AM134" s="62">
        <f t="shared" si="113"/>
        <v>293.33333333333553</v>
      </c>
      <c r="AN134" s="62">
        <f ca="1">AVERAGE(OFFSET($AM$3,0,0,'Données projet'!$E$10+1,1))-AVERAGE(OFFSET($H$3,0,0,'Données projet'!$E$10+1,1))</f>
        <v>285.81515599562209</v>
      </c>
      <c r="AO134" s="62">
        <f t="shared" si="144"/>
        <v>183.57575273732033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8.9095561998987003E-15</v>
      </c>
      <c r="AX134" s="23">
        <f t="shared" si="114"/>
        <v>8.9095561998987003E-15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1.1527845344971866E-13</v>
      </c>
      <c r="BF134" s="14">
        <f t="shared" si="145"/>
        <v>1.7033846239409443E-12</v>
      </c>
      <c r="BG134" s="22">
        <f t="shared" si="115"/>
        <v>3.1675048597887374E-12</v>
      </c>
      <c r="BH134" s="62">
        <f t="shared" si="116"/>
        <v>293.3333333333365</v>
      </c>
      <c r="BI134" s="62">
        <f ca="1">AVERAGE(OFFSET($BH$3,0,0,'Données projet'!$E$11+1,1))-AVERAGE(OFFSET($H$3,0,0,'Données projet'!$E$11+1,1))</f>
        <v>411.98877330238821</v>
      </c>
      <c r="BJ134" s="62">
        <f t="shared" si="146"/>
        <v>256.4377087753457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1.3467933790544591E-14</v>
      </c>
      <c r="BS134" s="24">
        <f t="shared" si="117"/>
        <v>1.3467933790544591E-14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-9.9316821433603781E-14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195.30963433439501</v>
      </c>
      <c r="CE134" s="62">
        <f t="shared" si="148"/>
        <v>185.00219255324504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1.3296968153609446E-15</v>
      </c>
      <c r="CN134" s="24">
        <f t="shared" si="120"/>
        <v>1.3296968153609446E-15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371.95849973474657</v>
      </c>
      <c r="T135" s="62">
        <f t="shared" si="142"/>
        <v>233.32640143610547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8.4976846782799665E-15</v>
      </c>
      <c r="AC135" s="24">
        <f t="shared" si="111"/>
        <v>8.4976846782799665E-15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7.626113074366004E-14</v>
      </c>
      <c r="AK135" s="14">
        <f t="shared" si="143"/>
        <v>1.1823749172251317E-12</v>
      </c>
      <c r="AL135" s="22">
        <f t="shared" si="112"/>
        <v>2.1921244502123119E-12</v>
      </c>
      <c r="AM135" s="62">
        <f t="shared" si="113"/>
        <v>293.33333333333553</v>
      </c>
      <c r="AN135" s="62">
        <f ca="1">AVERAGE(OFFSET($AM$3,0,0,'Données projet'!$E$10+1,1))-AVERAGE(OFFSET($H$3,0,0,'Données projet'!$E$10+1,1))</f>
        <v>285.81515599562209</v>
      </c>
      <c r="AO135" s="62">
        <f t="shared" si="144"/>
        <v>183.57575273732033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6.3000076063110182E-15</v>
      </c>
      <c r="AX135" s="23">
        <f t="shared" si="114"/>
        <v>6.3000076063110182E-15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1.1527845344971866E-13</v>
      </c>
      <c r="BF135" s="14">
        <f t="shared" si="145"/>
        <v>1.7033846239409443E-12</v>
      </c>
      <c r="BG135" s="22">
        <f t="shared" si="115"/>
        <v>3.1675048597887374E-12</v>
      </c>
      <c r="BH135" s="62">
        <f t="shared" si="116"/>
        <v>293.3333333333365</v>
      </c>
      <c r="BI135" s="62">
        <f ca="1">AVERAGE(OFFSET($BH$3,0,0,'Données projet'!$E$11+1,1))-AVERAGE(OFFSET($H$3,0,0,'Données projet'!$E$11+1,1))</f>
        <v>411.98877330238821</v>
      </c>
      <c r="BJ135" s="62">
        <f t="shared" si="146"/>
        <v>256.4377087753457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9.5232673118655238E-15</v>
      </c>
      <c r="BS135" s="24">
        <f t="shared" si="117"/>
        <v>9.5232673118655238E-15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-9.9316821433603781E-14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195.30963433439501</v>
      </c>
      <c r="CE135" s="62">
        <f t="shared" si="148"/>
        <v>185.00219255324504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9.4023763506388048E-16</v>
      </c>
      <c r="CN135" s="24">
        <f t="shared" si="120"/>
        <v>9.4023763506388048E-16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371.95849973474657</v>
      </c>
      <c r="T136" s="62">
        <f t="shared" si="142"/>
        <v>233.32640143610547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6.0087704603967899E-15</v>
      </c>
      <c r="AC136" s="24">
        <f t="shared" si="111"/>
        <v>6.0087704603967899E-15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7.626113074366004E-14</v>
      </c>
      <c r="AK136" s="14">
        <f t="shared" si="143"/>
        <v>1.1823749172251317E-12</v>
      </c>
      <c r="AL136" s="22">
        <f t="shared" si="112"/>
        <v>2.1921244502123119E-12</v>
      </c>
      <c r="AM136" s="62">
        <f t="shared" si="113"/>
        <v>293.33333333333553</v>
      </c>
      <c r="AN136" s="62">
        <f ca="1">AVERAGE(OFFSET($AM$3,0,0,'Données projet'!$E$10+1,1))-AVERAGE(OFFSET($H$3,0,0,'Données projet'!$E$10+1,1))</f>
        <v>285.81515599562209</v>
      </c>
      <c r="AO136" s="62">
        <f t="shared" si="144"/>
        <v>183.57575273732033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4.4547780999493501E-15</v>
      </c>
      <c r="AX136" s="23">
        <f t="shared" si="114"/>
        <v>4.4547780999493501E-15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1.1527845344971866E-13</v>
      </c>
      <c r="BF136" s="14">
        <f t="shared" si="145"/>
        <v>1.7033846239409443E-12</v>
      </c>
      <c r="BG136" s="22">
        <f t="shared" si="115"/>
        <v>3.1675048597887374E-12</v>
      </c>
      <c r="BH136" s="62">
        <f t="shared" si="116"/>
        <v>293.3333333333365</v>
      </c>
      <c r="BI136" s="62">
        <f ca="1">AVERAGE(OFFSET($BH$3,0,0,'Données projet'!$E$11+1,1))-AVERAGE(OFFSET($H$3,0,0,'Données projet'!$E$11+1,1))</f>
        <v>411.98877330238821</v>
      </c>
      <c r="BJ136" s="62">
        <f t="shared" si="146"/>
        <v>256.4377087753457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6.7339668952722957E-15</v>
      </c>
      <c r="BS136" s="24">
        <f t="shared" si="117"/>
        <v>6.7339668952722957E-15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-9.9316821433603781E-14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195.30963433439501</v>
      </c>
      <c r="CE136" s="62">
        <f t="shared" si="148"/>
        <v>185.00219255324504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6.6484840768047228E-16</v>
      </c>
      <c r="CN136" s="24">
        <f t="shared" si="120"/>
        <v>6.6484840768047228E-16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371.95849973474657</v>
      </c>
      <c r="T137" s="62">
        <f t="shared" si="142"/>
        <v>233.32640143610547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4.2488423391399833E-15</v>
      </c>
      <c r="AC137" s="24">
        <f t="shared" si="111"/>
        <v>4.2488423391399833E-15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7.626113074366004E-14</v>
      </c>
      <c r="AK137" s="14">
        <f t="shared" si="143"/>
        <v>1.1823749172251317E-12</v>
      </c>
      <c r="AL137" s="22">
        <f t="shared" si="112"/>
        <v>2.1921244502123119E-12</v>
      </c>
      <c r="AM137" s="62">
        <f t="shared" si="113"/>
        <v>293.33333333333553</v>
      </c>
      <c r="AN137" s="62">
        <f ca="1">AVERAGE(OFFSET($AM$3,0,0,'Données projet'!$E$10+1,1))-AVERAGE(OFFSET($H$3,0,0,'Données projet'!$E$10+1,1))</f>
        <v>285.81515599562209</v>
      </c>
      <c r="AO137" s="62">
        <f t="shared" si="144"/>
        <v>183.57575273732033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3.1500038031555091E-15</v>
      </c>
      <c r="AX137" s="23">
        <f t="shared" si="114"/>
        <v>3.1500038031555091E-15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1.1527845344971866E-13</v>
      </c>
      <c r="BF137" s="14">
        <f t="shared" si="145"/>
        <v>1.7033846239409443E-12</v>
      </c>
      <c r="BG137" s="22">
        <f t="shared" si="115"/>
        <v>3.1675048597887374E-12</v>
      </c>
      <c r="BH137" s="62">
        <f t="shared" si="116"/>
        <v>293.3333333333365</v>
      </c>
      <c r="BI137" s="62">
        <f ca="1">AVERAGE(OFFSET($BH$3,0,0,'Données projet'!$E$11+1,1))-AVERAGE(OFFSET($H$3,0,0,'Données projet'!$E$11+1,1))</f>
        <v>411.98877330238821</v>
      </c>
      <c r="BJ137" s="62">
        <f t="shared" si="146"/>
        <v>256.4377087753457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4.7616336559327619E-15</v>
      </c>
      <c r="BS137" s="24">
        <f t="shared" si="117"/>
        <v>4.7616336559327619E-15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-9.9316821433603781E-14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195.30963433439501</v>
      </c>
      <c r="CE137" s="62">
        <f t="shared" si="148"/>
        <v>185.00219255324504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4.7011881753194024E-16</v>
      </c>
      <c r="CN137" s="24">
        <f t="shared" si="120"/>
        <v>4.7011881753194024E-16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371.95849973474657</v>
      </c>
      <c r="T138" s="62">
        <f t="shared" si="142"/>
        <v>233.32640143610547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3.0043852301983949E-15</v>
      </c>
      <c r="AC138" s="24">
        <f t="shared" si="111"/>
        <v>3.0043852301983949E-15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7.626113074366004E-14</v>
      </c>
      <c r="AK138" s="14">
        <f t="shared" si="143"/>
        <v>1.1823749172251317E-12</v>
      </c>
      <c r="AL138" s="22">
        <f t="shared" si="112"/>
        <v>2.1921244502123119E-12</v>
      </c>
      <c r="AM138" s="62">
        <f t="shared" si="113"/>
        <v>293.33333333333553</v>
      </c>
      <c r="AN138" s="62">
        <f ca="1">AVERAGE(OFFSET($AM$3,0,0,'Données projet'!$E$10+1,1))-AVERAGE(OFFSET($H$3,0,0,'Données projet'!$E$10+1,1))</f>
        <v>285.81515599562209</v>
      </c>
      <c r="AO138" s="62">
        <f t="shared" si="144"/>
        <v>183.57575273732033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2.2273890499746751E-15</v>
      </c>
      <c r="AX138" s="23">
        <f t="shared" si="114"/>
        <v>2.2273890499746751E-15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1.1527845344971866E-13</v>
      </c>
      <c r="BF138" s="14">
        <f t="shared" si="145"/>
        <v>1.7033846239409443E-12</v>
      </c>
      <c r="BG138" s="22">
        <f t="shared" si="115"/>
        <v>3.1675048597887374E-12</v>
      </c>
      <c r="BH138" s="62">
        <f t="shared" si="116"/>
        <v>293.3333333333365</v>
      </c>
      <c r="BI138" s="62">
        <f ca="1">AVERAGE(OFFSET($BH$3,0,0,'Données projet'!$E$11+1,1))-AVERAGE(OFFSET($H$3,0,0,'Données projet'!$E$11+1,1))</f>
        <v>411.98877330238821</v>
      </c>
      <c r="BJ138" s="62">
        <f t="shared" si="146"/>
        <v>256.4377087753457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3.3669834476361478E-15</v>
      </c>
      <c r="BS138" s="24">
        <f t="shared" si="117"/>
        <v>3.3669834476361478E-15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-9.9316821433603781E-14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195.30963433439501</v>
      </c>
      <c r="CE138" s="62">
        <f t="shared" si="148"/>
        <v>185.00219255324504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3.3242420384023614E-16</v>
      </c>
      <c r="CN138" s="24">
        <f t="shared" si="120"/>
        <v>3.3242420384023614E-16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371.95849973474657</v>
      </c>
      <c r="T139" s="62">
        <f t="shared" si="142"/>
        <v>233.32640143610547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2.1244211695699916E-15</v>
      </c>
      <c r="AC139" s="24">
        <f t="shared" si="111"/>
        <v>2.1244211695699916E-15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7.626113074366004E-14</v>
      </c>
      <c r="AK139" s="14">
        <f t="shared" si="143"/>
        <v>1.1823749172251317E-12</v>
      </c>
      <c r="AL139" s="22">
        <f t="shared" si="112"/>
        <v>2.1921244502123119E-12</v>
      </c>
      <c r="AM139" s="62">
        <f t="shared" si="113"/>
        <v>293.33333333333553</v>
      </c>
      <c r="AN139" s="62">
        <f ca="1">AVERAGE(OFFSET($AM$3,0,0,'Données projet'!$E$10+1,1))-AVERAGE(OFFSET($H$3,0,0,'Données projet'!$E$10+1,1))</f>
        <v>285.81515599562209</v>
      </c>
      <c r="AO139" s="62">
        <f t="shared" si="144"/>
        <v>183.57575273732033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1.5750019015777546E-15</v>
      </c>
      <c r="AX139" s="23">
        <f t="shared" si="114"/>
        <v>1.5750019015777546E-15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1.1527845344971866E-13</v>
      </c>
      <c r="BF139" s="14">
        <f t="shared" si="145"/>
        <v>1.7033846239409443E-12</v>
      </c>
      <c r="BG139" s="22">
        <f t="shared" si="115"/>
        <v>3.1675048597887374E-12</v>
      </c>
      <c r="BH139" s="62">
        <f t="shared" si="116"/>
        <v>293.3333333333365</v>
      </c>
      <c r="BI139" s="62">
        <f ca="1">AVERAGE(OFFSET($BH$3,0,0,'Données projet'!$E$11+1,1))-AVERAGE(OFFSET($H$3,0,0,'Données projet'!$E$11+1,1))</f>
        <v>411.98877330238821</v>
      </c>
      <c r="BJ139" s="62">
        <f t="shared" si="146"/>
        <v>256.4377087753457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2.380816827966381E-15</v>
      </c>
      <c r="BS139" s="24">
        <f t="shared" si="117"/>
        <v>2.380816827966381E-15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-9.9316821433603781E-14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195.30963433439501</v>
      </c>
      <c r="CE139" s="62">
        <f t="shared" si="148"/>
        <v>185.00219255324504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2.3505940876597012E-16</v>
      </c>
      <c r="CN139" s="24">
        <f t="shared" si="120"/>
        <v>2.3505940876597012E-16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371.95849973474657</v>
      </c>
      <c r="T140" s="62">
        <f t="shared" si="142"/>
        <v>233.32640143610547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1.5021926150991975E-15</v>
      </c>
      <c r="AC140" s="24">
        <f t="shared" si="111"/>
        <v>1.5021926150991975E-15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7.626113074366004E-14</v>
      </c>
      <c r="AK140" s="14">
        <f t="shared" si="143"/>
        <v>1.1823749172251317E-12</v>
      </c>
      <c r="AL140" s="22">
        <f t="shared" si="112"/>
        <v>2.1921244502123119E-12</v>
      </c>
      <c r="AM140" s="62">
        <f t="shared" si="113"/>
        <v>293.33333333333553</v>
      </c>
      <c r="AN140" s="62">
        <f ca="1">AVERAGE(OFFSET($AM$3,0,0,'Données projet'!$E$10+1,1))-AVERAGE(OFFSET($H$3,0,0,'Données projet'!$E$10+1,1))</f>
        <v>285.81515599562209</v>
      </c>
      <c r="AO140" s="62">
        <f t="shared" si="144"/>
        <v>183.57575273732033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1.1136945249873375E-15</v>
      </c>
      <c r="AX140" s="23">
        <f t="shared" si="114"/>
        <v>1.1136945249873375E-15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1.1527845344971866E-13</v>
      </c>
      <c r="BF140" s="14">
        <f t="shared" si="145"/>
        <v>1.7033846239409443E-12</v>
      </c>
      <c r="BG140" s="22">
        <f t="shared" si="115"/>
        <v>3.1675048597887374E-12</v>
      </c>
      <c r="BH140" s="62">
        <f t="shared" si="116"/>
        <v>293.3333333333365</v>
      </c>
      <c r="BI140" s="62">
        <f ca="1">AVERAGE(OFFSET($BH$3,0,0,'Données projet'!$E$11+1,1))-AVERAGE(OFFSET($H$3,0,0,'Données projet'!$E$11+1,1))</f>
        <v>411.98877330238821</v>
      </c>
      <c r="BJ140" s="62">
        <f t="shared" si="146"/>
        <v>256.4377087753457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1.6834917238180739E-15</v>
      </c>
      <c r="BS140" s="24">
        <f t="shared" si="117"/>
        <v>1.6834917238180739E-15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-9.9316821433603781E-14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195.30963433439501</v>
      </c>
      <c r="CE140" s="62">
        <f t="shared" si="148"/>
        <v>185.00219255324504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1.6621210192011807E-16</v>
      </c>
      <c r="CN140" s="24">
        <f t="shared" si="120"/>
        <v>1.6621210192011807E-16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371.95849973474657</v>
      </c>
      <c r="T141" s="62">
        <f t="shared" si="142"/>
        <v>233.32640143610547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1.0622105847849958E-15</v>
      </c>
      <c r="AC141" s="24">
        <f t="shared" si="111"/>
        <v>1.0622105847849958E-15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7.626113074366004E-14</v>
      </c>
      <c r="AK141" s="14">
        <f t="shared" si="143"/>
        <v>1.1823749172251317E-12</v>
      </c>
      <c r="AL141" s="22">
        <f t="shared" si="112"/>
        <v>2.1921244502123119E-12</v>
      </c>
      <c r="AM141" s="62">
        <f t="shared" si="113"/>
        <v>293.33333333333553</v>
      </c>
      <c r="AN141" s="62">
        <f ca="1">AVERAGE(OFFSET($AM$3,0,0,'Données projet'!$E$10+1,1))-AVERAGE(OFFSET($H$3,0,0,'Données projet'!$E$10+1,1))</f>
        <v>285.81515599562209</v>
      </c>
      <c r="AO141" s="62">
        <f t="shared" si="144"/>
        <v>183.57575273732033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7.8750095078887728E-16</v>
      </c>
      <c r="AX141" s="23">
        <f t="shared" si="114"/>
        <v>7.8750095078887728E-16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1.1527845344971866E-13</v>
      </c>
      <c r="BF141" s="14">
        <f t="shared" si="145"/>
        <v>1.7033846239409443E-12</v>
      </c>
      <c r="BG141" s="22">
        <f t="shared" si="115"/>
        <v>3.1675048597887374E-12</v>
      </c>
      <c r="BH141" s="62">
        <f t="shared" si="116"/>
        <v>293.3333333333365</v>
      </c>
      <c r="BI141" s="62">
        <f ca="1">AVERAGE(OFFSET($BH$3,0,0,'Données projet'!$E$11+1,1))-AVERAGE(OFFSET($H$3,0,0,'Données projet'!$E$11+1,1))</f>
        <v>411.98877330238821</v>
      </c>
      <c r="BJ141" s="62">
        <f t="shared" si="146"/>
        <v>256.4377087753457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1.1904084139831905E-15</v>
      </c>
      <c r="BS141" s="24">
        <f t="shared" si="117"/>
        <v>1.1904084139831905E-15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-9.9316821433603781E-14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195.30963433439501</v>
      </c>
      <c r="CE141" s="62">
        <f t="shared" si="148"/>
        <v>185.00219255324504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1.1752970438298506E-16</v>
      </c>
      <c r="CN141" s="24">
        <f t="shared" si="120"/>
        <v>1.1752970438298506E-16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371.95849973474657</v>
      </c>
      <c r="T142" s="62">
        <f t="shared" si="142"/>
        <v>233.32640143610547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7.5109630754959873E-16</v>
      </c>
      <c r="AC142" s="24">
        <f t="shared" si="111"/>
        <v>7.5109630754959873E-16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7.626113074366004E-14</v>
      </c>
      <c r="AK142" s="14">
        <f t="shared" si="143"/>
        <v>1.1823749172251317E-12</v>
      </c>
      <c r="AL142" s="22">
        <f t="shared" si="112"/>
        <v>2.1921244502123119E-12</v>
      </c>
      <c r="AM142" s="62">
        <f t="shared" si="113"/>
        <v>293.33333333333553</v>
      </c>
      <c r="AN142" s="62">
        <f ca="1">AVERAGE(OFFSET($AM$3,0,0,'Données projet'!$E$10+1,1))-AVERAGE(OFFSET($H$3,0,0,'Données projet'!$E$10+1,1))</f>
        <v>285.81515599562209</v>
      </c>
      <c r="AO142" s="62">
        <f t="shared" si="144"/>
        <v>183.57575273732033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5.5684726249366877E-16</v>
      </c>
      <c r="AX142" s="23">
        <f t="shared" si="114"/>
        <v>5.5684726249366877E-16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1.1527845344971866E-13</v>
      </c>
      <c r="BF142" s="14">
        <f t="shared" si="145"/>
        <v>1.7033846239409443E-12</v>
      </c>
      <c r="BG142" s="22">
        <f t="shared" si="115"/>
        <v>3.1675048597887374E-12</v>
      </c>
      <c r="BH142" s="62">
        <f t="shared" si="116"/>
        <v>293.3333333333365</v>
      </c>
      <c r="BI142" s="62">
        <f ca="1">AVERAGE(OFFSET($BH$3,0,0,'Données projet'!$E$11+1,1))-AVERAGE(OFFSET($H$3,0,0,'Données projet'!$E$11+1,1))</f>
        <v>411.98877330238821</v>
      </c>
      <c r="BJ142" s="62">
        <f t="shared" si="146"/>
        <v>256.4377087753457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8.4174586190903696E-16</v>
      </c>
      <c r="BS142" s="24">
        <f t="shared" si="117"/>
        <v>8.4174586190903696E-16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-9.9316821433603781E-14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195.30963433439501</v>
      </c>
      <c r="CE142" s="62">
        <f t="shared" si="148"/>
        <v>185.00219255324504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8.3106050960059035E-17</v>
      </c>
      <c r="CN142" s="24">
        <f t="shared" si="120"/>
        <v>8.3106050960059035E-17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371.95849973474657</v>
      </c>
      <c r="T143" s="62">
        <f t="shared" si="142"/>
        <v>233.32640143610547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5.3110529239249791E-16</v>
      </c>
      <c r="AC143" s="24">
        <f t="shared" si="111"/>
        <v>5.3110529239249791E-16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7.626113074366004E-14</v>
      </c>
      <c r="AK143" s="14">
        <f t="shared" si="143"/>
        <v>1.1823749172251317E-12</v>
      </c>
      <c r="AL143" s="22">
        <f t="shared" si="112"/>
        <v>2.1921244502123119E-12</v>
      </c>
      <c r="AM143" s="62">
        <f t="shared" si="113"/>
        <v>293.33333333333553</v>
      </c>
      <c r="AN143" s="62">
        <f ca="1">AVERAGE(OFFSET($AM$3,0,0,'Données projet'!$E$10+1,1))-AVERAGE(OFFSET($H$3,0,0,'Données projet'!$E$10+1,1))</f>
        <v>285.81515599562209</v>
      </c>
      <c r="AO143" s="62">
        <f t="shared" si="144"/>
        <v>183.57575273732033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3.9375047539443864E-16</v>
      </c>
      <c r="AX143" s="23">
        <f t="shared" si="114"/>
        <v>3.9375047539443864E-16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1.1527845344971866E-13</v>
      </c>
      <c r="BF143" s="14">
        <f t="shared" si="145"/>
        <v>1.7033846239409443E-12</v>
      </c>
      <c r="BG143" s="22">
        <f t="shared" si="115"/>
        <v>3.1675048597887374E-12</v>
      </c>
      <c r="BH143" s="62">
        <f t="shared" si="116"/>
        <v>293.3333333333365</v>
      </c>
      <c r="BI143" s="62">
        <f ca="1">AVERAGE(OFFSET($BH$3,0,0,'Données projet'!$E$11+1,1))-AVERAGE(OFFSET($H$3,0,0,'Données projet'!$E$11+1,1))</f>
        <v>411.98877330238821</v>
      </c>
      <c r="BJ143" s="62">
        <f t="shared" si="146"/>
        <v>256.4377087753457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5.9520420699159524E-16</v>
      </c>
      <c r="BS143" s="24">
        <f t="shared" si="117"/>
        <v>5.9520420699159524E-16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-9.9316821433603781E-14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195.30963433439501</v>
      </c>
      <c r="CE143" s="62">
        <f t="shared" si="148"/>
        <v>185.00219255324504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5.876485219149253E-17</v>
      </c>
      <c r="CN143" s="24">
        <f t="shared" si="120"/>
        <v>5.876485219149253E-17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371.95849973474657</v>
      </c>
      <c r="T144" s="62">
        <f t="shared" si="142"/>
        <v>233.32640143610547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3.7554815377479937E-16</v>
      </c>
      <c r="AC144" s="24">
        <f t="shared" si="111"/>
        <v>3.7554815377479937E-16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7.626113074366004E-14</v>
      </c>
      <c r="AK144" s="14">
        <f t="shared" si="143"/>
        <v>1.1823749172251317E-12</v>
      </c>
      <c r="AL144" s="22">
        <f t="shared" si="112"/>
        <v>2.1921244502123119E-12</v>
      </c>
      <c r="AM144" s="62">
        <f t="shared" si="113"/>
        <v>293.33333333333553</v>
      </c>
      <c r="AN144" s="62">
        <f ca="1">AVERAGE(OFFSET($AM$3,0,0,'Données projet'!$E$10+1,1))-AVERAGE(OFFSET($H$3,0,0,'Données projet'!$E$10+1,1))</f>
        <v>285.81515599562209</v>
      </c>
      <c r="AO144" s="62">
        <f t="shared" si="144"/>
        <v>183.57575273732033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2.7842363124683438E-16</v>
      </c>
      <c r="AX144" s="23">
        <f t="shared" si="114"/>
        <v>2.7842363124683438E-16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1.1527845344971866E-13</v>
      </c>
      <c r="BF144" s="14">
        <f t="shared" si="145"/>
        <v>1.7033846239409443E-12</v>
      </c>
      <c r="BG144" s="22">
        <f t="shared" si="115"/>
        <v>3.1675048597887374E-12</v>
      </c>
      <c r="BH144" s="62">
        <f t="shared" si="116"/>
        <v>293.3333333333365</v>
      </c>
      <c r="BI144" s="62">
        <f ca="1">AVERAGE(OFFSET($BH$3,0,0,'Données projet'!$E$11+1,1))-AVERAGE(OFFSET($H$3,0,0,'Données projet'!$E$11+1,1))</f>
        <v>411.98877330238821</v>
      </c>
      <c r="BJ144" s="62">
        <f t="shared" si="146"/>
        <v>256.4377087753457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4.2087293095451848E-16</v>
      </c>
      <c r="BS144" s="24">
        <f t="shared" si="117"/>
        <v>4.2087293095451848E-16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-9.9316821433603781E-14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195.30963433439501</v>
      </c>
      <c r="CE144" s="62">
        <f t="shared" si="148"/>
        <v>185.00219255324504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4.1553025480029518E-17</v>
      </c>
      <c r="CN144" s="24">
        <f t="shared" si="120"/>
        <v>4.1553025480029518E-17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371.95849973474657</v>
      </c>
      <c r="T145" s="62">
        <f t="shared" si="142"/>
        <v>233.32640143610547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2.6555264619624895E-16</v>
      </c>
      <c r="AC145" s="24">
        <f t="shared" si="111"/>
        <v>2.6555264619624895E-16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7.626113074366004E-14</v>
      </c>
      <c r="AK145" s="14">
        <f t="shared" si="143"/>
        <v>1.1823749172251317E-12</v>
      </c>
      <c r="AL145" s="22">
        <f t="shared" si="112"/>
        <v>2.1921244502123119E-12</v>
      </c>
      <c r="AM145" s="62">
        <f t="shared" si="113"/>
        <v>293.33333333333553</v>
      </c>
      <c r="AN145" s="62">
        <f ca="1">AVERAGE(OFFSET($AM$3,0,0,'Données projet'!$E$10+1,1))-AVERAGE(OFFSET($H$3,0,0,'Données projet'!$E$10+1,1))</f>
        <v>285.81515599562209</v>
      </c>
      <c r="AO145" s="62">
        <f t="shared" si="144"/>
        <v>183.57575273732033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1.9687523769721932E-16</v>
      </c>
      <c r="AX145" s="23">
        <f t="shared" si="114"/>
        <v>1.9687523769721932E-16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1.1527845344971866E-13</v>
      </c>
      <c r="BF145" s="14">
        <f t="shared" si="145"/>
        <v>1.7033846239409443E-12</v>
      </c>
      <c r="BG145" s="22">
        <f t="shared" si="115"/>
        <v>3.1675048597887374E-12</v>
      </c>
      <c r="BH145" s="62">
        <f t="shared" si="116"/>
        <v>293.3333333333365</v>
      </c>
      <c r="BI145" s="62">
        <f ca="1">AVERAGE(OFFSET($BH$3,0,0,'Données projet'!$E$11+1,1))-AVERAGE(OFFSET($H$3,0,0,'Données projet'!$E$11+1,1))</f>
        <v>411.98877330238821</v>
      </c>
      <c r="BJ145" s="62">
        <f t="shared" si="146"/>
        <v>256.4377087753457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2.9760210349579762E-16</v>
      </c>
      <c r="BS145" s="24">
        <f t="shared" si="117"/>
        <v>2.9760210349579762E-16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-9.9316821433603781E-14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195.30963433439501</v>
      </c>
      <c r="CE145" s="62">
        <f t="shared" si="148"/>
        <v>185.00219255324504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2.9382426095746265E-17</v>
      </c>
      <c r="CN145" s="24">
        <f t="shared" si="120"/>
        <v>2.9382426095746265E-17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371.95849973474657</v>
      </c>
      <c r="T146" s="62">
        <f t="shared" si="142"/>
        <v>233.32640143610547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1.8777407688739968E-16</v>
      </c>
      <c r="AC146" s="24">
        <f t="shared" si="111"/>
        <v>1.8777407688739968E-16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7.626113074366004E-14</v>
      </c>
      <c r="AK146" s="14">
        <f t="shared" si="143"/>
        <v>1.1823749172251317E-12</v>
      </c>
      <c r="AL146" s="22">
        <f t="shared" si="112"/>
        <v>2.1921244502123119E-12</v>
      </c>
      <c r="AM146" s="62">
        <f t="shared" si="113"/>
        <v>293.33333333333553</v>
      </c>
      <c r="AN146" s="62">
        <f ca="1">AVERAGE(OFFSET($AM$3,0,0,'Données projet'!$E$10+1,1))-AVERAGE(OFFSET($H$3,0,0,'Données projet'!$E$10+1,1))</f>
        <v>285.81515599562209</v>
      </c>
      <c r="AO146" s="62">
        <f t="shared" si="144"/>
        <v>183.57575273732033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1.3921181562341719E-16</v>
      </c>
      <c r="AX146" s="23">
        <f t="shared" si="114"/>
        <v>1.3921181562341719E-16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1.1527845344971866E-13</v>
      </c>
      <c r="BF146" s="14">
        <f t="shared" si="145"/>
        <v>1.7033846239409443E-12</v>
      </c>
      <c r="BG146" s="22">
        <f t="shared" si="115"/>
        <v>3.1675048597887374E-12</v>
      </c>
      <c r="BH146" s="62">
        <f t="shared" si="116"/>
        <v>293.3333333333365</v>
      </c>
      <c r="BI146" s="62">
        <f ca="1">AVERAGE(OFFSET($BH$3,0,0,'Données projet'!$E$11+1,1))-AVERAGE(OFFSET($H$3,0,0,'Données projet'!$E$11+1,1))</f>
        <v>411.98877330238821</v>
      </c>
      <c r="BJ146" s="62">
        <f t="shared" si="146"/>
        <v>256.4377087753457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2.1043646547725924E-16</v>
      </c>
      <c r="BS146" s="24">
        <f t="shared" si="117"/>
        <v>2.1043646547725924E-16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-9.9316821433603781E-14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195.30963433439501</v>
      </c>
      <c r="CE146" s="62">
        <f t="shared" si="148"/>
        <v>185.00219255324504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2.0776512740014759E-17</v>
      </c>
      <c r="CN146" s="24">
        <f t="shared" si="120"/>
        <v>2.0776512740014759E-17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371.95849973474657</v>
      </c>
      <c r="T147" s="62">
        <f t="shared" si="142"/>
        <v>233.32640143610547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1.3277632309812448E-16</v>
      </c>
      <c r="AC147" s="24">
        <f t="shared" si="111"/>
        <v>1.3277632309812448E-16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7.626113074366004E-14</v>
      </c>
      <c r="AK147" s="14">
        <f t="shared" si="143"/>
        <v>1.1823749172251317E-12</v>
      </c>
      <c r="AL147" s="22">
        <f t="shared" si="112"/>
        <v>2.1921244502123119E-12</v>
      </c>
      <c r="AM147" s="62">
        <f t="shared" si="113"/>
        <v>293.33333333333553</v>
      </c>
      <c r="AN147" s="62">
        <f ca="1">AVERAGE(OFFSET($AM$3,0,0,'Données projet'!$E$10+1,1))-AVERAGE(OFFSET($H$3,0,0,'Données projet'!$E$10+1,1))</f>
        <v>285.81515599562209</v>
      </c>
      <c r="AO147" s="62">
        <f t="shared" si="144"/>
        <v>183.57575273732033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9.843761884860966E-17</v>
      </c>
      <c r="AX147" s="23">
        <f t="shared" si="114"/>
        <v>9.843761884860966E-17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1.1527845344971866E-13</v>
      </c>
      <c r="BF147" s="14">
        <f t="shared" si="145"/>
        <v>1.7033846239409443E-12</v>
      </c>
      <c r="BG147" s="22">
        <f t="shared" si="115"/>
        <v>3.1675048597887374E-12</v>
      </c>
      <c r="BH147" s="62">
        <f t="shared" si="116"/>
        <v>293.3333333333365</v>
      </c>
      <c r="BI147" s="62">
        <f ca="1">AVERAGE(OFFSET($BH$3,0,0,'Données projet'!$E$11+1,1))-AVERAGE(OFFSET($H$3,0,0,'Données projet'!$E$11+1,1))</f>
        <v>411.98877330238821</v>
      </c>
      <c r="BJ147" s="62">
        <f t="shared" si="146"/>
        <v>256.4377087753457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1.4880105174789881E-16</v>
      </c>
      <c r="BS147" s="24">
        <f t="shared" si="117"/>
        <v>1.4880105174789881E-16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-9.9316821433603781E-14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195.30963433439501</v>
      </c>
      <c r="CE147" s="62">
        <f t="shared" si="148"/>
        <v>185.00219255324504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1.4691213047873132E-17</v>
      </c>
      <c r="CN147" s="24">
        <f t="shared" si="120"/>
        <v>1.4691213047873132E-17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371.95849973474657</v>
      </c>
      <c r="T148" s="62">
        <f t="shared" si="142"/>
        <v>233.32640143610547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9.3887038443699842E-17</v>
      </c>
      <c r="AC148" s="24">
        <f t="shared" si="111"/>
        <v>9.3887038443699842E-17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7.626113074366004E-14</v>
      </c>
      <c r="AK148" s="14">
        <f t="shared" si="143"/>
        <v>1.1823749172251317E-12</v>
      </c>
      <c r="AL148" s="22">
        <f t="shared" si="112"/>
        <v>2.1921244502123119E-12</v>
      </c>
      <c r="AM148" s="62">
        <f t="shared" si="113"/>
        <v>293.33333333333553</v>
      </c>
      <c r="AN148" s="62">
        <f ca="1">AVERAGE(OFFSET($AM$3,0,0,'Données projet'!$E$10+1,1))-AVERAGE(OFFSET($H$3,0,0,'Données projet'!$E$10+1,1))</f>
        <v>285.81515599562209</v>
      </c>
      <c r="AO148" s="62">
        <f t="shared" si="144"/>
        <v>183.57575273732033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6.9605907811708596E-17</v>
      </c>
      <c r="AX148" s="23">
        <f t="shared" si="114"/>
        <v>6.9605907811708596E-17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1.1527845344971866E-13</v>
      </c>
      <c r="BF148" s="14">
        <f t="shared" si="145"/>
        <v>1.7033846239409443E-12</v>
      </c>
      <c r="BG148" s="22">
        <f t="shared" si="115"/>
        <v>3.1675048597887374E-12</v>
      </c>
      <c r="BH148" s="62">
        <f t="shared" si="116"/>
        <v>293.3333333333365</v>
      </c>
      <c r="BI148" s="62">
        <f ca="1">AVERAGE(OFFSET($BH$3,0,0,'Données projet'!$E$11+1,1))-AVERAGE(OFFSET($H$3,0,0,'Données projet'!$E$11+1,1))</f>
        <v>411.98877330238821</v>
      </c>
      <c r="BJ148" s="62">
        <f t="shared" si="146"/>
        <v>256.4377087753457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1.0521823273862962E-16</v>
      </c>
      <c r="BS148" s="24">
        <f t="shared" si="117"/>
        <v>1.0521823273862962E-16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-9.9316821433603781E-14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195.30963433439501</v>
      </c>
      <c r="CE148" s="62">
        <f t="shared" si="148"/>
        <v>185.00219255324504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1.0388256370007379E-17</v>
      </c>
      <c r="CN148" s="24">
        <f t="shared" si="120"/>
        <v>1.0388256370007379E-17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371.95849973474657</v>
      </c>
      <c r="T149" s="62">
        <f t="shared" si="142"/>
        <v>233.32640143610547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6.6388161549062238E-17</v>
      </c>
      <c r="AC149" s="24">
        <f t="shared" si="111"/>
        <v>6.6388161549062238E-17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7.626113074366004E-14</v>
      </c>
      <c r="AK149" s="14">
        <f t="shared" si="143"/>
        <v>1.1823749172251317E-12</v>
      </c>
      <c r="AL149" s="22">
        <f t="shared" si="112"/>
        <v>2.1921244502123119E-12</v>
      </c>
      <c r="AM149" s="62">
        <f t="shared" si="113"/>
        <v>293.33333333333553</v>
      </c>
      <c r="AN149" s="62">
        <f ca="1">AVERAGE(OFFSET($AM$3,0,0,'Données projet'!$E$10+1,1))-AVERAGE(OFFSET($H$3,0,0,'Données projet'!$E$10+1,1))</f>
        <v>285.81515599562209</v>
      </c>
      <c r="AO149" s="62">
        <f t="shared" si="144"/>
        <v>183.57575273732033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4.921880942430483E-17</v>
      </c>
      <c r="AX149" s="23">
        <f t="shared" si="114"/>
        <v>4.921880942430483E-17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1.1527845344971866E-13</v>
      </c>
      <c r="BF149" s="14">
        <f t="shared" si="145"/>
        <v>1.7033846239409443E-12</v>
      </c>
      <c r="BG149" s="22">
        <f t="shared" si="115"/>
        <v>3.1675048597887374E-12</v>
      </c>
      <c r="BH149" s="62">
        <f t="shared" si="116"/>
        <v>293.3333333333365</v>
      </c>
      <c r="BI149" s="62">
        <f ca="1">AVERAGE(OFFSET($BH$3,0,0,'Données projet'!$E$11+1,1))-AVERAGE(OFFSET($H$3,0,0,'Données projet'!$E$11+1,1))</f>
        <v>411.98877330238821</v>
      </c>
      <c r="BJ149" s="62">
        <f t="shared" si="146"/>
        <v>256.4377087753457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7.4400525873949405E-17</v>
      </c>
      <c r="BS149" s="24">
        <f t="shared" si="117"/>
        <v>7.4400525873949405E-17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-9.9316821433603781E-14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195.30963433439501</v>
      </c>
      <c r="CE149" s="62">
        <f t="shared" si="148"/>
        <v>185.00219255324504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7.3456065239365662E-18</v>
      </c>
      <c r="CN149" s="24">
        <f t="shared" si="120"/>
        <v>7.3456065239365662E-18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371.95849973474657</v>
      </c>
      <c r="T150" s="62">
        <f t="shared" si="142"/>
        <v>233.32640143610547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4.6943519221849921E-17</v>
      </c>
      <c r="AC150" s="24">
        <f t="shared" si="111"/>
        <v>4.6943519221849921E-17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7.626113074366004E-14</v>
      </c>
      <c r="AK150" s="14">
        <f t="shared" si="143"/>
        <v>1.1823749172251317E-12</v>
      </c>
      <c r="AL150" s="22">
        <f t="shared" si="112"/>
        <v>2.1921244502123119E-12</v>
      </c>
      <c r="AM150" s="62">
        <f t="shared" si="113"/>
        <v>293.33333333333553</v>
      </c>
      <c r="AN150" s="62">
        <f ca="1">AVERAGE(OFFSET($AM$3,0,0,'Données projet'!$E$10+1,1))-AVERAGE(OFFSET($H$3,0,0,'Données projet'!$E$10+1,1))</f>
        <v>285.81515599562209</v>
      </c>
      <c r="AO150" s="62">
        <f t="shared" si="144"/>
        <v>183.57575273732033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3.4802953905854298E-17</v>
      </c>
      <c r="AX150" s="23">
        <f t="shared" si="114"/>
        <v>3.4802953905854298E-17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1.1527845344971866E-13</v>
      </c>
      <c r="BF150" s="14">
        <f t="shared" si="145"/>
        <v>1.7033846239409443E-12</v>
      </c>
      <c r="BG150" s="22">
        <f t="shared" si="115"/>
        <v>3.1675048597887374E-12</v>
      </c>
      <c r="BH150" s="62">
        <f t="shared" si="116"/>
        <v>293.3333333333365</v>
      </c>
      <c r="BI150" s="62">
        <f ca="1">AVERAGE(OFFSET($BH$3,0,0,'Données projet'!$E$11+1,1))-AVERAGE(OFFSET($H$3,0,0,'Données projet'!$E$11+1,1))</f>
        <v>411.98877330238821</v>
      </c>
      <c r="BJ150" s="62">
        <f t="shared" si="146"/>
        <v>256.4377087753457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5.260911636931481E-17</v>
      </c>
      <c r="BS150" s="24">
        <f t="shared" si="117"/>
        <v>5.260911636931481E-17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-9.9316821433603781E-14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195.30963433439501</v>
      </c>
      <c r="CE150" s="62">
        <f t="shared" si="148"/>
        <v>185.00219255324504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5.1941281850036897E-18</v>
      </c>
      <c r="CN150" s="24">
        <f t="shared" si="120"/>
        <v>5.1941281850036897E-18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371.95849973474657</v>
      </c>
      <c r="T151" s="62">
        <f t="shared" si="142"/>
        <v>233.32640143610547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3.3194080774531119E-17</v>
      </c>
      <c r="AC151" s="24">
        <f t="shared" si="111"/>
        <v>3.3194080774531119E-17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7.626113074366004E-14</v>
      </c>
      <c r="AK151" s="14">
        <f t="shared" si="143"/>
        <v>1.1823749172251317E-12</v>
      </c>
      <c r="AL151" s="22">
        <f t="shared" si="112"/>
        <v>2.1921244502123119E-12</v>
      </c>
      <c r="AM151" s="62">
        <f t="shared" si="113"/>
        <v>293.33333333333553</v>
      </c>
      <c r="AN151" s="62">
        <f ca="1">AVERAGE(OFFSET($AM$3,0,0,'Données projet'!$E$10+1,1))-AVERAGE(OFFSET($H$3,0,0,'Données projet'!$E$10+1,1))</f>
        <v>285.81515599562209</v>
      </c>
      <c r="AO151" s="62">
        <f t="shared" si="144"/>
        <v>183.57575273732033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2.4609404712152415E-17</v>
      </c>
      <c r="AX151" s="23">
        <f t="shared" si="114"/>
        <v>2.4609404712152415E-17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1.1527845344971866E-13</v>
      </c>
      <c r="BF151" s="14">
        <f t="shared" si="145"/>
        <v>1.7033846239409443E-12</v>
      </c>
      <c r="BG151" s="22">
        <f t="shared" si="115"/>
        <v>3.1675048597887374E-12</v>
      </c>
      <c r="BH151" s="62">
        <f t="shared" si="116"/>
        <v>293.3333333333365</v>
      </c>
      <c r="BI151" s="62">
        <f ca="1">AVERAGE(OFFSET($BH$3,0,0,'Données projet'!$E$11+1,1))-AVERAGE(OFFSET($H$3,0,0,'Données projet'!$E$11+1,1))</f>
        <v>411.98877330238821</v>
      </c>
      <c r="BJ151" s="62">
        <f t="shared" si="146"/>
        <v>256.4377087753457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3.7200262936974702E-17</v>
      </c>
      <c r="BS151" s="24">
        <f t="shared" si="117"/>
        <v>3.7200262936974702E-17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-9.9316821433603781E-14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195.30963433439501</v>
      </c>
      <c r="CE151" s="62">
        <f t="shared" si="148"/>
        <v>185.00219255324504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3.6728032619682831E-18</v>
      </c>
      <c r="CN151" s="24">
        <f t="shared" si="120"/>
        <v>3.6728032619682831E-18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371.95849973474657</v>
      </c>
      <c r="T152" s="62">
        <f t="shared" si="142"/>
        <v>233.32640143610547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2.347175961092496E-17</v>
      </c>
      <c r="AC152" s="24">
        <f t="shared" si="111"/>
        <v>2.347175961092496E-17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7.626113074366004E-14</v>
      </c>
      <c r="AK152" s="14">
        <f t="shared" si="143"/>
        <v>1.1823749172251317E-12</v>
      </c>
      <c r="AL152" s="22">
        <f t="shared" si="112"/>
        <v>2.1921244502123119E-12</v>
      </c>
      <c r="AM152" s="62">
        <f t="shared" si="113"/>
        <v>293.33333333333553</v>
      </c>
      <c r="AN152" s="62">
        <f ca="1">AVERAGE(OFFSET($AM$3,0,0,'Données projet'!$E$10+1,1))-AVERAGE(OFFSET($H$3,0,0,'Données projet'!$E$10+1,1))</f>
        <v>285.81515599562209</v>
      </c>
      <c r="AO152" s="62">
        <f t="shared" si="144"/>
        <v>183.57575273732033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1.7401476952927149E-17</v>
      </c>
      <c r="AX152" s="23">
        <f t="shared" si="114"/>
        <v>1.7401476952927149E-17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1.1527845344971866E-13</v>
      </c>
      <c r="BF152" s="14">
        <f t="shared" si="145"/>
        <v>1.7033846239409443E-12</v>
      </c>
      <c r="BG152" s="22">
        <f t="shared" si="115"/>
        <v>3.1675048597887374E-12</v>
      </c>
      <c r="BH152" s="62">
        <f t="shared" si="116"/>
        <v>293.3333333333365</v>
      </c>
      <c r="BI152" s="62">
        <f ca="1">AVERAGE(OFFSET($BH$3,0,0,'Données projet'!$E$11+1,1))-AVERAGE(OFFSET($H$3,0,0,'Données projet'!$E$11+1,1))</f>
        <v>411.98877330238821</v>
      </c>
      <c r="BJ152" s="62">
        <f t="shared" si="146"/>
        <v>256.4377087753457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2.6304558184657405E-17</v>
      </c>
      <c r="BS152" s="24">
        <f t="shared" si="117"/>
        <v>2.6304558184657405E-17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-9.9316821433603781E-14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195.30963433439501</v>
      </c>
      <c r="CE152" s="62">
        <f t="shared" si="148"/>
        <v>185.00219255324504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2.5970640925018448E-18</v>
      </c>
      <c r="CN152" s="24">
        <f t="shared" si="120"/>
        <v>2.5970640925018448E-18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371.95849973474657</v>
      </c>
      <c r="T153" s="62">
        <f t="shared" si="142"/>
        <v>233.32640143610547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1.659704038726556E-17</v>
      </c>
      <c r="AC153" s="24">
        <f t="shared" si="111"/>
        <v>1.659704038726556E-17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7.626113074366004E-14</v>
      </c>
      <c r="AK153" s="14">
        <f t="shared" si="143"/>
        <v>1.1823749172251317E-12</v>
      </c>
      <c r="AL153" s="22">
        <f t="shared" si="112"/>
        <v>2.1921244502123119E-12</v>
      </c>
      <c r="AM153" s="62">
        <f t="shared" si="113"/>
        <v>293.33333333333553</v>
      </c>
      <c r="AN153" s="62">
        <f ca="1">AVERAGE(OFFSET($AM$3,0,0,'Données projet'!$E$10+1,1))-AVERAGE(OFFSET($H$3,0,0,'Données projet'!$E$10+1,1))</f>
        <v>285.81515599562209</v>
      </c>
      <c r="AO153" s="62">
        <f t="shared" si="144"/>
        <v>183.57575273732033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1.2304702356076207E-17</v>
      </c>
      <c r="AX153" s="23">
        <f t="shared" si="114"/>
        <v>1.2304702356076207E-17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1.1527845344971866E-13</v>
      </c>
      <c r="BF153" s="14">
        <f t="shared" si="145"/>
        <v>1.7033846239409443E-12</v>
      </c>
      <c r="BG153" s="22">
        <f t="shared" si="115"/>
        <v>3.1675048597887374E-12</v>
      </c>
      <c r="BH153" s="62">
        <f t="shared" si="116"/>
        <v>293.3333333333365</v>
      </c>
      <c r="BI153" s="62">
        <f ca="1">AVERAGE(OFFSET($BH$3,0,0,'Données projet'!$E$11+1,1))-AVERAGE(OFFSET($H$3,0,0,'Données projet'!$E$11+1,1))</f>
        <v>411.98877330238821</v>
      </c>
      <c r="BJ153" s="62">
        <f t="shared" si="146"/>
        <v>256.4377087753457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1.8600131468487351E-17</v>
      </c>
      <c r="BS153" s="24">
        <f t="shared" si="117"/>
        <v>1.8600131468487351E-17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-9.9316821433603781E-14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195.30963433439501</v>
      </c>
      <c r="CE153" s="62">
        <f t="shared" si="148"/>
        <v>185.00219255324504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1.8364016309841416E-18</v>
      </c>
      <c r="CN153" s="24">
        <f t="shared" si="120"/>
        <v>1.8364016309841416E-18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371.95849973474657</v>
      </c>
      <c r="T154" s="62">
        <f t="shared" si="142"/>
        <v>233.32640143610547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1.173587980546248E-17</v>
      </c>
      <c r="AC154" s="24">
        <f t="shared" ref="AC154:AC203" si="163">SUM(Z154:AB154)</f>
        <v>1.173587980546248E-17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7.626113074366004E-14</v>
      </c>
      <c r="AK154" s="14">
        <f t="shared" ref="AK154:AK203" si="164">EXP(-1.0587+0.8836*LN(AJ154)+0.284)</f>
        <v>1.1823749172251317E-12</v>
      </c>
      <c r="AL154" s="22">
        <f t="shared" ref="AL154:AL203" si="165">(AJ154+AK154)*0.475*44/12</f>
        <v>2.1921244502123119E-12</v>
      </c>
      <c r="AM154" s="62">
        <f t="shared" si="113"/>
        <v>293.33333333333553</v>
      </c>
      <c r="AN154" s="62">
        <f ca="1">AVERAGE(OFFSET($AM$3,0,0,'Données projet'!$E$10+1,1))-AVERAGE(OFFSET($H$3,0,0,'Données projet'!$E$10+1,1))</f>
        <v>285.81515599562209</v>
      </c>
      <c r="AO154" s="62">
        <f t="shared" si="144"/>
        <v>183.57575273732033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8.7007384764635745E-18</v>
      </c>
      <c r="AX154" s="23">
        <f t="shared" ref="AX154:AX203" si="166">SUM(AU154:AW154)</f>
        <v>8.7007384764635745E-18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1.1527845344971866E-13</v>
      </c>
      <c r="BF154" s="14">
        <f t="shared" ref="BF154:BF203" si="167">EXP(-1.0587+0.8836*LN(BE154)+0.284)</f>
        <v>1.7033846239409443E-12</v>
      </c>
      <c r="BG154" s="22">
        <f t="shared" ref="BG154:BG203" si="168">(BE154+BF154)*0.475*44/12</f>
        <v>3.1675048597887374E-12</v>
      </c>
      <c r="BH154" s="62">
        <f t="shared" si="116"/>
        <v>293.3333333333365</v>
      </c>
      <c r="BI154" s="62">
        <f ca="1">AVERAGE(OFFSET($BH$3,0,0,'Données projet'!$E$11+1,1))-AVERAGE(OFFSET($H$3,0,0,'Données projet'!$E$11+1,1))</f>
        <v>411.98877330238821</v>
      </c>
      <c r="BJ154" s="62">
        <f t="shared" si="146"/>
        <v>256.4377087753457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1.3152279092328702E-17</v>
      </c>
      <c r="BS154" s="24">
        <f t="shared" ref="BS154:BS203" si="169">SUM(BP154:BR154)</f>
        <v>1.3152279092328702E-17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-9.9316821433603781E-14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195.30963433439501</v>
      </c>
      <c r="CE154" s="62">
        <f t="shared" si="148"/>
        <v>185.00219255324504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1.2985320462509224E-18</v>
      </c>
      <c r="CN154" s="24">
        <f t="shared" ref="CN154:CN203" si="172">SUM(CK154:CM154)</f>
        <v>1.2985320462509224E-18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371.95849973474657</v>
      </c>
      <c r="T155" s="62">
        <f t="shared" si="142"/>
        <v>233.32640143610547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8.2985201936327798E-18</v>
      </c>
      <c r="AC155" s="24">
        <f t="shared" si="163"/>
        <v>8.2985201936327798E-18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7.626113074366004E-14</v>
      </c>
      <c r="AK155" s="14">
        <f t="shared" si="164"/>
        <v>1.1823749172251317E-12</v>
      </c>
      <c r="AL155" s="22">
        <f t="shared" si="165"/>
        <v>2.1921244502123119E-12</v>
      </c>
      <c r="AM155" s="62">
        <f t="shared" si="113"/>
        <v>293.33333333333553</v>
      </c>
      <c r="AN155" s="62">
        <f ca="1">AVERAGE(OFFSET($AM$3,0,0,'Données projet'!$E$10+1,1))-AVERAGE(OFFSET($H$3,0,0,'Données projet'!$E$10+1,1))</f>
        <v>285.81515599562209</v>
      </c>
      <c r="AO155" s="62">
        <f t="shared" si="144"/>
        <v>183.57575273732033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6.1523511780381037E-18</v>
      </c>
      <c r="AX155" s="23">
        <f t="shared" si="166"/>
        <v>6.1523511780381037E-18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1.1527845344971866E-13</v>
      </c>
      <c r="BF155" s="14">
        <f t="shared" si="167"/>
        <v>1.7033846239409443E-12</v>
      </c>
      <c r="BG155" s="22">
        <f t="shared" si="168"/>
        <v>3.1675048597887374E-12</v>
      </c>
      <c r="BH155" s="62">
        <f t="shared" si="116"/>
        <v>293.3333333333365</v>
      </c>
      <c r="BI155" s="62">
        <f ca="1">AVERAGE(OFFSET($BH$3,0,0,'Données projet'!$E$11+1,1))-AVERAGE(OFFSET($H$3,0,0,'Données projet'!$E$11+1,1))</f>
        <v>411.98877330238821</v>
      </c>
      <c r="BJ155" s="62">
        <f t="shared" si="146"/>
        <v>256.4377087753457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9.3000657342436756E-18</v>
      </c>
      <c r="BS155" s="24">
        <f t="shared" si="169"/>
        <v>9.3000657342436756E-18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-9.9316821433603781E-14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195.30963433439501</v>
      </c>
      <c r="CE155" s="62">
        <f t="shared" si="148"/>
        <v>185.00219255324504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9.1820081549207078E-19</v>
      </c>
      <c r="CN155" s="24">
        <f t="shared" si="172"/>
        <v>9.1820081549207078E-19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371.95849973474657</v>
      </c>
      <c r="T156" s="62">
        <f t="shared" si="142"/>
        <v>233.32640143610547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5.8679399027312401E-18</v>
      </c>
      <c r="AC156" s="24">
        <f t="shared" si="163"/>
        <v>5.8679399027312401E-18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7.626113074366004E-14</v>
      </c>
      <c r="AK156" s="14">
        <f t="shared" si="164"/>
        <v>1.1823749172251317E-12</v>
      </c>
      <c r="AL156" s="22">
        <f t="shared" si="165"/>
        <v>2.1921244502123119E-12</v>
      </c>
      <c r="AM156" s="62">
        <f t="shared" si="113"/>
        <v>293.33333333333553</v>
      </c>
      <c r="AN156" s="62">
        <f ca="1">AVERAGE(OFFSET($AM$3,0,0,'Données projet'!$E$10+1,1))-AVERAGE(OFFSET($H$3,0,0,'Données projet'!$E$10+1,1))</f>
        <v>285.81515599562209</v>
      </c>
      <c r="AO156" s="62">
        <f t="shared" si="144"/>
        <v>183.57575273732033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4.3503692382317872E-18</v>
      </c>
      <c r="AX156" s="23">
        <f t="shared" si="166"/>
        <v>4.3503692382317872E-18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1.1527845344971866E-13</v>
      </c>
      <c r="BF156" s="14">
        <f t="shared" si="167"/>
        <v>1.7033846239409443E-12</v>
      </c>
      <c r="BG156" s="22">
        <f t="shared" si="168"/>
        <v>3.1675048597887374E-12</v>
      </c>
      <c r="BH156" s="62">
        <f t="shared" si="116"/>
        <v>293.3333333333365</v>
      </c>
      <c r="BI156" s="62">
        <f ca="1">AVERAGE(OFFSET($BH$3,0,0,'Données projet'!$E$11+1,1))-AVERAGE(OFFSET($H$3,0,0,'Données projet'!$E$11+1,1))</f>
        <v>411.98877330238821</v>
      </c>
      <c r="BJ156" s="62">
        <f t="shared" si="146"/>
        <v>256.4377087753457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6.5761395461643512E-18</v>
      </c>
      <c r="BS156" s="24">
        <f t="shared" si="169"/>
        <v>6.5761395461643512E-18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-9.9316821433603781E-14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195.30963433439501</v>
      </c>
      <c r="CE156" s="62">
        <f t="shared" si="148"/>
        <v>185.00219255324504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6.4926602312546121E-19</v>
      </c>
      <c r="CN156" s="24">
        <f t="shared" si="172"/>
        <v>6.4926602312546121E-19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371.95849973474657</v>
      </c>
      <c r="T157" s="62">
        <f t="shared" si="142"/>
        <v>233.32640143610547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4.1492600968163899E-18</v>
      </c>
      <c r="AC157" s="24">
        <f t="shared" si="163"/>
        <v>4.1492600968163899E-18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7.626113074366004E-14</v>
      </c>
      <c r="AK157" s="14">
        <f t="shared" si="164"/>
        <v>1.1823749172251317E-12</v>
      </c>
      <c r="AL157" s="22">
        <f t="shared" si="165"/>
        <v>2.1921244502123119E-12</v>
      </c>
      <c r="AM157" s="62">
        <f t="shared" si="113"/>
        <v>293.33333333333553</v>
      </c>
      <c r="AN157" s="62">
        <f ca="1">AVERAGE(OFFSET($AM$3,0,0,'Données projet'!$E$10+1,1))-AVERAGE(OFFSET($H$3,0,0,'Données projet'!$E$10+1,1))</f>
        <v>285.81515599562209</v>
      </c>
      <c r="AO157" s="62">
        <f t="shared" si="144"/>
        <v>183.57575273732033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3.0761755890190519E-18</v>
      </c>
      <c r="AX157" s="23">
        <f t="shared" si="166"/>
        <v>3.0761755890190519E-18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1.1527845344971866E-13</v>
      </c>
      <c r="BF157" s="14">
        <f t="shared" si="167"/>
        <v>1.7033846239409443E-12</v>
      </c>
      <c r="BG157" s="22">
        <f t="shared" si="168"/>
        <v>3.1675048597887374E-12</v>
      </c>
      <c r="BH157" s="62">
        <f t="shared" si="116"/>
        <v>293.3333333333365</v>
      </c>
      <c r="BI157" s="62">
        <f ca="1">AVERAGE(OFFSET($BH$3,0,0,'Données projet'!$E$11+1,1))-AVERAGE(OFFSET($H$3,0,0,'Données projet'!$E$11+1,1))</f>
        <v>411.98877330238821</v>
      </c>
      <c r="BJ157" s="62">
        <f t="shared" si="146"/>
        <v>256.4377087753457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4.6500328671218378E-18</v>
      </c>
      <c r="BS157" s="24">
        <f t="shared" si="169"/>
        <v>4.6500328671218378E-18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-9.9316821433603781E-14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195.30963433439501</v>
      </c>
      <c r="CE157" s="62">
        <f t="shared" si="148"/>
        <v>185.00219255324504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4.5910040774603539E-19</v>
      </c>
      <c r="CN157" s="24">
        <f t="shared" si="172"/>
        <v>4.5910040774603539E-19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371.95849973474657</v>
      </c>
      <c r="T158" s="62">
        <f t="shared" si="142"/>
        <v>233.32640143610547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2.9339699513656201E-18</v>
      </c>
      <c r="AC158" s="24">
        <f t="shared" si="163"/>
        <v>2.9339699513656201E-18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7.626113074366004E-14</v>
      </c>
      <c r="AK158" s="14">
        <f t="shared" si="164"/>
        <v>1.1823749172251317E-12</v>
      </c>
      <c r="AL158" s="22">
        <f t="shared" si="165"/>
        <v>2.1921244502123119E-12</v>
      </c>
      <c r="AM158" s="62">
        <f t="shared" si="113"/>
        <v>293.33333333333553</v>
      </c>
      <c r="AN158" s="62">
        <f ca="1">AVERAGE(OFFSET($AM$3,0,0,'Données projet'!$E$10+1,1))-AVERAGE(OFFSET($H$3,0,0,'Données projet'!$E$10+1,1))</f>
        <v>285.81515599562209</v>
      </c>
      <c r="AO158" s="62">
        <f t="shared" si="144"/>
        <v>183.57575273732033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2.1751846191158936E-18</v>
      </c>
      <c r="AX158" s="23">
        <f t="shared" si="166"/>
        <v>2.1751846191158936E-18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1.1527845344971866E-13</v>
      </c>
      <c r="BF158" s="14">
        <f t="shared" si="167"/>
        <v>1.7033846239409443E-12</v>
      </c>
      <c r="BG158" s="22">
        <f t="shared" si="168"/>
        <v>3.1675048597887374E-12</v>
      </c>
      <c r="BH158" s="62">
        <f t="shared" si="116"/>
        <v>293.3333333333365</v>
      </c>
      <c r="BI158" s="62">
        <f ca="1">AVERAGE(OFFSET($BH$3,0,0,'Données projet'!$E$11+1,1))-AVERAGE(OFFSET($H$3,0,0,'Données projet'!$E$11+1,1))</f>
        <v>411.98877330238821</v>
      </c>
      <c r="BJ158" s="62">
        <f t="shared" si="146"/>
        <v>256.4377087753457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3.2880697730821756E-18</v>
      </c>
      <c r="BS158" s="24">
        <f t="shared" si="169"/>
        <v>3.2880697730821756E-18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-9.9316821433603781E-14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195.30963433439501</v>
      </c>
      <c r="CE158" s="62">
        <f t="shared" si="148"/>
        <v>185.00219255324504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3.2463301156273061E-19</v>
      </c>
      <c r="CN158" s="24">
        <f t="shared" si="172"/>
        <v>3.2463301156273061E-19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371.95849973474657</v>
      </c>
      <c r="T159" s="62">
        <f t="shared" si="142"/>
        <v>233.32640143610547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2.0746300484081949E-18</v>
      </c>
      <c r="AC159" s="24">
        <f t="shared" si="163"/>
        <v>2.0746300484081949E-18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7.626113074366004E-14</v>
      </c>
      <c r="AK159" s="14">
        <f t="shared" si="164"/>
        <v>1.1823749172251317E-12</v>
      </c>
      <c r="AL159" s="22">
        <f t="shared" si="165"/>
        <v>2.1921244502123119E-12</v>
      </c>
      <c r="AM159" s="62">
        <f t="shared" si="113"/>
        <v>293.33333333333553</v>
      </c>
      <c r="AN159" s="62">
        <f ca="1">AVERAGE(OFFSET($AM$3,0,0,'Données projet'!$E$10+1,1))-AVERAGE(OFFSET($H$3,0,0,'Données projet'!$E$10+1,1))</f>
        <v>285.81515599562209</v>
      </c>
      <c r="AO159" s="62">
        <f t="shared" si="144"/>
        <v>183.57575273732033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1.5380877945095259E-18</v>
      </c>
      <c r="AX159" s="23">
        <f t="shared" si="166"/>
        <v>1.5380877945095259E-18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1.1527845344971866E-13</v>
      </c>
      <c r="BF159" s="14">
        <f t="shared" si="167"/>
        <v>1.7033846239409443E-12</v>
      </c>
      <c r="BG159" s="22">
        <f t="shared" si="168"/>
        <v>3.1675048597887374E-12</v>
      </c>
      <c r="BH159" s="62">
        <f t="shared" si="116"/>
        <v>293.3333333333365</v>
      </c>
      <c r="BI159" s="62">
        <f ca="1">AVERAGE(OFFSET($BH$3,0,0,'Données projet'!$E$11+1,1))-AVERAGE(OFFSET($H$3,0,0,'Données projet'!$E$11+1,1))</f>
        <v>411.98877330238821</v>
      </c>
      <c r="BJ159" s="62">
        <f t="shared" si="146"/>
        <v>256.4377087753457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2.3250164335609189E-18</v>
      </c>
      <c r="BS159" s="24">
        <f t="shared" si="169"/>
        <v>2.3250164335609189E-18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-9.9316821433603781E-14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195.30963433439501</v>
      </c>
      <c r="CE159" s="62">
        <f t="shared" si="148"/>
        <v>185.00219255324504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2.295502038730177E-19</v>
      </c>
      <c r="CN159" s="24">
        <f t="shared" si="172"/>
        <v>2.295502038730177E-19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371.95849973474657</v>
      </c>
      <c r="T160" s="62">
        <f t="shared" si="142"/>
        <v>233.32640143610547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1.46698497568281E-18</v>
      </c>
      <c r="AC160" s="24">
        <f t="shared" si="163"/>
        <v>1.46698497568281E-18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7.626113074366004E-14</v>
      </c>
      <c r="AK160" s="14">
        <f t="shared" si="164"/>
        <v>1.1823749172251317E-12</v>
      </c>
      <c r="AL160" s="22">
        <f t="shared" si="165"/>
        <v>2.1921244502123119E-12</v>
      </c>
      <c r="AM160" s="62">
        <f t="shared" si="113"/>
        <v>293.33333333333553</v>
      </c>
      <c r="AN160" s="62">
        <f ca="1">AVERAGE(OFFSET($AM$3,0,0,'Données projet'!$E$10+1,1))-AVERAGE(OFFSET($H$3,0,0,'Données projet'!$E$10+1,1))</f>
        <v>285.81515599562209</v>
      </c>
      <c r="AO160" s="62">
        <f t="shared" si="144"/>
        <v>183.57575273732033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1.0875923095579468E-18</v>
      </c>
      <c r="AX160" s="23">
        <f t="shared" si="166"/>
        <v>1.0875923095579468E-18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1.1527845344971866E-13</v>
      </c>
      <c r="BF160" s="14">
        <f t="shared" si="167"/>
        <v>1.7033846239409443E-12</v>
      </c>
      <c r="BG160" s="22">
        <f t="shared" si="168"/>
        <v>3.1675048597887374E-12</v>
      </c>
      <c r="BH160" s="62">
        <f t="shared" si="116"/>
        <v>293.3333333333365</v>
      </c>
      <c r="BI160" s="62">
        <f ca="1">AVERAGE(OFFSET($BH$3,0,0,'Données projet'!$E$11+1,1))-AVERAGE(OFFSET($H$3,0,0,'Données projet'!$E$11+1,1))</f>
        <v>411.98877330238821</v>
      </c>
      <c r="BJ160" s="62">
        <f t="shared" si="146"/>
        <v>256.4377087753457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1.6440348865410878E-18</v>
      </c>
      <c r="BS160" s="24">
        <f t="shared" si="169"/>
        <v>1.6440348865410878E-18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-9.9316821433603781E-14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195.30963433439501</v>
      </c>
      <c r="CE160" s="62">
        <f t="shared" si="148"/>
        <v>185.00219255324504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1.623165057813653E-19</v>
      </c>
      <c r="CN160" s="24">
        <f t="shared" si="172"/>
        <v>1.623165057813653E-19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371.95849973474657</v>
      </c>
      <c r="T161" s="62">
        <f t="shared" si="142"/>
        <v>233.32640143610547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1.0373150242040975E-18</v>
      </c>
      <c r="AC161" s="24">
        <f t="shared" si="163"/>
        <v>1.0373150242040975E-18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7.626113074366004E-14</v>
      </c>
      <c r="AK161" s="14">
        <f t="shared" si="164"/>
        <v>1.1823749172251317E-12</v>
      </c>
      <c r="AL161" s="22">
        <f t="shared" si="165"/>
        <v>2.1921244502123119E-12</v>
      </c>
      <c r="AM161" s="62">
        <f t="shared" si="113"/>
        <v>293.33333333333553</v>
      </c>
      <c r="AN161" s="62">
        <f ca="1">AVERAGE(OFFSET($AM$3,0,0,'Données projet'!$E$10+1,1))-AVERAGE(OFFSET($H$3,0,0,'Données projet'!$E$10+1,1))</f>
        <v>285.81515599562209</v>
      </c>
      <c r="AO161" s="62">
        <f t="shared" si="144"/>
        <v>183.57575273732033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7.6904389725476297E-19</v>
      </c>
      <c r="AX161" s="23">
        <f t="shared" si="166"/>
        <v>7.6904389725476297E-19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1.1527845344971866E-13</v>
      </c>
      <c r="BF161" s="14">
        <f t="shared" si="167"/>
        <v>1.7033846239409443E-12</v>
      </c>
      <c r="BG161" s="22">
        <f t="shared" si="168"/>
        <v>3.1675048597887374E-12</v>
      </c>
      <c r="BH161" s="62">
        <f t="shared" si="116"/>
        <v>293.3333333333365</v>
      </c>
      <c r="BI161" s="62">
        <f ca="1">AVERAGE(OFFSET($BH$3,0,0,'Données projet'!$E$11+1,1))-AVERAGE(OFFSET($H$3,0,0,'Données projet'!$E$11+1,1))</f>
        <v>411.98877330238821</v>
      </c>
      <c r="BJ161" s="62">
        <f t="shared" si="146"/>
        <v>256.4377087753457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1.1625082167804595E-18</v>
      </c>
      <c r="BS161" s="24">
        <f t="shared" si="169"/>
        <v>1.1625082167804595E-18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-9.9316821433603781E-14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195.30963433439501</v>
      </c>
      <c r="CE161" s="62">
        <f t="shared" si="148"/>
        <v>185.00219255324504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1.1477510193650885E-19</v>
      </c>
      <c r="CN161" s="24">
        <f t="shared" si="172"/>
        <v>1.1477510193650885E-19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371.95849973474657</v>
      </c>
      <c r="T162" s="62">
        <f t="shared" si="142"/>
        <v>233.32640143610547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7.3349248784140501E-19</v>
      </c>
      <c r="AC162" s="24">
        <f t="shared" si="163"/>
        <v>7.3349248784140501E-19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7.626113074366004E-14</v>
      </c>
      <c r="AK162" s="14">
        <f t="shared" si="164"/>
        <v>1.1823749172251317E-12</v>
      </c>
      <c r="AL162" s="22">
        <f t="shared" si="165"/>
        <v>2.1921244502123119E-12</v>
      </c>
      <c r="AM162" s="62">
        <f t="shared" si="113"/>
        <v>293.33333333333553</v>
      </c>
      <c r="AN162" s="62">
        <f ca="1">AVERAGE(OFFSET($AM$3,0,0,'Données projet'!$E$10+1,1))-AVERAGE(OFFSET($H$3,0,0,'Données projet'!$E$10+1,1))</f>
        <v>285.81515599562209</v>
      </c>
      <c r="AO162" s="62">
        <f t="shared" si="144"/>
        <v>183.57575273732033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5.437961547789734E-19</v>
      </c>
      <c r="AX162" s="23">
        <f t="shared" si="166"/>
        <v>5.437961547789734E-19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1.1527845344971866E-13</v>
      </c>
      <c r="BF162" s="14">
        <f t="shared" si="167"/>
        <v>1.7033846239409443E-12</v>
      </c>
      <c r="BG162" s="22">
        <f t="shared" si="168"/>
        <v>3.1675048597887374E-12</v>
      </c>
      <c r="BH162" s="62">
        <f t="shared" si="116"/>
        <v>293.3333333333365</v>
      </c>
      <c r="BI162" s="62">
        <f ca="1">AVERAGE(OFFSET($BH$3,0,0,'Données projet'!$E$11+1,1))-AVERAGE(OFFSET($H$3,0,0,'Données projet'!$E$11+1,1))</f>
        <v>411.98877330238821</v>
      </c>
      <c r="BJ162" s="62">
        <f t="shared" si="146"/>
        <v>256.4377087753457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8.220174432705439E-19</v>
      </c>
      <c r="BS162" s="24">
        <f t="shared" si="169"/>
        <v>8.220174432705439E-19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-9.9316821433603781E-14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195.30963433439501</v>
      </c>
      <c r="CE162" s="62">
        <f t="shared" si="148"/>
        <v>185.00219255324504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8.1158252890682652E-20</v>
      </c>
      <c r="CN162" s="24">
        <f t="shared" si="172"/>
        <v>8.1158252890682652E-20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371.95849973474657</v>
      </c>
      <c r="T163" s="62">
        <f t="shared" si="142"/>
        <v>233.32640143610547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5.1865751210204874E-19</v>
      </c>
      <c r="AC163" s="24">
        <f t="shared" si="163"/>
        <v>5.1865751210204874E-19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7.626113074366004E-14</v>
      </c>
      <c r="AK163" s="14">
        <f t="shared" si="164"/>
        <v>1.1823749172251317E-12</v>
      </c>
      <c r="AL163" s="22">
        <f t="shared" si="165"/>
        <v>2.1921244502123119E-12</v>
      </c>
      <c r="AM163" s="62">
        <f t="shared" si="113"/>
        <v>293.33333333333553</v>
      </c>
      <c r="AN163" s="62">
        <f ca="1">AVERAGE(OFFSET($AM$3,0,0,'Données projet'!$E$10+1,1))-AVERAGE(OFFSET($H$3,0,0,'Données projet'!$E$10+1,1))</f>
        <v>285.81515599562209</v>
      </c>
      <c r="AO163" s="62">
        <f t="shared" si="144"/>
        <v>183.57575273732033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3.8452194862738148E-19</v>
      </c>
      <c r="AX163" s="23">
        <f t="shared" si="166"/>
        <v>3.8452194862738148E-19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1.1527845344971866E-13</v>
      </c>
      <c r="BF163" s="14">
        <f t="shared" si="167"/>
        <v>1.7033846239409443E-12</v>
      </c>
      <c r="BG163" s="22">
        <f t="shared" si="168"/>
        <v>3.1675048597887374E-12</v>
      </c>
      <c r="BH163" s="62">
        <f t="shared" si="116"/>
        <v>293.3333333333365</v>
      </c>
      <c r="BI163" s="62">
        <f ca="1">AVERAGE(OFFSET($BH$3,0,0,'Données projet'!$E$11+1,1))-AVERAGE(OFFSET($H$3,0,0,'Données projet'!$E$11+1,1))</f>
        <v>411.98877330238821</v>
      </c>
      <c r="BJ163" s="62">
        <f t="shared" si="146"/>
        <v>256.4377087753457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5.8125410839022973E-19</v>
      </c>
      <c r="BS163" s="24">
        <f t="shared" si="169"/>
        <v>5.8125410839022973E-19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-9.9316821433603781E-14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195.30963433439501</v>
      </c>
      <c r="CE163" s="62">
        <f t="shared" si="148"/>
        <v>185.00219255324504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5.7387550968254424E-20</v>
      </c>
      <c r="CN163" s="24">
        <f t="shared" si="172"/>
        <v>5.7387550968254424E-20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371.95849973474657</v>
      </c>
      <c r="T164" s="62">
        <f t="shared" si="142"/>
        <v>233.32640143610547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3.6674624392070251E-19</v>
      </c>
      <c r="AC164" s="24">
        <f t="shared" si="163"/>
        <v>3.6674624392070251E-19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7.626113074366004E-14</v>
      </c>
      <c r="AK164" s="14">
        <f t="shared" si="164"/>
        <v>1.1823749172251317E-12</v>
      </c>
      <c r="AL164" s="22">
        <f t="shared" si="165"/>
        <v>2.1921244502123119E-12</v>
      </c>
      <c r="AM164" s="62">
        <f t="shared" si="113"/>
        <v>293.33333333333553</v>
      </c>
      <c r="AN164" s="62">
        <f ca="1">AVERAGE(OFFSET($AM$3,0,0,'Données projet'!$E$10+1,1))-AVERAGE(OFFSET($H$3,0,0,'Données projet'!$E$10+1,1))</f>
        <v>285.81515599562209</v>
      </c>
      <c r="AO164" s="62">
        <f t="shared" si="144"/>
        <v>183.57575273732033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2.718980773894867E-19</v>
      </c>
      <c r="AX164" s="23">
        <f t="shared" si="166"/>
        <v>2.718980773894867E-19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1.1527845344971866E-13</v>
      </c>
      <c r="BF164" s="14">
        <f t="shared" si="167"/>
        <v>1.7033846239409443E-12</v>
      </c>
      <c r="BG164" s="22">
        <f t="shared" si="168"/>
        <v>3.1675048597887374E-12</v>
      </c>
      <c r="BH164" s="62">
        <f t="shared" si="116"/>
        <v>293.3333333333365</v>
      </c>
      <c r="BI164" s="62">
        <f ca="1">AVERAGE(OFFSET($BH$3,0,0,'Données projet'!$E$11+1,1))-AVERAGE(OFFSET($H$3,0,0,'Données projet'!$E$11+1,1))</f>
        <v>411.98877330238821</v>
      </c>
      <c r="BJ164" s="62">
        <f t="shared" si="146"/>
        <v>256.4377087753457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4.1100872163527195E-19</v>
      </c>
      <c r="BS164" s="24">
        <f t="shared" si="169"/>
        <v>4.1100872163527195E-19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-9.9316821433603781E-14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195.30963433439501</v>
      </c>
      <c r="CE164" s="62">
        <f t="shared" si="148"/>
        <v>185.00219255324504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4.0579126445341326E-20</v>
      </c>
      <c r="CN164" s="24">
        <f t="shared" si="172"/>
        <v>4.0579126445341326E-20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371.95849973474657</v>
      </c>
      <c r="T165" s="62">
        <f t="shared" si="142"/>
        <v>233.32640143610547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2.5932875605102437E-19</v>
      </c>
      <c r="AC165" s="24">
        <f t="shared" si="163"/>
        <v>2.5932875605102437E-19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7.626113074366004E-14</v>
      </c>
      <c r="AK165" s="14">
        <f t="shared" si="164"/>
        <v>1.1823749172251317E-12</v>
      </c>
      <c r="AL165" s="22">
        <f t="shared" si="165"/>
        <v>2.1921244502123119E-12</v>
      </c>
      <c r="AM165" s="62">
        <f t="shared" si="113"/>
        <v>293.33333333333553</v>
      </c>
      <c r="AN165" s="62">
        <f ca="1">AVERAGE(OFFSET($AM$3,0,0,'Données projet'!$E$10+1,1))-AVERAGE(OFFSET($H$3,0,0,'Données projet'!$E$10+1,1))</f>
        <v>285.81515599562209</v>
      </c>
      <c r="AO165" s="62">
        <f t="shared" si="144"/>
        <v>183.57575273732033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1.9226097431369074E-19</v>
      </c>
      <c r="AX165" s="23">
        <f t="shared" si="166"/>
        <v>1.9226097431369074E-19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1.1527845344971866E-13</v>
      </c>
      <c r="BF165" s="14">
        <f t="shared" si="167"/>
        <v>1.7033846239409443E-12</v>
      </c>
      <c r="BG165" s="22">
        <f t="shared" si="168"/>
        <v>3.1675048597887374E-12</v>
      </c>
      <c r="BH165" s="62">
        <f t="shared" si="116"/>
        <v>293.3333333333365</v>
      </c>
      <c r="BI165" s="62">
        <f ca="1">AVERAGE(OFFSET($BH$3,0,0,'Données projet'!$E$11+1,1))-AVERAGE(OFFSET($H$3,0,0,'Données projet'!$E$11+1,1))</f>
        <v>411.98877330238821</v>
      </c>
      <c r="BJ165" s="62">
        <f t="shared" si="146"/>
        <v>256.4377087753457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2.9062705419511486E-19</v>
      </c>
      <c r="BS165" s="24">
        <f t="shared" si="169"/>
        <v>2.9062705419511486E-19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-9.9316821433603781E-14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195.30963433439501</v>
      </c>
      <c r="CE165" s="62">
        <f t="shared" si="148"/>
        <v>185.00219255324504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2.8693775484127212E-20</v>
      </c>
      <c r="CN165" s="24">
        <f t="shared" si="172"/>
        <v>2.8693775484127212E-20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371.95849973474657</v>
      </c>
      <c r="T166" s="62">
        <f t="shared" si="142"/>
        <v>233.32640143610547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1.8337312196035125E-19</v>
      </c>
      <c r="AC166" s="24">
        <f t="shared" si="163"/>
        <v>1.8337312196035125E-19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7.626113074366004E-14</v>
      </c>
      <c r="AK166" s="14">
        <f t="shared" si="164"/>
        <v>1.1823749172251317E-12</v>
      </c>
      <c r="AL166" s="22">
        <f t="shared" si="165"/>
        <v>2.1921244502123119E-12</v>
      </c>
      <c r="AM166" s="62">
        <f t="shared" si="113"/>
        <v>293.33333333333553</v>
      </c>
      <c r="AN166" s="62">
        <f ca="1">AVERAGE(OFFSET($AM$3,0,0,'Données projet'!$E$10+1,1))-AVERAGE(OFFSET($H$3,0,0,'Données projet'!$E$10+1,1))</f>
        <v>285.81515599562209</v>
      </c>
      <c r="AO166" s="62">
        <f t="shared" si="144"/>
        <v>183.57575273732033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1.3594903869474335E-19</v>
      </c>
      <c r="AX166" s="23">
        <f t="shared" si="166"/>
        <v>1.3594903869474335E-19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1.1527845344971866E-13</v>
      </c>
      <c r="BF166" s="14">
        <f t="shared" si="167"/>
        <v>1.7033846239409443E-12</v>
      </c>
      <c r="BG166" s="22">
        <f t="shared" si="168"/>
        <v>3.1675048597887374E-12</v>
      </c>
      <c r="BH166" s="62">
        <f t="shared" si="116"/>
        <v>293.3333333333365</v>
      </c>
      <c r="BI166" s="62">
        <f ca="1">AVERAGE(OFFSET($BH$3,0,0,'Données projet'!$E$11+1,1))-AVERAGE(OFFSET($H$3,0,0,'Données projet'!$E$11+1,1))</f>
        <v>411.98877330238821</v>
      </c>
      <c r="BJ166" s="62">
        <f t="shared" si="146"/>
        <v>256.4377087753457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2.0550436081763598E-19</v>
      </c>
      <c r="BS166" s="24">
        <f t="shared" si="169"/>
        <v>2.0550436081763598E-19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-9.9316821433603781E-14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195.30963433439501</v>
      </c>
      <c r="CE166" s="62">
        <f t="shared" si="148"/>
        <v>185.00219255324504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2.0289563222670663E-20</v>
      </c>
      <c r="CN166" s="24">
        <f t="shared" si="172"/>
        <v>2.0289563222670663E-20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371.95849973474657</v>
      </c>
      <c r="T167" s="62">
        <f t="shared" si="142"/>
        <v>233.32640143610547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1.2966437802551218E-19</v>
      </c>
      <c r="AC167" s="24">
        <f t="shared" si="163"/>
        <v>1.2966437802551218E-19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7.626113074366004E-14</v>
      </c>
      <c r="AK167" s="14">
        <f t="shared" si="164"/>
        <v>1.1823749172251317E-12</v>
      </c>
      <c r="AL167" s="22">
        <f t="shared" si="165"/>
        <v>2.1921244502123119E-12</v>
      </c>
      <c r="AM167" s="62">
        <f t="shared" si="113"/>
        <v>293.33333333333553</v>
      </c>
      <c r="AN167" s="62">
        <f ca="1">AVERAGE(OFFSET($AM$3,0,0,'Données projet'!$E$10+1,1))-AVERAGE(OFFSET($H$3,0,0,'Données projet'!$E$10+1,1))</f>
        <v>285.81515599562209</v>
      </c>
      <c r="AO167" s="62">
        <f t="shared" si="144"/>
        <v>183.57575273732033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9.6130487156845371E-20</v>
      </c>
      <c r="AX167" s="23">
        <f t="shared" si="166"/>
        <v>9.6130487156845371E-20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1.1527845344971866E-13</v>
      </c>
      <c r="BF167" s="14">
        <f t="shared" si="167"/>
        <v>1.7033846239409443E-12</v>
      </c>
      <c r="BG167" s="22">
        <f t="shared" si="168"/>
        <v>3.1675048597887374E-12</v>
      </c>
      <c r="BH167" s="62">
        <f t="shared" si="116"/>
        <v>293.3333333333365</v>
      </c>
      <c r="BI167" s="62">
        <f ca="1">AVERAGE(OFFSET($BH$3,0,0,'Données projet'!$E$11+1,1))-AVERAGE(OFFSET($H$3,0,0,'Données projet'!$E$11+1,1))</f>
        <v>411.98877330238821</v>
      </c>
      <c r="BJ167" s="62">
        <f t="shared" si="146"/>
        <v>256.4377087753457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1.4531352709755743E-19</v>
      </c>
      <c r="BS167" s="24">
        <f t="shared" si="169"/>
        <v>1.4531352709755743E-19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-9.9316821433603781E-14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195.30963433439501</v>
      </c>
      <c r="CE167" s="62">
        <f t="shared" si="148"/>
        <v>185.00219255324504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1.4346887742063606E-20</v>
      </c>
      <c r="CN167" s="24">
        <f t="shared" si="172"/>
        <v>1.4346887742063606E-20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371.95849973474657</v>
      </c>
      <c r="T168" s="62">
        <f t="shared" si="142"/>
        <v>233.32640143610547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9.1686560980175627E-20</v>
      </c>
      <c r="AC168" s="24">
        <f t="shared" si="163"/>
        <v>9.1686560980175627E-20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7.626113074366004E-14</v>
      </c>
      <c r="AK168" s="14">
        <f t="shared" si="164"/>
        <v>1.1823749172251317E-12</v>
      </c>
      <c r="AL168" s="22">
        <f t="shared" si="165"/>
        <v>2.1921244502123119E-12</v>
      </c>
      <c r="AM168" s="62">
        <f t="shared" si="113"/>
        <v>293.33333333333553</v>
      </c>
      <c r="AN168" s="62">
        <f ca="1">AVERAGE(OFFSET($AM$3,0,0,'Données projet'!$E$10+1,1))-AVERAGE(OFFSET($H$3,0,0,'Données projet'!$E$10+1,1))</f>
        <v>285.81515599562209</v>
      </c>
      <c r="AO168" s="62">
        <f t="shared" si="144"/>
        <v>183.57575273732033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6.7974519347371676E-20</v>
      </c>
      <c r="AX168" s="23">
        <f t="shared" si="166"/>
        <v>6.7974519347371676E-20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1.1527845344971866E-13</v>
      </c>
      <c r="BF168" s="14">
        <f t="shared" si="167"/>
        <v>1.7033846239409443E-12</v>
      </c>
      <c r="BG168" s="22">
        <f t="shared" si="168"/>
        <v>3.1675048597887374E-12</v>
      </c>
      <c r="BH168" s="62">
        <f t="shared" si="116"/>
        <v>293.3333333333365</v>
      </c>
      <c r="BI168" s="62">
        <f ca="1">AVERAGE(OFFSET($BH$3,0,0,'Données projet'!$E$11+1,1))-AVERAGE(OFFSET($H$3,0,0,'Données projet'!$E$11+1,1))</f>
        <v>411.98877330238821</v>
      </c>
      <c r="BJ168" s="62">
        <f t="shared" si="146"/>
        <v>256.4377087753457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1.0275218040881799E-19</v>
      </c>
      <c r="BS168" s="24">
        <f t="shared" si="169"/>
        <v>1.0275218040881799E-19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-9.9316821433603781E-14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195.30963433439501</v>
      </c>
      <c r="CE168" s="62">
        <f t="shared" si="148"/>
        <v>185.00219255324504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1.0144781611335331E-20</v>
      </c>
      <c r="CN168" s="24">
        <f t="shared" si="172"/>
        <v>1.0144781611335331E-20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371.95849973474657</v>
      </c>
      <c r="T169" s="62">
        <f t="shared" si="142"/>
        <v>233.32640143610547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6.4832189012756092E-20</v>
      </c>
      <c r="AC169" s="24">
        <f t="shared" si="163"/>
        <v>6.4832189012756092E-20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7.626113074366004E-14</v>
      </c>
      <c r="AK169" s="14">
        <f t="shared" si="164"/>
        <v>1.1823749172251317E-12</v>
      </c>
      <c r="AL169" s="22">
        <f t="shared" si="165"/>
        <v>2.1921244502123119E-12</v>
      </c>
      <c r="AM169" s="62">
        <f t="shared" si="113"/>
        <v>293.33333333333553</v>
      </c>
      <c r="AN169" s="62">
        <f ca="1">AVERAGE(OFFSET($AM$3,0,0,'Données projet'!$E$10+1,1))-AVERAGE(OFFSET($H$3,0,0,'Données projet'!$E$10+1,1))</f>
        <v>285.81515599562209</v>
      </c>
      <c r="AO169" s="62">
        <f t="shared" si="144"/>
        <v>183.57575273732033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4.8065243578422685E-20</v>
      </c>
      <c r="AX169" s="23">
        <f t="shared" si="166"/>
        <v>4.8065243578422685E-20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1.1527845344971866E-13</v>
      </c>
      <c r="BF169" s="14">
        <f t="shared" si="167"/>
        <v>1.7033846239409443E-12</v>
      </c>
      <c r="BG169" s="22">
        <f t="shared" si="168"/>
        <v>3.1675048597887374E-12</v>
      </c>
      <c r="BH169" s="62">
        <f t="shared" si="116"/>
        <v>293.3333333333365</v>
      </c>
      <c r="BI169" s="62">
        <f ca="1">AVERAGE(OFFSET($BH$3,0,0,'Données projet'!$E$11+1,1))-AVERAGE(OFFSET($H$3,0,0,'Données projet'!$E$11+1,1))</f>
        <v>411.98877330238821</v>
      </c>
      <c r="BJ169" s="62">
        <f t="shared" si="146"/>
        <v>256.4377087753457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7.2656763548778716E-20</v>
      </c>
      <c r="BS169" s="24">
        <f t="shared" si="169"/>
        <v>7.2656763548778716E-20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-9.9316821433603781E-14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195.30963433439501</v>
      </c>
      <c r="CE169" s="62">
        <f t="shared" si="148"/>
        <v>185.00219255324504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7.173443871031803E-21</v>
      </c>
      <c r="CN169" s="24">
        <f t="shared" si="172"/>
        <v>7.173443871031803E-21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371.95849973474657</v>
      </c>
      <c r="T170" s="62">
        <f t="shared" si="142"/>
        <v>233.32640143610547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4.5843280490087813E-20</v>
      </c>
      <c r="AC170" s="24">
        <f t="shared" si="163"/>
        <v>4.5843280490087813E-20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7.626113074366004E-14</v>
      </c>
      <c r="AK170" s="14">
        <f t="shared" si="164"/>
        <v>1.1823749172251317E-12</v>
      </c>
      <c r="AL170" s="22">
        <f t="shared" si="165"/>
        <v>2.1921244502123119E-12</v>
      </c>
      <c r="AM170" s="62">
        <f t="shared" si="113"/>
        <v>293.33333333333553</v>
      </c>
      <c r="AN170" s="62">
        <f ca="1">AVERAGE(OFFSET($AM$3,0,0,'Données projet'!$E$10+1,1))-AVERAGE(OFFSET($H$3,0,0,'Données projet'!$E$10+1,1))</f>
        <v>285.81515599562209</v>
      </c>
      <c r="AO170" s="62">
        <f t="shared" si="144"/>
        <v>183.57575273732033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3.3987259673685838E-20</v>
      </c>
      <c r="AX170" s="23">
        <f t="shared" si="166"/>
        <v>3.3987259673685838E-20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1.1527845344971866E-13</v>
      </c>
      <c r="BF170" s="14">
        <f t="shared" si="167"/>
        <v>1.7033846239409443E-12</v>
      </c>
      <c r="BG170" s="22">
        <f t="shared" si="168"/>
        <v>3.1675048597887374E-12</v>
      </c>
      <c r="BH170" s="62">
        <f t="shared" si="116"/>
        <v>293.3333333333365</v>
      </c>
      <c r="BI170" s="62">
        <f ca="1">AVERAGE(OFFSET($BH$3,0,0,'Données projet'!$E$11+1,1))-AVERAGE(OFFSET($H$3,0,0,'Données projet'!$E$11+1,1))</f>
        <v>411.98877330238821</v>
      </c>
      <c r="BJ170" s="62">
        <f t="shared" si="146"/>
        <v>256.4377087753457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5.1376090204408994E-20</v>
      </c>
      <c r="BS170" s="24">
        <f t="shared" si="169"/>
        <v>5.1376090204408994E-20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-9.9316821433603781E-14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195.30963433439501</v>
      </c>
      <c r="CE170" s="62">
        <f t="shared" si="148"/>
        <v>185.00219255324504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5.0723908056676657E-21</v>
      </c>
      <c r="CN170" s="24">
        <f t="shared" si="172"/>
        <v>5.0723908056676657E-21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371.95849973474657</v>
      </c>
      <c r="T171" s="62">
        <f t="shared" si="142"/>
        <v>233.32640143610547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3.2416094506378046E-20</v>
      </c>
      <c r="AC171" s="24">
        <f t="shared" si="163"/>
        <v>3.2416094506378046E-20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7.626113074366004E-14</v>
      </c>
      <c r="AK171" s="14">
        <f t="shared" si="164"/>
        <v>1.1823749172251317E-12</v>
      </c>
      <c r="AL171" s="22">
        <f t="shared" si="165"/>
        <v>2.1921244502123119E-12</v>
      </c>
      <c r="AM171" s="62">
        <f t="shared" si="113"/>
        <v>293.33333333333553</v>
      </c>
      <c r="AN171" s="62">
        <f ca="1">AVERAGE(OFFSET($AM$3,0,0,'Données projet'!$E$10+1,1))-AVERAGE(OFFSET($H$3,0,0,'Données projet'!$E$10+1,1))</f>
        <v>285.81515599562209</v>
      </c>
      <c r="AO171" s="62">
        <f t="shared" si="144"/>
        <v>183.57575273732033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2.4032621789211343E-20</v>
      </c>
      <c r="AX171" s="23">
        <f t="shared" si="166"/>
        <v>2.4032621789211343E-20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1.1527845344971866E-13</v>
      </c>
      <c r="BF171" s="14">
        <f t="shared" si="167"/>
        <v>1.7033846239409443E-12</v>
      </c>
      <c r="BG171" s="22">
        <f t="shared" si="168"/>
        <v>3.1675048597887374E-12</v>
      </c>
      <c r="BH171" s="62">
        <f t="shared" si="116"/>
        <v>293.3333333333365</v>
      </c>
      <c r="BI171" s="62">
        <f ca="1">AVERAGE(OFFSET($BH$3,0,0,'Données projet'!$E$11+1,1))-AVERAGE(OFFSET($H$3,0,0,'Données projet'!$E$11+1,1))</f>
        <v>411.98877330238821</v>
      </c>
      <c r="BJ171" s="62">
        <f t="shared" si="146"/>
        <v>256.4377087753457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3.6328381774389358E-20</v>
      </c>
      <c r="BS171" s="24">
        <f t="shared" si="169"/>
        <v>3.6328381774389358E-20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-9.9316821433603781E-14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195.30963433439501</v>
      </c>
      <c r="CE171" s="62">
        <f t="shared" si="148"/>
        <v>185.00219255324504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3.5867219355159015E-21</v>
      </c>
      <c r="CN171" s="24">
        <f t="shared" si="172"/>
        <v>3.5867219355159015E-21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371.95849973474657</v>
      </c>
      <c r="T172" s="62">
        <f t="shared" si="142"/>
        <v>233.32640143610547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2.2921640245043907E-20</v>
      </c>
      <c r="AC172" s="24">
        <f t="shared" si="163"/>
        <v>2.2921640245043907E-20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7.626113074366004E-14</v>
      </c>
      <c r="AK172" s="14">
        <f t="shared" si="164"/>
        <v>1.1823749172251317E-12</v>
      </c>
      <c r="AL172" s="22">
        <f t="shared" si="165"/>
        <v>2.1921244502123119E-12</v>
      </c>
      <c r="AM172" s="62">
        <f t="shared" si="113"/>
        <v>293.33333333333553</v>
      </c>
      <c r="AN172" s="62">
        <f ca="1">AVERAGE(OFFSET($AM$3,0,0,'Données projet'!$E$10+1,1))-AVERAGE(OFFSET($H$3,0,0,'Données projet'!$E$10+1,1))</f>
        <v>285.81515599562209</v>
      </c>
      <c r="AO172" s="62">
        <f t="shared" si="144"/>
        <v>183.57575273732033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1.6993629836842919E-20</v>
      </c>
      <c r="AX172" s="23">
        <f t="shared" si="166"/>
        <v>1.6993629836842919E-20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1.1527845344971866E-13</v>
      </c>
      <c r="BF172" s="14">
        <f t="shared" si="167"/>
        <v>1.7033846239409443E-12</v>
      </c>
      <c r="BG172" s="22">
        <f t="shared" si="168"/>
        <v>3.1675048597887374E-12</v>
      </c>
      <c r="BH172" s="62">
        <f t="shared" si="116"/>
        <v>293.3333333333365</v>
      </c>
      <c r="BI172" s="62">
        <f ca="1">AVERAGE(OFFSET($BH$3,0,0,'Données projet'!$E$11+1,1))-AVERAGE(OFFSET($H$3,0,0,'Données projet'!$E$11+1,1))</f>
        <v>411.98877330238821</v>
      </c>
      <c r="BJ172" s="62">
        <f t="shared" si="146"/>
        <v>256.4377087753457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2.5688045102204497E-20</v>
      </c>
      <c r="BS172" s="24">
        <f t="shared" si="169"/>
        <v>2.5688045102204497E-20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-9.9316821433603781E-14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195.30963433439501</v>
      </c>
      <c r="CE172" s="62">
        <f t="shared" si="148"/>
        <v>185.00219255324504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2.5361954028338329E-21</v>
      </c>
      <c r="CN172" s="24">
        <f t="shared" si="172"/>
        <v>2.5361954028338329E-21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371.95849973474657</v>
      </c>
      <c r="T173" s="62">
        <f t="shared" si="142"/>
        <v>233.32640143610547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1.6208047253189023E-20</v>
      </c>
      <c r="AC173" s="24">
        <f t="shared" si="163"/>
        <v>1.6208047253189023E-20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7.626113074366004E-14</v>
      </c>
      <c r="AK173" s="14">
        <f t="shared" si="164"/>
        <v>1.1823749172251317E-12</v>
      </c>
      <c r="AL173" s="22">
        <f t="shared" si="165"/>
        <v>2.1921244502123119E-12</v>
      </c>
      <c r="AM173" s="62">
        <f t="shared" si="113"/>
        <v>293.33333333333553</v>
      </c>
      <c r="AN173" s="62">
        <f ca="1">AVERAGE(OFFSET($AM$3,0,0,'Données projet'!$E$10+1,1))-AVERAGE(OFFSET($H$3,0,0,'Données projet'!$E$10+1,1))</f>
        <v>285.81515599562209</v>
      </c>
      <c r="AO173" s="62">
        <f t="shared" si="144"/>
        <v>183.57575273732033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1.2016310894605671E-20</v>
      </c>
      <c r="AX173" s="23">
        <f t="shared" si="166"/>
        <v>1.2016310894605671E-20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1.1527845344971866E-13</v>
      </c>
      <c r="BF173" s="14">
        <f t="shared" si="167"/>
        <v>1.7033846239409443E-12</v>
      </c>
      <c r="BG173" s="22">
        <f t="shared" si="168"/>
        <v>3.1675048597887374E-12</v>
      </c>
      <c r="BH173" s="62">
        <f t="shared" si="116"/>
        <v>293.3333333333365</v>
      </c>
      <c r="BI173" s="62">
        <f ca="1">AVERAGE(OFFSET($BH$3,0,0,'Données projet'!$E$11+1,1))-AVERAGE(OFFSET($H$3,0,0,'Données projet'!$E$11+1,1))</f>
        <v>411.98877330238821</v>
      </c>
      <c r="BJ173" s="62">
        <f t="shared" si="146"/>
        <v>256.4377087753457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1.8164190887194679E-20</v>
      </c>
      <c r="BS173" s="24">
        <f t="shared" si="169"/>
        <v>1.8164190887194679E-20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-9.9316821433603781E-14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195.30963433439501</v>
      </c>
      <c r="CE173" s="62">
        <f t="shared" si="148"/>
        <v>185.00219255324504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1.7933609677579507E-21</v>
      </c>
      <c r="CN173" s="24">
        <f t="shared" si="172"/>
        <v>1.7933609677579507E-21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371.95849973474657</v>
      </c>
      <c r="T174" s="62">
        <f t="shared" si="142"/>
        <v>233.32640143610547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1.1460820122521953E-20</v>
      </c>
      <c r="AC174" s="24">
        <f t="shared" si="163"/>
        <v>1.1460820122521953E-20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7.626113074366004E-14</v>
      </c>
      <c r="AK174" s="14">
        <f t="shared" si="164"/>
        <v>1.1823749172251317E-12</v>
      </c>
      <c r="AL174" s="22">
        <f t="shared" si="165"/>
        <v>2.1921244502123119E-12</v>
      </c>
      <c r="AM174" s="62">
        <f t="shared" si="113"/>
        <v>293.33333333333553</v>
      </c>
      <c r="AN174" s="62">
        <f ca="1">AVERAGE(OFFSET($AM$3,0,0,'Données projet'!$E$10+1,1))-AVERAGE(OFFSET($H$3,0,0,'Données projet'!$E$10+1,1))</f>
        <v>285.81515599562209</v>
      </c>
      <c r="AO174" s="62">
        <f t="shared" si="144"/>
        <v>183.57575273732033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8.4968149184214594E-21</v>
      </c>
      <c r="AX174" s="23">
        <f t="shared" si="166"/>
        <v>8.4968149184214594E-21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1.1527845344971866E-13</v>
      </c>
      <c r="BF174" s="14">
        <f t="shared" si="167"/>
        <v>1.7033846239409443E-12</v>
      </c>
      <c r="BG174" s="22">
        <f t="shared" si="168"/>
        <v>3.1675048597887374E-12</v>
      </c>
      <c r="BH174" s="62">
        <f t="shared" si="116"/>
        <v>293.3333333333365</v>
      </c>
      <c r="BI174" s="62">
        <f ca="1">AVERAGE(OFFSET($BH$3,0,0,'Données projet'!$E$11+1,1))-AVERAGE(OFFSET($H$3,0,0,'Données projet'!$E$11+1,1))</f>
        <v>411.98877330238821</v>
      </c>
      <c r="BJ174" s="62">
        <f t="shared" si="146"/>
        <v>256.4377087753457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1.2844022551102249E-20</v>
      </c>
      <c r="BS174" s="24">
        <f t="shared" si="169"/>
        <v>1.2844022551102249E-20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-9.9316821433603781E-14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195.30963433439501</v>
      </c>
      <c r="CE174" s="62">
        <f t="shared" si="148"/>
        <v>185.00219255324504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1.2680977014169164E-21</v>
      </c>
      <c r="CN174" s="24">
        <f t="shared" si="172"/>
        <v>1.2680977014169164E-21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371.95849973474657</v>
      </c>
      <c r="T175" s="62">
        <f t="shared" si="142"/>
        <v>233.32640143610547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8.1040236265945115E-21</v>
      </c>
      <c r="AC175" s="24">
        <f t="shared" si="163"/>
        <v>8.1040236265945115E-21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7.626113074366004E-14</v>
      </c>
      <c r="AK175" s="14">
        <f t="shared" si="164"/>
        <v>1.1823749172251317E-12</v>
      </c>
      <c r="AL175" s="22">
        <f t="shared" si="165"/>
        <v>2.1921244502123119E-12</v>
      </c>
      <c r="AM175" s="62">
        <f t="shared" si="113"/>
        <v>293.33333333333553</v>
      </c>
      <c r="AN175" s="62">
        <f ca="1">AVERAGE(OFFSET($AM$3,0,0,'Données projet'!$E$10+1,1))-AVERAGE(OFFSET($H$3,0,0,'Données projet'!$E$10+1,1))</f>
        <v>285.81515599562209</v>
      </c>
      <c r="AO175" s="62">
        <f t="shared" si="144"/>
        <v>183.57575273732033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6.0081554473028357E-21</v>
      </c>
      <c r="AX175" s="23">
        <f t="shared" si="166"/>
        <v>6.0081554473028357E-21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1.1527845344971866E-13</v>
      </c>
      <c r="BF175" s="14">
        <f t="shared" si="167"/>
        <v>1.7033846239409443E-12</v>
      </c>
      <c r="BG175" s="22">
        <f t="shared" si="168"/>
        <v>3.1675048597887374E-12</v>
      </c>
      <c r="BH175" s="62">
        <f t="shared" si="116"/>
        <v>293.3333333333365</v>
      </c>
      <c r="BI175" s="62">
        <f ca="1">AVERAGE(OFFSET($BH$3,0,0,'Données projet'!$E$11+1,1))-AVERAGE(OFFSET($H$3,0,0,'Données projet'!$E$11+1,1))</f>
        <v>411.98877330238821</v>
      </c>
      <c r="BJ175" s="62">
        <f t="shared" si="146"/>
        <v>256.4377087753457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9.0820954435973395E-21</v>
      </c>
      <c r="BS175" s="24">
        <f t="shared" si="169"/>
        <v>9.0820954435973395E-21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-9.9316821433603781E-14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195.30963433439501</v>
      </c>
      <c r="CE175" s="62">
        <f t="shared" si="148"/>
        <v>185.00219255324504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8.9668048387897537E-22</v>
      </c>
      <c r="CN175" s="24">
        <f t="shared" si="172"/>
        <v>8.9668048387897537E-22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371.95849973474657</v>
      </c>
      <c r="T176" s="62">
        <f t="shared" si="142"/>
        <v>233.32640143610547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5.7304100612609767E-21</v>
      </c>
      <c r="AC176" s="24">
        <f t="shared" si="163"/>
        <v>5.7304100612609767E-21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7.626113074366004E-14</v>
      </c>
      <c r="AK176" s="14">
        <f t="shared" si="164"/>
        <v>1.1823749172251317E-12</v>
      </c>
      <c r="AL176" s="22">
        <f t="shared" si="165"/>
        <v>2.1921244502123119E-12</v>
      </c>
      <c r="AM176" s="62">
        <f t="shared" si="113"/>
        <v>293.33333333333553</v>
      </c>
      <c r="AN176" s="62">
        <f ca="1">AVERAGE(OFFSET($AM$3,0,0,'Données projet'!$E$10+1,1))-AVERAGE(OFFSET($H$3,0,0,'Données projet'!$E$10+1,1))</f>
        <v>285.81515599562209</v>
      </c>
      <c r="AO176" s="62">
        <f t="shared" si="144"/>
        <v>183.57575273732033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4.2484074592107297E-21</v>
      </c>
      <c r="AX176" s="23">
        <f t="shared" si="166"/>
        <v>4.2484074592107297E-21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1.1527845344971866E-13</v>
      </c>
      <c r="BF176" s="14">
        <f t="shared" si="167"/>
        <v>1.7033846239409443E-12</v>
      </c>
      <c r="BG176" s="22">
        <f t="shared" si="168"/>
        <v>3.1675048597887374E-12</v>
      </c>
      <c r="BH176" s="62">
        <f t="shared" si="116"/>
        <v>293.3333333333365</v>
      </c>
      <c r="BI176" s="62">
        <f ca="1">AVERAGE(OFFSET($BH$3,0,0,'Données projet'!$E$11+1,1))-AVERAGE(OFFSET($H$3,0,0,'Données projet'!$E$11+1,1))</f>
        <v>411.98877330238821</v>
      </c>
      <c r="BJ176" s="62">
        <f t="shared" si="146"/>
        <v>256.4377087753457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6.4220112755511243E-21</v>
      </c>
      <c r="BS176" s="24">
        <f t="shared" si="169"/>
        <v>6.4220112755511243E-21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-9.9316821433603781E-14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195.30963433439501</v>
      </c>
      <c r="CE176" s="62">
        <f t="shared" si="148"/>
        <v>185.00219255324504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6.3404885070845822E-22</v>
      </c>
      <c r="CN176" s="24">
        <f t="shared" si="172"/>
        <v>6.3404885070845822E-22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371.95849973474657</v>
      </c>
      <c r="T177" s="62">
        <f t="shared" si="142"/>
        <v>233.32640143610547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4.0520118132972558E-21</v>
      </c>
      <c r="AC177" s="24">
        <f t="shared" si="163"/>
        <v>4.0520118132972558E-21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7.626113074366004E-14</v>
      </c>
      <c r="AK177" s="14">
        <f t="shared" si="164"/>
        <v>1.1823749172251317E-12</v>
      </c>
      <c r="AL177" s="22">
        <f t="shared" si="165"/>
        <v>2.1921244502123119E-12</v>
      </c>
      <c r="AM177" s="62">
        <f t="shared" si="113"/>
        <v>293.33333333333553</v>
      </c>
      <c r="AN177" s="62">
        <f ca="1">AVERAGE(OFFSET($AM$3,0,0,'Données projet'!$E$10+1,1))-AVERAGE(OFFSET($H$3,0,0,'Données projet'!$E$10+1,1))</f>
        <v>285.81515599562209</v>
      </c>
      <c r="AO177" s="62">
        <f t="shared" si="144"/>
        <v>183.57575273732033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3.0040777236514178E-21</v>
      </c>
      <c r="AX177" s="23">
        <f t="shared" si="166"/>
        <v>3.0040777236514178E-21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1.1527845344971866E-13</v>
      </c>
      <c r="BF177" s="14">
        <f t="shared" si="167"/>
        <v>1.7033846239409443E-12</v>
      </c>
      <c r="BG177" s="22">
        <f t="shared" si="168"/>
        <v>3.1675048597887374E-12</v>
      </c>
      <c r="BH177" s="62">
        <f t="shared" si="116"/>
        <v>293.3333333333365</v>
      </c>
      <c r="BI177" s="62">
        <f ca="1">AVERAGE(OFFSET($BH$3,0,0,'Données projet'!$E$11+1,1))-AVERAGE(OFFSET($H$3,0,0,'Données projet'!$E$11+1,1))</f>
        <v>411.98877330238821</v>
      </c>
      <c r="BJ177" s="62">
        <f t="shared" si="146"/>
        <v>256.4377087753457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4.5410477217986697E-21</v>
      </c>
      <c r="BS177" s="24">
        <f t="shared" si="169"/>
        <v>4.5410477217986697E-21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-9.9316821433603781E-14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195.30963433439501</v>
      </c>
      <c r="CE177" s="62">
        <f t="shared" si="148"/>
        <v>185.00219255324504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4.4834024193948769E-22</v>
      </c>
      <c r="CN177" s="24">
        <f t="shared" si="172"/>
        <v>4.4834024193948769E-22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371.95849973474657</v>
      </c>
      <c r="T178" s="62">
        <f t="shared" si="142"/>
        <v>233.32640143610547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2.8652050306304883E-21</v>
      </c>
      <c r="AC178" s="24">
        <f t="shared" si="163"/>
        <v>2.8652050306304883E-21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7.626113074366004E-14</v>
      </c>
      <c r="AK178" s="14">
        <f t="shared" si="164"/>
        <v>1.1823749172251317E-12</v>
      </c>
      <c r="AL178" s="22">
        <f t="shared" si="165"/>
        <v>2.1921244502123119E-12</v>
      </c>
      <c r="AM178" s="62">
        <f t="shared" si="113"/>
        <v>293.33333333333553</v>
      </c>
      <c r="AN178" s="62">
        <f ca="1">AVERAGE(OFFSET($AM$3,0,0,'Données projet'!$E$10+1,1))-AVERAGE(OFFSET($H$3,0,0,'Données projet'!$E$10+1,1))</f>
        <v>285.81515599562209</v>
      </c>
      <c r="AO178" s="62">
        <f t="shared" si="144"/>
        <v>183.57575273732033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2.1242037296053649E-21</v>
      </c>
      <c r="AX178" s="23">
        <f t="shared" si="166"/>
        <v>2.1242037296053649E-21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1.1527845344971866E-13</v>
      </c>
      <c r="BF178" s="14">
        <f t="shared" si="167"/>
        <v>1.7033846239409443E-12</v>
      </c>
      <c r="BG178" s="22">
        <f t="shared" si="168"/>
        <v>3.1675048597887374E-12</v>
      </c>
      <c r="BH178" s="62">
        <f t="shared" si="116"/>
        <v>293.3333333333365</v>
      </c>
      <c r="BI178" s="62">
        <f ca="1">AVERAGE(OFFSET($BH$3,0,0,'Données projet'!$E$11+1,1))-AVERAGE(OFFSET($H$3,0,0,'Données projet'!$E$11+1,1))</f>
        <v>411.98877330238821</v>
      </c>
      <c r="BJ178" s="62">
        <f t="shared" si="146"/>
        <v>256.4377087753457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3.2110056377755621E-21</v>
      </c>
      <c r="BS178" s="24">
        <f t="shared" si="169"/>
        <v>3.2110056377755621E-21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-9.9316821433603781E-14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195.30963433439501</v>
      </c>
      <c r="CE178" s="62">
        <f t="shared" si="148"/>
        <v>185.00219255324504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3.1702442535422911E-22</v>
      </c>
      <c r="CN178" s="24">
        <f t="shared" si="172"/>
        <v>3.1702442535422911E-22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371.95849973474657</v>
      </c>
      <c r="T179" s="62">
        <f t="shared" si="142"/>
        <v>233.32640143610547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2.0260059066486279E-21</v>
      </c>
      <c r="AC179" s="24">
        <f t="shared" si="163"/>
        <v>2.0260059066486279E-21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7.626113074366004E-14</v>
      </c>
      <c r="AK179" s="14">
        <f t="shared" si="164"/>
        <v>1.1823749172251317E-12</v>
      </c>
      <c r="AL179" s="22">
        <f t="shared" si="165"/>
        <v>2.1921244502123119E-12</v>
      </c>
      <c r="AM179" s="62">
        <f t="shared" si="113"/>
        <v>293.33333333333553</v>
      </c>
      <c r="AN179" s="62">
        <f ca="1">AVERAGE(OFFSET($AM$3,0,0,'Données projet'!$E$10+1,1))-AVERAGE(OFFSET($H$3,0,0,'Données projet'!$E$10+1,1))</f>
        <v>285.81515599562209</v>
      </c>
      <c r="AO179" s="62">
        <f t="shared" si="144"/>
        <v>183.57575273732033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1.5020388618257089E-21</v>
      </c>
      <c r="AX179" s="23">
        <f t="shared" si="166"/>
        <v>1.5020388618257089E-21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1.1527845344971866E-13</v>
      </c>
      <c r="BF179" s="14">
        <f t="shared" si="167"/>
        <v>1.7033846239409443E-12</v>
      </c>
      <c r="BG179" s="22">
        <f t="shared" si="168"/>
        <v>3.1675048597887374E-12</v>
      </c>
      <c r="BH179" s="62">
        <f t="shared" si="116"/>
        <v>293.3333333333365</v>
      </c>
      <c r="BI179" s="62">
        <f ca="1">AVERAGE(OFFSET($BH$3,0,0,'Données projet'!$E$11+1,1))-AVERAGE(OFFSET($H$3,0,0,'Données projet'!$E$11+1,1))</f>
        <v>411.98877330238821</v>
      </c>
      <c r="BJ179" s="62">
        <f t="shared" si="146"/>
        <v>256.4377087753457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2.2705238608993349E-21</v>
      </c>
      <c r="BS179" s="24">
        <f t="shared" si="169"/>
        <v>2.2705238608993349E-21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-9.9316821433603781E-14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195.30963433439501</v>
      </c>
      <c r="CE179" s="62">
        <f t="shared" si="148"/>
        <v>185.00219255324504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2.2417012096974384E-22</v>
      </c>
      <c r="CN179" s="24">
        <f t="shared" si="172"/>
        <v>2.2417012096974384E-22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371.95849973474657</v>
      </c>
      <c r="T180" s="62">
        <f t="shared" si="142"/>
        <v>233.32640143610547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1.4326025153152442E-21</v>
      </c>
      <c r="AC180" s="24">
        <f t="shared" si="163"/>
        <v>1.4326025153152442E-21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7.626113074366004E-14</v>
      </c>
      <c r="AK180" s="14">
        <f t="shared" si="164"/>
        <v>1.1823749172251317E-12</v>
      </c>
      <c r="AL180" s="22">
        <f t="shared" si="165"/>
        <v>2.1921244502123119E-12</v>
      </c>
      <c r="AM180" s="62">
        <f t="shared" si="113"/>
        <v>293.33333333333553</v>
      </c>
      <c r="AN180" s="62">
        <f ca="1">AVERAGE(OFFSET($AM$3,0,0,'Données projet'!$E$10+1,1))-AVERAGE(OFFSET($H$3,0,0,'Données projet'!$E$10+1,1))</f>
        <v>285.81515599562209</v>
      </c>
      <c r="AO180" s="62">
        <f t="shared" si="144"/>
        <v>183.57575273732033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1.0621018648026824E-21</v>
      </c>
      <c r="AX180" s="23">
        <f t="shared" si="166"/>
        <v>1.0621018648026824E-21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1.1527845344971866E-13</v>
      </c>
      <c r="BF180" s="14">
        <f t="shared" si="167"/>
        <v>1.7033846239409443E-12</v>
      </c>
      <c r="BG180" s="22">
        <f t="shared" si="168"/>
        <v>3.1675048597887374E-12</v>
      </c>
      <c r="BH180" s="62">
        <f t="shared" si="116"/>
        <v>293.3333333333365</v>
      </c>
      <c r="BI180" s="62">
        <f ca="1">AVERAGE(OFFSET($BH$3,0,0,'Données projet'!$E$11+1,1))-AVERAGE(OFFSET($H$3,0,0,'Données projet'!$E$11+1,1))</f>
        <v>411.98877330238821</v>
      </c>
      <c r="BJ180" s="62">
        <f t="shared" si="146"/>
        <v>256.4377087753457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1.6055028188877811E-21</v>
      </c>
      <c r="BS180" s="24">
        <f t="shared" si="169"/>
        <v>1.6055028188877811E-21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-9.9316821433603781E-14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195.30963433439501</v>
      </c>
      <c r="CE180" s="62">
        <f t="shared" si="148"/>
        <v>185.00219255324504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1.5851221267711455E-22</v>
      </c>
      <c r="CN180" s="24">
        <f t="shared" si="172"/>
        <v>1.5851221267711455E-22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371.95849973474657</v>
      </c>
      <c r="T181" s="62">
        <f t="shared" si="142"/>
        <v>233.32640143610547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1.0130029533243139E-21</v>
      </c>
      <c r="AC181" s="24">
        <f t="shared" si="163"/>
        <v>1.0130029533243139E-21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7.626113074366004E-14</v>
      </c>
      <c r="AK181" s="14">
        <f t="shared" si="164"/>
        <v>1.1823749172251317E-12</v>
      </c>
      <c r="AL181" s="22">
        <f t="shared" si="165"/>
        <v>2.1921244502123119E-12</v>
      </c>
      <c r="AM181" s="62">
        <f t="shared" si="113"/>
        <v>293.33333333333553</v>
      </c>
      <c r="AN181" s="62">
        <f ca="1">AVERAGE(OFFSET($AM$3,0,0,'Données projet'!$E$10+1,1))-AVERAGE(OFFSET($H$3,0,0,'Données projet'!$E$10+1,1))</f>
        <v>285.81515599562209</v>
      </c>
      <c r="AO181" s="62">
        <f t="shared" si="144"/>
        <v>183.57575273732033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7.5101943091285446E-22</v>
      </c>
      <c r="AX181" s="23">
        <f t="shared" si="166"/>
        <v>7.5101943091285446E-22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1.1527845344971866E-13</v>
      </c>
      <c r="BF181" s="14">
        <f t="shared" si="167"/>
        <v>1.7033846239409443E-12</v>
      </c>
      <c r="BG181" s="22">
        <f t="shared" si="168"/>
        <v>3.1675048597887374E-12</v>
      </c>
      <c r="BH181" s="62">
        <f t="shared" si="116"/>
        <v>293.3333333333365</v>
      </c>
      <c r="BI181" s="62">
        <f ca="1">AVERAGE(OFFSET($BH$3,0,0,'Données projet'!$E$11+1,1))-AVERAGE(OFFSET($H$3,0,0,'Données projet'!$E$11+1,1))</f>
        <v>411.98877330238821</v>
      </c>
      <c r="BJ181" s="62">
        <f t="shared" si="146"/>
        <v>256.4377087753457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1.1352619304496674E-21</v>
      </c>
      <c r="BS181" s="24">
        <f t="shared" si="169"/>
        <v>1.1352619304496674E-21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-9.9316821433603781E-14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195.30963433439501</v>
      </c>
      <c r="CE181" s="62">
        <f t="shared" si="148"/>
        <v>185.00219255324504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1.1208506048487192E-22</v>
      </c>
      <c r="CN181" s="24">
        <f t="shared" si="172"/>
        <v>1.1208506048487192E-22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371.95849973474657</v>
      </c>
      <c r="T182" s="62">
        <f t="shared" si="142"/>
        <v>233.32640143610547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7.1630125765762208E-22</v>
      </c>
      <c r="AC182" s="24">
        <f t="shared" si="163"/>
        <v>7.1630125765762208E-22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7.626113074366004E-14</v>
      </c>
      <c r="AK182" s="14">
        <f t="shared" si="164"/>
        <v>1.1823749172251317E-12</v>
      </c>
      <c r="AL182" s="22">
        <f t="shared" si="165"/>
        <v>2.1921244502123119E-12</v>
      </c>
      <c r="AM182" s="62">
        <f t="shared" si="113"/>
        <v>293.33333333333553</v>
      </c>
      <c r="AN182" s="62">
        <f ca="1">AVERAGE(OFFSET($AM$3,0,0,'Données projet'!$E$10+1,1))-AVERAGE(OFFSET($H$3,0,0,'Données projet'!$E$10+1,1))</f>
        <v>285.81515599562209</v>
      </c>
      <c r="AO182" s="62">
        <f t="shared" si="144"/>
        <v>183.57575273732033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5.3105093240134122E-22</v>
      </c>
      <c r="AX182" s="23">
        <f t="shared" si="166"/>
        <v>5.3105093240134122E-22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1.1527845344971866E-13</v>
      </c>
      <c r="BF182" s="14">
        <f t="shared" si="167"/>
        <v>1.7033846239409443E-12</v>
      </c>
      <c r="BG182" s="22">
        <f t="shared" si="168"/>
        <v>3.1675048597887374E-12</v>
      </c>
      <c r="BH182" s="62">
        <f t="shared" si="116"/>
        <v>293.3333333333365</v>
      </c>
      <c r="BI182" s="62">
        <f ca="1">AVERAGE(OFFSET($BH$3,0,0,'Données projet'!$E$11+1,1))-AVERAGE(OFFSET($H$3,0,0,'Données projet'!$E$11+1,1))</f>
        <v>411.98877330238821</v>
      </c>
      <c r="BJ182" s="62">
        <f t="shared" si="146"/>
        <v>256.4377087753457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8.0275140944389053E-22</v>
      </c>
      <c r="BS182" s="24">
        <f t="shared" si="169"/>
        <v>8.0275140944389053E-22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-9.9316821433603781E-14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195.30963433439501</v>
      </c>
      <c r="CE182" s="62">
        <f t="shared" si="148"/>
        <v>185.00219255324504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7.9256106338557277E-23</v>
      </c>
      <c r="CN182" s="24">
        <f t="shared" si="172"/>
        <v>7.9256106338557277E-23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371.95849973474657</v>
      </c>
      <c r="T183" s="62">
        <f t="shared" si="142"/>
        <v>233.32640143610547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5.0650147666215697E-22</v>
      </c>
      <c r="AC183" s="24">
        <f t="shared" si="163"/>
        <v>5.0650147666215697E-22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7.626113074366004E-14</v>
      </c>
      <c r="AK183" s="14">
        <f t="shared" si="164"/>
        <v>1.1823749172251317E-12</v>
      </c>
      <c r="AL183" s="22">
        <f t="shared" si="165"/>
        <v>2.1921244502123119E-12</v>
      </c>
      <c r="AM183" s="62">
        <f t="shared" si="113"/>
        <v>293.33333333333553</v>
      </c>
      <c r="AN183" s="62">
        <f ca="1">AVERAGE(OFFSET($AM$3,0,0,'Données projet'!$E$10+1,1))-AVERAGE(OFFSET($H$3,0,0,'Données projet'!$E$10+1,1))</f>
        <v>285.81515599562209</v>
      </c>
      <c r="AO183" s="62">
        <f t="shared" si="144"/>
        <v>183.57575273732033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3.7550971545642723E-22</v>
      </c>
      <c r="AX183" s="23">
        <f t="shared" si="166"/>
        <v>3.7550971545642723E-22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1.1527845344971866E-13</v>
      </c>
      <c r="BF183" s="14">
        <f t="shared" si="167"/>
        <v>1.7033846239409443E-12</v>
      </c>
      <c r="BG183" s="22">
        <f t="shared" si="168"/>
        <v>3.1675048597887374E-12</v>
      </c>
      <c r="BH183" s="62">
        <f t="shared" si="116"/>
        <v>293.3333333333365</v>
      </c>
      <c r="BI183" s="62">
        <f ca="1">AVERAGE(OFFSET($BH$3,0,0,'Données projet'!$E$11+1,1))-AVERAGE(OFFSET($H$3,0,0,'Données projet'!$E$11+1,1))</f>
        <v>411.98877330238821</v>
      </c>
      <c r="BJ183" s="62">
        <f t="shared" si="146"/>
        <v>256.4377087753457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5.6763096522483372E-22</v>
      </c>
      <c r="BS183" s="24">
        <f t="shared" si="169"/>
        <v>5.6763096522483372E-22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-9.9316821433603781E-14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195.30963433439501</v>
      </c>
      <c r="CE183" s="62">
        <f t="shared" si="148"/>
        <v>185.00219255324504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5.6042530242435961E-23</v>
      </c>
      <c r="CN183" s="24">
        <f t="shared" si="172"/>
        <v>5.6042530242435961E-23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371.95849973474657</v>
      </c>
      <c r="T184" s="62">
        <f t="shared" si="142"/>
        <v>233.32640143610547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3.5815062882881104E-22</v>
      </c>
      <c r="AC184" s="24">
        <f t="shared" si="163"/>
        <v>3.5815062882881104E-22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7.626113074366004E-14</v>
      </c>
      <c r="AK184" s="14">
        <f t="shared" si="164"/>
        <v>1.1823749172251317E-12</v>
      </c>
      <c r="AL184" s="22">
        <f t="shared" si="165"/>
        <v>2.1921244502123119E-12</v>
      </c>
      <c r="AM184" s="62">
        <f t="shared" si="113"/>
        <v>293.33333333333553</v>
      </c>
      <c r="AN184" s="62">
        <f ca="1">AVERAGE(OFFSET($AM$3,0,0,'Données projet'!$E$10+1,1))-AVERAGE(OFFSET($H$3,0,0,'Données projet'!$E$10+1,1))</f>
        <v>285.81515599562209</v>
      </c>
      <c r="AO184" s="62">
        <f t="shared" si="144"/>
        <v>183.57575273732033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2.6552546620067061E-22</v>
      </c>
      <c r="AX184" s="23">
        <f t="shared" si="166"/>
        <v>2.6552546620067061E-22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1.1527845344971866E-13</v>
      </c>
      <c r="BF184" s="14">
        <f t="shared" si="167"/>
        <v>1.7033846239409443E-12</v>
      </c>
      <c r="BG184" s="22">
        <f t="shared" si="168"/>
        <v>3.1675048597887374E-12</v>
      </c>
      <c r="BH184" s="62">
        <f t="shared" si="116"/>
        <v>293.3333333333365</v>
      </c>
      <c r="BI184" s="62">
        <f ca="1">AVERAGE(OFFSET($BH$3,0,0,'Données projet'!$E$11+1,1))-AVERAGE(OFFSET($H$3,0,0,'Données projet'!$E$11+1,1))</f>
        <v>411.98877330238821</v>
      </c>
      <c r="BJ184" s="62">
        <f t="shared" si="146"/>
        <v>256.4377087753457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4.0137570472194527E-22</v>
      </c>
      <c r="BS184" s="24">
        <f t="shared" si="169"/>
        <v>4.0137570472194527E-22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-9.9316821433603781E-14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195.30963433439501</v>
      </c>
      <c r="CE184" s="62">
        <f t="shared" si="148"/>
        <v>185.00219255324504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3.9628053169278638E-23</v>
      </c>
      <c r="CN184" s="24">
        <f t="shared" si="172"/>
        <v>3.9628053169278638E-23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371.95849973474657</v>
      </c>
      <c r="T185" s="62">
        <f t="shared" si="142"/>
        <v>233.32640143610547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2.5325073833107848E-22</v>
      </c>
      <c r="AC185" s="24">
        <f t="shared" si="163"/>
        <v>2.5325073833107848E-22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7.626113074366004E-14</v>
      </c>
      <c r="AK185" s="14">
        <f t="shared" si="164"/>
        <v>1.1823749172251317E-12</v>
      </c>
      <c r="AL185" s="22">
        <f t="shared" si="165"/>
        <v>2.1921244502123119E-12</v>
      </c>
      <c r="AM185" s="62">
        <f t="shared" si="113"/>
        <v>293.33333333333553</v>
      </c>
      <c r="AN185" s="62">
        <f ca="1">AVERAGE(OFFSET($AM$3,0,0,'Données projet'!$E$10+1,1))-AVERAGE(OFFSET($H$3,0,0,'Données projet'!$E$10+1,1))</f>
        <v>285.81515599562209</v>
      </c>
      <c r="AO185" s="62">
        <f t="shared" si="144"/>
        <v>183.57575273732033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1.8775485772821361E-22</v>
      </c>
      <c r="AX185" s="23">
        <f t="shared" si="166"/>
        <v>1.8775485772821361E-22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1.1527845344971866E-13</v>
      </c>
      <c r="BF185" s="14">
        <f t="shared" si="167"/>
        <v>1.7033846239409443E-12</v>
      </c>
      <c r="BG185" s="22">
        <f t="shared" si="168"/>
        <v>3.1675048597887374E-12</v>
      </c>
      <c r="BH185" s="62">
        <f t="shared" si="116"/>
        <v>293.3333333333365</v>
      </c>
      <c r="BI185" s="62">
        <f ca="1">AVERAGE(OFFSET($BH$3,0,0,'Données projet'!$E$11+1,1))-AVERAGE(OFFSET($H$3,0,0,'Données projet'!$E$11+1,1))</f>
        <v>411.98877330238821</v>
      </c>
      <c r="BJ185" s="62">
        <f t="shared" si="146"/>
        <v>256.4377087753457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2.8381548261241686E-22</v>
      </c>
      <c r="BS185" s="24">
        <f t="shared" si="169"/>
        <v>2.8381548261241686E-22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-9.9316821433603781E-14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195.30963433439501</v>
      </c>
      <c r="CE185" s="62">
        <f t="shared" si="148"/>
        <v>185.00219255324504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2.802126512121798E-23</v>
      </c>
      <c r="CN185" s="24">
        <f t="shared" si="172"/>
        <v>2.802126512121798E-23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371.95849973474657</v>
      </c>
      <c r="T186" s="62">
        <f t="shared" si="142"/>
        <v>233.32640143610547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1.7907531441440552E-22</v>
      </c>
      <c r="AC186" s="24">
        <f t="shared" si="163"/>
        <v>1.7907531441440552E-22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7.626113074366004E-14</v>
      </c>
      <c r="AK186" s="14">
        <f t="shared" si="164"/>
        <v>1.1823749172251317E-12</v>
      </c>
      <c r="AL186" s="22">
        <f t="shared" si="165"/>
        <v>2.1921244502123119E-12</v>
      </c>
      <c r="AM186" s="62">
        <f t="shared" si="113"/>
        <v>293.33333333333553</v>
      </c>
      <c r="AN186" s="62">
        <f ca="1">AVERAGE(OFFSET($AM$3,0,0,'Données projet'!$E$10+1,1))-AVERAGE(OFFSET($H$3,0,0,'Données projet'!$E$10+1,1))</f>
        <v>285.81515599562209</v>
      </c>
      <c r="AO186" s="62">
        <f t="shared" si="144"/>
        <v>183.57575273732033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1.327627331003353E-22</v>
      </c>
      <c r="AX186" s="23">
        <f t="shared" si="166"/>
        <v>1.327627331003353E-22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1.1527845344971866E-13</v>
      </c>
      <c r="BF186" s="14">
        <f t="shared" si="167"/>
        <v>1.7033846239409443E-12</v>
      </c>
      <c r="BG186" s="22">
        <f t="shared" si="168"/>
        <v>3.1675048597887374E-12</v>
      </c>
      <c r="BH186" s="62">
        <f t="shared" si="116"/>
        <v>293.3333333333365</v>
      </c>
      <c r="BI186" s="62">
        <f ca="1">AVERAGE(OFFSET($BH$3,0,0,'Données projet'!$E$11+1,1))-AVERAGE(OFFSET($H$3,0,0,'Données projet'!$E$11+1,1))</f>
        <v>411.98877330238821</v>
      </c>
      <c r="BJ186" s="62">
        <f t="shared" si="146"/>
        <v>256.4377087753457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2.0068785236097263E-22</v>
      </c>
      <c r="BS186" s="24">
        <f t="shared" si="169"/>
        <v>2.0068785236097263E-22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-9.9316821433603781E-14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195.30963433439501</v>
      </c>
      <c r="CE186" s="62">
        <f t="shared" si="148"/>
        <v>185.00219255324504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1.9814026584639319E-23</v>
      </c>
      <c r="CN186" s="24">
        <f t="shared" si="172"/>
        <v>1.9814026584639319E-23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371.95849973474657</v>
      </c>
      <c r="T187" s="62">
        <f t="shared" si="142"/>
        <v>233.32640143610547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1.2662536916553924E-22</v>
      </c>
      <c r="AC187" s="24">
        <f t="shared" si="163"/>
        <v>1.2662536916553924E-22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7.626113074366004E-14</v>
      </c>
      <c r="AK187" s="14">
        <f t="shared" si="164"/>
        <v>1.1823749172251317E-12</v>
      </c>
      <c r="AL187" s="22">
        <f t="shared" si="165"/>
        <v>2.1921244502123119E-12</v>
      </c>
      <c r="AM187" s="62">
        <f t="shared" si="113"/>
        <v>293.33333333333553</v>
      </c>
      <c r="AN187" s="62">
        <f ca="1">AVERAGE(OFFSET($AM$3,0,0,'Données projet'!$E$10+1,1))-AVERAGE(OFFSET($H$3,0,0,'Données projet'!$E$10+1,1))</f>
        <v>285.81515599562209</v>
      </c>
      <c r="AO187" s="62">
        <f t="shared" si="144"/>
        <v>183.57575273732033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9.3877428864106807E-23</v>
      </c>
      <c r="AX187" s="23">
        <f t="shared" si="166"/>
        <v>9.3877428864106807E-23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1.1527845344971866E-13</v>
      </c>
      <c r="BF187" s="14">
        <f t="shared" si="167"/>
        <v>1.7033846239409443E-12</v>
      </c>
      <c r="BG187" s="22">
        <f t="shared" si="168"/>
        <v>3.1675048597887374E-12</v>
      </c>
      <c r="BH187" s="62">
        <f t="shared" si="116"/>
        <v>293.3333333333365</v>
      </c>
      <c r="BI187" s="62">
        <f ca="1">AVERAGE(OFFSET($BH$3,0,0,'Données projet'!$E$11+1,1))-AVERAGE(OFFSET($H$3,0,0,'Données projet'!$E$11+1,1))</f>
        <v>411.98877330238821</v>
      </c>
      <c r="BJ187" s="62">
        <f t="shared" si="146"/>
        <v>256.4377087753457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1.4190774130620843E-22</v>
      </c>
      <c r="BS187" s="24">
        <f t="shared" si="169"/>
        <v>1.4190774130620843E-22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-9.9316821433603781E-14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195.30963433439501</v>
      </c>
      <c r="CE187" s="62">
        <f t="shared" si="148"/>
        <v>185.00219255324504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1.401063256060899E-23</v>
      </c>
      <c r="CN187" s="24">
        <f t="shared" si="172"/>
        <v>1.401063256060899E-23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371.95849973474657</v>
      </c>
      <c r="T188" s="62">
        <f t="shared" si="142"/>
        <v>233.32640143610547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8.953765720720276E-23</v>
      </c>
      <c r="AC188" s="24">
        <f t="shared" si="163"/>
        <v>8.953765720720276E-23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7.626113074366004E-14</v>
      </c>
      <c r="AK188" s="14">
        <f t="shared" si="164"/>
        <v>1.1823749172251317E-12</v>
      </c>
      <c r="AL188" s="22">
        <f t="shared" si="165"/>
        <v>2.1921244502123119E-12</v>
      </c>
      <c r="AM188" s="62">
        <f t="shared" si="113"/>
        <v>293.33333333333553</v>
      </c>
      <c r="AN188" s="62">
        <f ca="1">AVERAGE(OFFSET($AM$3,0,0,'Données projet'!$E$10+1,1))-AVERAGE(OFFSET($H$3,0,0,'Données projet'!$E$10+1,1))</f>
        <v>285.81515599562209</v>
      </c>
      <c r="AO188" s="62">
        <f t="shared" si="144"/>
        <v>183.57575273732033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6.6381366550167652E-23</v>
      </c>
      <c r="AX188" s="23">
        <f t="shared" si="166"/>
        <v>6.6381366550167652E-23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1.1527845344971866E-13</v>
      </c>
      <c r="BF188" s="14">
        <f t="shared" si="167"/>
        <v>1.7033846239409443E-12</v>
      </c>
      <c r="BG188" s="22">
        <f t="shared" si="168"/>
        <v>3.1675048597887374E-12</v>
      </c>
      <c r="BH188" s="62">
        <f t="shared" si="116"/>
        <v>293.3333333333365</v>
      </c>
      <c r="BI188" s="62">
        <f ca="1">AVERAGE(OFFSET($BH$3,0,0,'Données projet'!$E$11+1,1))-AVERAGE(OFFSET($H$3,0,0,'Données projet'!$E$11+1,1))</f>
        <v>411.98877330238821</v>
      </c>
      <c r="BJ188" s="62">
        <f t="shared" si="146"/>
        <v>256.4377087753457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1.0034392618048632E-22</v>
      </c>
      <c r="BS188" s="24">
        <f t="shared" si="169"/>
        <v>1.0034392618048632E-22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-9.9316821433603781E-14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195.30963433439501</v>
      </c>
      <c r="CE188" s="62">
        <f t="shared" si="148"/>
        <v>185.00219255324504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9.9070132923196596E-24</v>
      </c>
      <c r="CN188" s="24">
        <f t="shared" si="172"/>
        <v>9.9070132923196596E-24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371.95849973474657</v>
      </c>
      <c r="T189" s="62">
        <f t="shared" si="142"/>
        <v>233.32640143610547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6.3312684582769621E-23</v>
      </c>
      <c r="AC189" s="24">
        <f t="shared" si="163"/>
        <v>6.3312684582769621E-23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7.626113074366004E-14</v>
      </c>
      <c r="AK189" s="14">
        <f t="shared" si="164"/>
        <v>1.1823749172251317E-12</v>
      </c>
      <c r="AL189" s="22">
        <f t="shared" si="165"/>
        <v>2.1921244502123119E-12</v>
      </c>
      <c r="AM189" s="62">
        <f t="shared" si="113"/>
        <v>293.33333333333553</v>
      </c>
      <c r="AN189" s="62">
        <f ca="1">AVERAGE(OFFSET($AM$3,0,0,'Données projet'!$E$10+1,1))-AVERAGE(OFFSET($H$3,0,0,'Données projet'!$E$10+1,1))</f>
        <v>285.81515599562209</v>
      </c>
      <c r="AO189" s="62">
        <f t="shared" si="144"/>
        <v>183.57575273732033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4.6938714432053404E-23</v>
      </c>
      <c r="AX189" s="23">
        <f t="shared" si="166"/>
        <v>4.6938714432053404E-23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1.1527845344971866E-13</v>
      </c>
      <c r="BF189" s="14">
        <f t="shared" si="167"/>
        <v>1.7033846239409443E-12</v>
      </c>
      <c r="BG189" s="22">
        <f t="shared" si="168"/>
        <v>3.1675048597887374E-12</v>
      </c>
      <c r="BH189" s="62">
        <f t="shared" si="116"/>
        <v>293.3333333333365</v>
      </c>
      <c r="BI189" s="62">
        <f ca="1">AVERAGE(OFFSET($BH$3,0,0,'Données projet'!$E$11+1,1))-AVERAGE(OFFSET($H$3,0,0,'Données projet'!$E$11+1,1))</f>
        <v>411.98877330238821</v>
      </c>
      <c r="BJ189" s="62">
        <f t="shared" si="146"/>
        <v>256.4377087753457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7.0953870653104215E-23</v>
      </c>
      <c r="BS189" s="24">
        <f t="shared" si="169"/>
        <v>7.0953870653104215E-23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-9.9316821433603781E-14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195.30963433439501</v>
      </c>
      <c r="CE189" s="62">
        <f t="shared" si="148"/>
        <v>185.00219255324504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7.0053162803044951E-24</v>
      </c>
      <c r="CN189" s="24">
        <f t="shared" si="172"/>
        <v>7.0053162803044951E-24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371.95849973474657</v>
      </c>
      <c r="T190" s="62">
        <f t="shared" si="142"/>
        <v>233.32640143610547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4.476882860360138E-23</v>
      </c>
      <c r="AC190" s="24">
        <f t="shared" si="163"/>
        <v>4.476882860360138E-23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7.626113074366004E-14</v>
      </c>
      <c r="AK190" s="14">
        <f t="shared" si="164"/>
        <v>1.1823749172251317E-12</v>
      </c>
      <c r="AL190" s="22">
        <f t="shared" si="165"/>
        <v>2.1921244502123119E-12</v>
      </c>
      <c r="AM190" s="62">
        <f t="shared" si="113"/>
        <v>293.33333333333553</v>
      </c>
      <c r="AN190" s="62">
        <f ca="1">AVERAGE(OFFSET($AM$3,0,0,'Données projet'!$E$10+1,1))-AVERAGE(OFFSET($H$3,0,0,'Données projet'!$E$10+1,1))</f>
        <v>285.81515599562209</v>
      </c>
      <c r="AO190" s="62">
        <f t="shared" si="144"/>
        <v>183.57575273732033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3.3190683275083826E-23</v>
      </c>
      <c r="AX190" s="23">
        <f t="shared" si="166"/>
        <v>3.3190683275083826E-23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1.1527845344971866E-13</v>
      </c>
      <c r="BF190" s="14">
        <f t="shared" si="167"/>
        <v>1.7033846239409443E-12</v>
      </c>
      <c r="BG190" s="22">
        <f t="shared" si="168"/>
        <v>3.1675048597887374E-12</v>
      </c>
      <c r="BH190" s="62">
        <f t="shared" si="116"/>
        <v>293.3333333333365</v>
      </c>
      <c r="BI190" s="62">
        <f ca="1">AVERAGE(OFFSET($BH$3,0,0,'Données projet'!$E$11+1,1))-AVERAGE(OFFSET($H$3,0,0,'Données projet'!$E$11+1,1))</f>
        <v>411.98877330238821</v>
      </c>
      <c r="BJ190" s="62">
        <f t="shared" si="146"/>
        <v>256.4377087753457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5.0171963090243158E-23</v>
      </c>
      <c r="BS190" s="24">
        <f t="shared" si="169"/>
        <v>5.0171963090243158E-23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-9.9316821433603781E-14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195.30963433439501</v>
      </c>
      <c r="CE190" s="62">
        <f t="shared" si="148"/>
        <v>185.00219255324504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4.9535066461598298E-24</v>
      </c>
      <c r="CN190" s="24">
        <f t="shared" si="172"/>
        <v>4.9535066461598298E-24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371.95849973474657</v>
      </c>
      <c r="T191" s="62">
        <f t="shared" si="142"/>
        <v>233.32640143610547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3.1656342291384811E-23</v>
      </c>
      <c r="AC191" s="24">
        <f t="shared" si="163"/>
        <v>3.1656342291384811E-23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7.626113074366004E-14</v>
      </c>
      <c r="AK191" s="14">
        <f t="shared" si="164"/>
        <v>1.1823749172251317E-12</v>
      </c>
      <c r="AL191" s="22">
        <f t="shared" si="165"/>
        <v>2.1921244502123119E-12</v>
      </c>
      <c r="AM191" s="62">
        <f t="shared" si="113"/>
        <v>293.33333333333553</v>
      </c>
      <c r="AN191" s="62">
        <f ca="1">AVERAGE(OFFSET($AM$3,0,0,'Données projet'!$E$10+1,1))-AVERAGE(OFFSET($H$3,0,0,'Données projet'!$E$10+1,1))</f>
        <v>285.81515599562209</v>
      </c>
      <c r="AO191" s="62">
        <f t="shared" si="144"/>
        <v>183.57575273732033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2.3469357216026702E-23</v>
      </c>
      <c r="AX191" s="23">
        <f t="shared" si="166"/>
        <v>2.3469357216026702E-23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1.1527845344971866E-13</v>
      </c>
      <c r="BF191" s="14">
        <f t="shared" si="167"/>
        <v>1.7033846239409443E-12</v>
      </c>
      <c r="BG191" s="22">
        <f t="shared" si="168"/>
        <v>3.1675048597887374E-12</v>
      </c>
      <c r="BH191" s="62">
        <f t="shared" si="116"/>
        <v>293.3333333333365</v>
      </c>
      <c r="BI191" s="62">
        <f ca="1">AVERAGE(OFFSET($BH$3,0,0,'Données projet'!$E$11+1,1))-AVERAGE(OFFSET($H$3,0,0,'Données projet'!$E$11+1,1))</f>
        <v>411.98877330238821</v>
      </c>
      <c r="BJ191" s="62">
        <f t="shared" si="146"/>
        <v>256.4377087753457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3.5476935326552107E-23</v>
      </c>
      <c r="BS191" s="24">
        <f t="shared" si="169"/>
        <v>3.5476935326552107E-23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-9.9316821433603781E-14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195.30963433439501</v>
      </c>
      <c r="CE191" s="62">
        <f t="shared" si="148"/>
        <v>185.00219255324504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3.5026581401522475E-24</v>
      </c>
      <c r="CN191" s="24">
        <f t="shared" si="172"/>
        <v>3.5026581401522475E-24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371.95849973474657</v>
      </c>
      <c r="T192" s="62">
        <f t="shared" si="142"/>
        <v>233.32640143610547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2.238441430180069E-23</v>
      </c>
      <c r="AC192" s="24">
        <f t="shared" si="163"/>
        <v>2.238441430180069E-23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7.626113074366004E-14</v>
      </c>
      <c r="AK192" s="14">
        <f t="shared" si="164"/>
        <v>1.1823749172251317E-12</v>
      </c>
      <c r="AL192" s="22">
        <f t="shared" si="165"/>
        <v>2.1921244502123119E-12</v>
      </c>
      <c r="AM192" s="62">
        <f t="shared" si="113"/>
        <v>293.33333333333553</v>
      </c>
      <c r="AN192" s="62">
        <f ca="1">AVERAGE(OFFSET($AM$3,0,0,'Données projet'!$E$10+1,1))-AVERAGE(OFFSET($H$3,0,0,'Données projet'!$E$10+1,1))</f>
        <v>285.81515599562209</v>
      </c>
      <c r="AO192" s="62">
        <f t="shared" si="144"/>
        <v>183.57575273732033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1.6595341637541913E-23</v>
      </c>
      <c r="AX192" s="23">
        <f t="shared" si="166"/>
        <v>1.6595341637541913E-23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1.1527845344971866E-13</v>
      </c>
      <c r="BF192" s="14">
        <f t="shared" si="167"/>
        <v>1.7033846239409443E-12</v>
      </c>
      <c r="BG192" s="22">
        <f t="shared" si="168"/>
        <v>3.1675048597887374E-12</v>
      </c>
      <c r="BH192" s="62">
        <f t="shared" si="116"/>
        <v>293.3333333333365</v>
      </c>
      <c r="BI192" s="62">
        <f ca="1">AVERAGE(OFFSET($BH$3,0,0,'Données projet'!$E$11+1,1))-AVERAGE(OFFSET($H$3,0,0,'Données projet'!$E$11+1,1))</f>
        <v>411.98877330238821</v>
      </c>
      <c r="BJ192" s="62">
        <f t="shared" si="146"/>
        <v>256.4377087753457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2.5085981545121579E-23</v>
      </c>
      <c r="BS192" s="24">
        <f t="shared" si="169"/>
        <v>2.5085981545121579E-23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-9.9316821433603781E-14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195.30963433439501</v>
      </c>
      <c r="CE192" s="62">
        <f t="shared" si="148"/>
        <v>185.00219255324504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2.4767533230799149E-24</v>
      </c>
      <c r="CN192" s="24">
        <f t="shared" si="172"/>
        <v>2.4767533230799149E-24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371.95849973474657</v>
      </c>
      <c r="T193" s="62">
        <f t="shared" si="142"/>
        <v>233.32640143610547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1.5828171145692405E-23</v>
      </c>
      <c r="AC193" s="24">
        <f t="shared" si="163"/>
        <v>1.5828171145692405E-23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7.626113074366004E-14</v>
      </c>
      <c r="AK193" s="14">
        <f t="shared" si="164"/>
        <v>1.1823749172251317E-12</v>
      </c>
      <c r="AL193" s="22">
        <f t="shared" si="165"/>
        <v>2.1921244502123119E-12</v>
      </c>
      <c r="AM193" s="62">
        <f t="shared" si="113"/>
        <v>293.33333333333553</v>
      </c>
      <c r="AN193" s="62">
        <f ca="1">AVERAGE(OFFSET($AM$3,0,0,'Données projet'!$E$10+1,1))-AVERAGE(OFFSET($H$3,0,0,'Données projet'!$E$10+1,1))</f>
        <v>285.81515599562209</v>
      </c>
      <c r="AO193" s="62">
        <f t="shared" si="144"/>
        <v>183.57575273732033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1.1734678608013351E-23</v>
      </c>
      <c r="AX193" s="23">
        <f t="shared" si="166"/>
        <v>1.1734678608013351E-23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1.1527845344971866E-13</v>
      </c>
      <c r="BF193" s="14">
        <f t="shared" si="167"/>
        <v>1.7033846239409443E-12</v>
      </c>
      <c r="BG193" s="22">
        <f t="shared" si="168"/>
        <v>3.1675048597887374E-12</v>
      </c>
      <c r="BH193" s="62">
        <f t="shared" si="116"/>
        <v>293.3333333333365</v>
      </c>
      <c r="BI193" s="62">
        <f ca="1">AVERAGE(OFFSET($BH$3,0,0,'Données projet'!$E$11+1,1))-AVERAGE(OFFSET($H$3,0,0,'Données projet'!$E$11+1,1))</f>
        <v>411.98877330238821</v>
      </c>
      <c r="BJ193" s="62">
        <f t="shared" si="146"/>
        <v>256.4377087753457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1.7738467663276054E-23</v>
      </c>
      <c r="BS193" s="24">
        <f t="shared" si="169"/>
        <v>1.7738467663276054E-23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-9.9316821433603781E-14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195.30963433439501</v>
      </c>
      <c r="CE193" s="62">
        <f t="shared" si="148"/>
        <v>185.00219255324504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1.7513290700761238E-24</v>
      </c>
      <c r="CN193" s="24">
        <f t="shared" si="172"/>
        <v>1.7513290700761238E-24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371.95849973474657</v>
      </c>
      <c r="T194" s="62">
        <f t="shared" si="142"/>
        <v>233.32640143610547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1.1192207150900345E-23</v>
      </c>
      <c r="AC194" s="24">
        <f t="shared" si="163"/>
        <v>1.1192207150900345E-23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7.626113074366004E-14</v>
      </c>
      <c r="AK194" s="14">
        <f t="shared" si="164"/>
        <v>1.1823749172251317E-12</v>
      </c>
      <c r="AL194" s="22">
        <f t="shared" si="165"/>
        <v>2.1921244502123119E-12</v>
      </c>
      <c r="AM194" s="62">
        <f t="shared" si="113"/>
        <v>293.33333333333553</v>
      </c>
      <c r="AN194" s="62">
        <f ca="1">AVERAGE(OFFSET($AM$3,0,0,'Données projet'!$E$10+1,1))-AVERAGE(OFFSET($H$3,0,0,'Données projet'!$E$10+1,1))</f>
        <v>285.81515599562209</v>
      </c>
      <c r="AO194" s="62">
        <f t="shared" si="144"/>
        <v>183.57575273732033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8.2976708187709565E-24</v>
      </c>
      <c r="AX194" s="23">
        <f t="shared" si="166"/>
        <v>8.2976708187709565E-24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1.1527845344971866E-13</v>
      </c>
      <c r="BF194" s="14">
        <f t="shared" si="167"/>
        <v>1.7033846239409443E-12</v>
      </c>
      <c r="BG194" s="22">
        <f t="shared" si="168"/>
        <v>3.1675048597887374E-12</v>
      </c>
      <c r="BH194" s="62">
        <f t="shared" si="116"/>
        <v>293.3333333333365</v>
      </c>
      <c r="BI194" s="62">
        <f ca="1">AVERAGE(OFFSET($BH$3,0,0,'Données projet'!$E$11+1,1))-AVERAGE(OFFSET($H$3,0,0,'Données projet'!$E$11+1,1))</f>
        <v>411.98877330238821</v>
      </c>
      <c r="BJ194" s="62">
        <f t="shared" si="146"/>
        <v>256.4377087753457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1.254299077256079E-23</v>
      </c>
      <c r="BS194" s="24">
        <f t="shared" si="169"/>
        <v>1.254299077256079E-23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-9.9316821433603781E-14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195.30963433439501</v>
      </c>
      <c r="CE194" s="62">
        <f t="shared" si="148"/>
        <v>185.00219255324504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1.2383766615399575E-24</v>
      </c>
      <c r="CN194" s="24">
        <f t="shared" si="172"/>
        <v>1.2383766615399575E-24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371.95849973474657</v>
      </c>
      <c r="T195" s="62">
        <f t="shared" si="142"/>
        <v>233.32640143610547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7.9140855728462027E-24</v>
      </c>
      <c r="AC195" s="24">
        <f t="shared" si="163"/>
        <v>7.9140855728462027E-24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7.626113074366004E-14</v>
      </c>
      <c r="AK195" s="14">
        <f t="shared" si="164"/>
        <v>1.1823749172251317E-12</v>
      </c>
      <c r="AL195" s="22">
        <f t="shared" si="165"/>
        <v>2.1921244502123119E-12</v>
      </c>
      <c r="AM195" s="62">
        <f t="shared" si="113"/>
        <v>293.33333333333553</v>
      </c>
      <c r="AN195" s="62">
        <f ca="1">AVERAGE(OFFSET($AM$3,0,0,'Données projet'!$E$10+1,1))-AVERAGE(OFFSET($H$3,0,0,'Données projet'!$E$10+1,1))</f>
        <v>285.81515599562209</v>
      </c>
      <c r="AO195" s="62">
        <f t="shared" si="144"/>
        <v>183.57575273732033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5.8673393040066755E-24</v>
      </c>
      <c r="AX195" s="23">
        <f t="shared" si="166"/>
        <v>5.8673393040066755E-24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1.1527845344971866E-13</v>
      </c>
      <c r="BF195" s="14">
        <f t="shared" si="167"/>
        <v>1.7033846239409443E-12</v>
      </c>
      <c r="BG195" s="22">
        <f t="shared" si="168"/>
        <v>3.1675048597887374E-12</v>
      </c>
      <c r="BH195" s="62">
        <f t="shared" si="116"/>
        <v>293.3333333333365</v>
      </c>
      <c r="BI195" s="62">
        <f ca="1">AVERAGE(OFFSET($BH$3,0,0,'Données projet'!$E$11+1,1))-AVERAGE(OFFSET($H$3,0,0,'Données projet'!$E$11+1,1))</f>
        <v>411.98877330238821</v>
      </c>
      <c r="BJ195" s="62">
        <f t="shared" si="146"/>
        <v>256.4377087753457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8.8692338316380268E-24</v>
      </c>
      <c r="BS195" s="24">
        <f t="shared" si="169"/>
        <v>8.8692338316380268E-24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-9.9316821433603781E-14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195.30963433439501</v>
      </c>
      <c r="CE195" s="62">
        <f t="shared" si="148"/>
        <v>185.00219255324504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8.7566453503806189E-25</v>
      </c>
      <c r="CN195" s="24">
        <f t="shared" si="172"/>
        <v>8.7566453503806189E-25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371.95849973474657</v>
      </c>
      <c r="T196" s="62">
        <f t="shared" si="142"/>
        <v>233.32640143610547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5.5961035754501725E-24</v>
      </c>
      <c r="AC196" s="24">
        <f t="shared" si="163"/>
        <v>5.5961035754501725E-24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7.626113074366004E-14</v>
      </c>
      <c r="AK196" s="14">
        <f t="shared" si="164"/>
        <v>1.1823749172251317E-12</v>
      </c>
      <c r="AL196" s="22">
        <f t="shared" si="165"/>
        <v>2.1921244502123119E-12</v>
      </c>
      <c r="AM196" s="62">
        <f t="shared" ref="AM196:AM203" si="193">AL196+(AD196+AE196)*44/12</f>
        <v>293.33333333333553</v>
      </c>
      <c r="AN196" s="62">
        <f ca="1">AVERAGE(OFFSET($AM$3,0,0,'Données projet'!$E$10+1,1))-AVERAGE(OFFSET($H$3,0,0,'Données projet'!$E$10+1,1))</f>
        <v>285.81515599562209</v>
      </c>
      <c r="AO196" s="62">
        <f t="shared" si="144"/>
        <v>183.57575273732033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4.1488354093854782E-24</v>
      </c>
      <c r="AX196" s="23">
        <f t="shared" si="166"/>
        <v>4.1488354093854782E-24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1.1527845344971866E-13</v>
      </c>
      <c r="BF196" s="14">
        <f t="shared" si="167"/>
        <v>1.7033846239409443E-12</v>
      </c>
      <c r="BG196" s="22">
        <f t="shared" si="168"/>
        <v>3.1675048597887374E-12</v>
      </c>
      <c r="BH196" s="62">
        <f t="shared" ref="BH196:BH203" si="194">BG196+(AY196+AZ196)*44/12</f>
        <v>293.3333333333365</v>
      </c>
      <c r="BI196" s="62">
        <f ca="1">AVERAGE(OFFSET($BH$3,0,0,'Données projet'!$E$11+1,1))-AVERAGE(OFFSET($H$3,0,0,'Données projet'!$E$11+1,1))</f>
        <v>411.98877330238821</v>
      </c>
      <c r="BJ196" s="62">
        <f t="shared" si="146"/>
        <v>256.4377087753457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6.2714953862803948E-24</v>
      </c>
      <c r="BS196" s="24">
        <f t="shared" si="169"/>
        <v>6.2714953862803948E-24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-9.9316821433603781E-14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195.30963433439501</v>
      </c>
      <c r="CE196" s="62">
        <f t="shared" si="148"/>
        <v>185.00219255324504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6.1918833076997873E-25</v>
      </c>
      <c r="CN196" s="24">
        <f t="shared" si="172"/>
        <v>6.1918833076997873E-25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371.95849973474657</v>
      </c>
      <c r="T197" s="62">
        <f t="shared" ref="T197:T203" si="204">$T$3</f>
        <v>233.32640143610547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3.9570427864231013E-24</v>
      </c>
      <c r="AC197" s="24">
        <f t="shared" si="163"/>
        <v>3.9570427864231013E-24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7.626113074366004E-14</v>
      </c>
      <c r="AK197" s="14">
        <f t="shared" si="164"/>
        <v>1.1823749172251317E-12</v>
      </c>
      <c r="AL197" s="22">
        <f t="shared" si="165"/>
        <v>2.1921244502123119E-12</v>
      </c>
      <c r="AM197" s="62">
        <f t="shared" si="193"/>
        <v>293.33333333333553</v>
      </c>
      <c r="AN197" s="62">
        <f ca="1">AVERAGE(OFFSET($AM$3,0,0,'Données projet'!$E$10+1,1))-AVERAGE(OFFSET($H$3,0,0,'Données projet'!$E$10+1,1))</f>
        <v>285.81515599562209</v>
      </c>
      <c r="AO197" s="62">
        <f t="shared" ref="AO197:AO203" si="205">$AO$3</f>
        <v>183.57575273732033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2.9336696520033377E-24</v>
      </c>
      <c r="AX197" s="23">
        <f t="shared" si="166"/>
        <v>2.9336696520033377E-24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1.1527845344971866E-13</v>
      </c>
      <c r="BF197" s="14">
        <f t="shared" si="167"/>
        <v>1.7033846239409443E-12</v>
      </c>
      <c r="BG197" s="22">
        <f t="shared" si="168"/>
        <v>3.1675048597887374E-12</v>
      </c>
      <c r="BH197" s="62">
        <f t="shared" si="194"/>
        <v>293.3333333333365</v>
      </c>
      <c r="BI197" s="62">
        <f ca="1">AVERAGE(OFFSET($BH$3,0,0,'Données projet'!$E$11+1,1))-AVERAGE(OFFSET($H$3,0,0,'Données projet'!$E$11+1,1))</f>
        <v>411.98877330238821</v>
      </c>
      <c r="BJ197" s="62">
        <f t="shared" ref="BJ197:BJ203" si="206">$BJ$3</f>
        <v>256.4377087753457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4.4346169158190134E-24</v>
      </c>
      <c r="BS197" s="24">
        <f t="shared" si="169"/>
        <v>4.4346169158190134E-24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-9.9316821433603781E-14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195.30963433439501</v>
      </c>
      <c r="CE197" s="62">
        <f t="shared" ref="CE197:CE203" si="207">$CE$3</f>
        <v>185.00219255324504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4.3783226751903094E-25</v>
      </c>
      <c r="CN197" s="24">
        <f t="shared" si="172"/>
        <v>4.3783226751903094E-25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371.95849973474657</v>
      </c>
      <c r="T198" s="62">
        <f t="shared" si="204"/>
        <v>233.32640143610547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2.7980517877250863E-24</v>
      </c>
      <c r="AC198" s="24">
        <f t="shared" si="163"/>
        <v>2.7980517877250863E-24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7.626113074366004E-14</v>
      </c>
      <c r="AK198" s="14">
        <f t="shared" si="164"/>
        <v>1.1823749172251317E-12</v>
      </c>
      <c r="AL198" s="22">
        <f t="shared" si="165"/>
        <v>2.1921244502123119E-12</v>
      </c>
      <c r="AM198" s="62">
        <f t="shared" si="193"/>
        <v>293.33333333333553</v>
      </c>
      <c r="AN198" s="62">
        <f ca="1">AVERAGE(OFFSET($AM$3,0,0,'Données projet'!$E$10+1,1))-AVERAGE(OFFSET($H$3,0,0,'Données projet'!$E$10+1,1))</f>
        <v>285.81515599562209</v>
      </c>
      <c r="AO198" s="62">
        <f t="shared" si="205"/>
        <v>183.57575273732033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2.0744177046927391E-24</v>
      </c>
      <c r="AX198" s="23">
        <f t="shared" si="166"/>
        <v>2.0744177046927391E-24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1.1527845344971866E-13</v>
      </c>
      <c r="BF198" s="14">
        <f t="shared" si="167"/>
        <v>1.7033846239409443E-12</v>
      </c>
      <c r="BG198" s="22">
        <f t="shared" si="168"/>
        <v>3.1675048597887374E-12</v>
      </c>
      <c r="BH198" s="62">
        <f t="shared" si="194"/>
        <v>293.3333333333365</v>
      </c>
      <c r="BI198" s="62">
        <f ca="1">AVERAGE(OFFSET($BH$3,0,0,'Données projet'!$E$11+1,1))-AVERAGE(OFFSET($H$3,0,0,'Données projet'!$E$11+1,1))</f>
        <v>411.98877330238821</v>
      </c>
      <c r="BJ198" s="62">
        <f t="shared" si="206"/>
        <v>256.4377087753457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3.1357476931401974E-24</v>
      </c>
      <c r="BS198" s="24">
        <f t="shared" si="169"/>
        <v>3.1357476931401974E-24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-9.9316821433603781E-14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195.30963433439501</v>
      </c>
      <c r="CE198" s="62">
        <f t="shared" si="207"/>
        <v>185.00219255324504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3.0959416538498936E-25</v>
      </c>
      <c r="CN198" s="24">
        <f t="shared" si="172"/>
        <v>3.0959416538498936E-25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371.95849973474657</v>
      </c>
      <c r="T199" s="62">
        <f t="shared" si="204"/>
        <v>233.32640143610547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1.9785213932115507E-24</v>
      </c>
      <c r="AC199" s="24">
        <f t="shared" si="163"/>
        <v>1.9785213932115507E-24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7.626113074366004E-14</v>
      </c>
      <c r="AK199" s="14">
        <f t="shared" si="164"/>
        <v>1.1823749172251317E-12</v>
      </c>
      <c r="AL199" s="22">
        <f t="shared" si="165"/>
        <v>2.1921244502123119E-12</v>
      </c>
      <c r="AM199" s="62">
        <f t="shared" si="193"/>
        <v>293.33333333333553</v>
      </c>
      <c r="AN199" s="62">
        <f ca="1">AVERAGE(OFFSET($AM$3,0,0,'Données projet'!$E$10+1,1))-AVERAGE(OFFSET($H$3,0,0,'Données projet'!$E$10+1,1))</f>
        <v>285.81515599562209</v>
      </c>
      <c r="AO199" s="62">
        <f t="shared" si="205"/>
        <v>183.57575273732033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1.4668348260016689E-24</v>
      </c>
      <c r="AX199" s="23">
        <f t="shared" si="166"/>
        <v>1.4668348260016689E-24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1.1527845344971866E-13</v>
      </c>
      <c r="BF199" s="14">
        <f t="shared" si="167"/>
        <v>1.7033846239409443E-12</v>
      </c>
      <c r="BG199" s="22">
        <f t="shared" si="168"/>
        <v>3.1675048597887374E-12</v>
      </c>
      <c r="BH199" s="62">
        <f t="shared" si="194"/>
        <v>293.3333333333365</v>
      </c>
      <c r="BI199" s="62">
        <f ca="1">AVERAGE(OFFSET($BH$3,0,0,'Données projet'!$E$11+1,1))-AVERAGE(OFFSET($H$3,0,0,'Données projet'!$E$11+1,1))</f>
        <v>411.98877330238821</v>
      </c>
      <c r="BJ199" s="62">
        <f t="shared" si="206"/>
        <v>256.4377087753457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2.2173084579095067E-24</v>
      </c>
      <c r="BS199" s="24">
        <f t="shared" si="169"/>
        <v>2.2173084579095067E-24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-9.9316821433603781E-14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195.30963433439501</v>
      </c>
      <c r="CE199" s="62">
        <f t="shared" si="207"/>
        <v>185.00219255324504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2.1891613375951547E-25</v>
      </c>
      <c r="CN199" s="24">
        <f t="shared" si="172"/>
        <v>2.1891613375951547E-25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371.95849973474657</v>
      </c>
      <c r="T200" s="62">
        <f t="shared" si="204"/>
        <v>233.32640143610547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1.3990258938625431E-24</v>
      </c>
      <c r="AC200" s="24">
        <f t="shared" si="163"/>
        <v>1.3990258938625431E-24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7.626113074366004E-14</v>
      </c>
      <c r="AK200" s="14">
        <f t="shared" si="164"/>
        <v>1.1823749172251317E-12</v>
      </c>
      <c r="AL200" s="22">
        <f t="shared" si="165"/>
        <v>2.1921244502123119E-12</v>
      </c>
      <c r="AM200" s="62">
        <f t="shared" si="193"/>
        <v>293.33333333333553</v>
      </c>
      <c r="AN200" s="62">
        <f ca="1">AVERAGE(OFFSET($AM$3,0,0,'Données projet'!$E$10+1,1))-AVERAGE(OFFSET($H$3,0,0,'Données projet'!$E$10+1,1))</f>
        <v>285.81515599562209</v>
      </c>
      <c r="AO200" s="62">
        <f t="shared" si="205"/>
        <v>183.57575273732033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1.0372088523463696E-24</v>
      </c>
      <c r="AX200" s="23">
        <f t="shared" si="166"/>
        <v>1.0372088523463696E-24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1.1527845344971866E-13</v>
      </c>
      <c r="BF200" s="14">
        <f t="shared" si="167"/>
        <v>1.7033846239409443E-12</v>
      </c>
      <c r="BG200" s="22">
        <f t="shared" si="168"/>
        <v>3.1675048597887374E-12</v>
      </c>
      <c r="BH200" s="62">
        <f t="shared" si="194"/>
        <v>293.3333333333365</v>
      </c>
      <c r="BI200" s="62">
        <f ca="1">AVERAGE(OFFSET($BH$3,0,0,'Données projet'!$E$11+1,1))-AVERAGE(OFFSET($H$3,0,0,'Données projet'!$E$11+1,1))</f>
        <v>411.98877330238821</v>
      </c>
      <c r="BJ200" s="62">
        <f t="shared" si="206"/>
        <v>256.4377087753457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1.5678738465700987E-24</v>
      </c>
      <c r="BS200" s="24">
        <f t="shared" si="169"/>
        <v>1.5678738465700987E-24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-9.9316821433603781E-14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195.30963433439501</v>
      </c>
      <c r="CE200" s="62">
        <f t="shared" si="207"/>
        <v>185.00219255324504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1.5479708269249468E-25</v>
      </c>
      <c r="CN200" s="24">
        <f t="shared" si="172"/>
        <v>1.5479708269249468E-25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371.95849973474657</v>
      </c>
      <c r="T201" s="62">
        <f t="shared" si="204"/>
        <v>233.32640143610547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9.8926069660577533E-25</v>
      </c>
      <c r="AC201" s="24">
        <f t="shared" si="163"/>
        <v>9.8926069660577533E-25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7.626113074366004E-14</v>
      </c>
      <c r="AK201" s="14">
        <f t="shared" si="164"/>
        <v>1.1823749172251317E-12</v>
      </c>
      <c r="AL201" s="22">
        <f t="shared" si="165"/>
        <v>2.1921244502123119E-12</v>
      </c>
      <c r="AM201" s="62">
        <f t="shared" si="193"/>
        <v>293.33333333333553</v>
      </c>
      <c r="AN201" s="62">
        <f ca="1">AVERAGE(OFFSET($AM$3,0,0,'Données projet'!$E$10+1,1))-AVERAGE(OFFSET($H$3,0,0,'Données projet'!$E$10+1,1))</f>
        <v>285.81515599562209</v>
      </c>
      <c r="AO201" s="62">
        <f t="shared" si="205"/>
        <v>183.57575273732033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7.3341741300083443E-25</v>
      </c>
      <c r="AX201" s="23">
        <f t="shared" si="166"/>
        <v>7.3341741300083443E-25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1.1527845344971866E-13</v>
      </c>
      <c r="BF201" s="14">
        <f t="shared" si="167"/>
        <v>1.7033846239409443E-12</v>
      </c>
      <c r="BG201" s="22">
        <f t="shared" si="168"/>
        <v>3.1675048597887374E-12</v>
      </c>
      <c r="BH201" s="62">
        <f t="shared" si="194"/>
        <v>293.3333333333365</v>
      </c>
      <c r="BI201" s="62">
        <f ca="1">AVERAGE(OFFSET($BH$3,0,0,'Données projet'!$E$11+1,1))-AVERAGE(OFFSET($H$3,0,0,'Données projet'!$E$11+1,1))</f>
        <v>411.98877330238821</v>
      </c>
      <c r="BJ201" s="62">
        <f t="shared" si="206"/>
        <v>256.4377087753457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1.1086542289547534E-24</v>
      </c>
      <c r="BS201" s="24">
        <f t="shared" si="169"/>
        <v>1.1086542289547534E-24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-9.9316821433603781E-14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195.30963433439501</v>
      </c>
      <c r="CE201" s="62">
        <f t="shared" si="207"/>
        <v>185.00219255324504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1.0945806687975774E-25</v>
      </c>
      <c r="CN201" s="24">
        <f t="shared" si="172"/>
        <v>1.0945806687975774E-25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371.95849973474657</v>
      </c>
      <c r="T202" s="62">
        <f t="shared" si="204"/>
        <v>233.32640143610547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6.9951294693127157E-25</v>
      </c>
      <c r="AC202" s="24">
        <f t="shared" si="163"/>
        <v>6.9951294693127157E-25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7.626113074366004E-14</v>
      </c>
      <c r="AK202" s="14">
        <f t="shared" si="164"/>
        <v>1.1823749172251317E-12</v>
      </c>
      <c r="AL202" s="22">
        <f t="shared" si="165"/>
        <v>2.1921244502123119E-12</v>
      </c>
      <c r="AM202" s="62">
        <f t="shared" si="193"/>
        <v>293.33333333333553</v>
      </c>
      <c r="AN202" s="62">
        <f ca="1">AVERAGE(OFFSET($AM$3,0,0,'Données projet'!$E$10+1,1))-AVERAGE(OFFSET($H$3,0,0,'Données projet'!$E$10+1,1))</f>
        <v>285.81515599562209</v>
      </c>
      <c r="AO202" s="62">
        <f t="shared" si="205"/>
        <v>183.57575273732033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5.1860442617318478E-25</v>
      </c>
      <c r="AX202" s="23">
        <f t="shared" si="166"/>
        <v>5.1860442617318478E-25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1.1527845344971866E-13</v>
      </c>
      <c r="BF202" s="14">
        <f t="shared" si="167"/>
        <v>1.7033846239409443E-12</v>
      </c>
      <c r="BG202" s="22">
        <f t="shared" si="168"/>
        <v>3.1675048597887374E-12</v>
      </c>
      <c r="BH202" s="62">
        <f t="shared" si="194"/>
        <v>293.3333333333365</v>
      </c>
      <c r="BI202" s="62">
        <f ca="1">AVERAGE(OFFSET($BH$3,0,0,'Données projet'!$E$11+1,1))-AVERAGE(OFFSET($H$3,0,0,'Données projet'!$E$11+1,1))</f>
        <v>411.98877330238821</v>
      </c>
      <c r="BJ202" s="62">
        <f t="shared" si="206"/>
        <v>256.4377087753457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7.8393692328504935E-25</v>
      </c>
      <c r="BS202" s="24">
        <f t="shared" si="169"/>
        <v>7.8393692328504935E-25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-9.9316821433603781E-14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195.30963433439501</v>
      </c>
      <c r="CE202" s="62">
        <f t="shared" si="207"/>
        <v>185.00219255324504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7.7398541346247341E-26</v>
      </c>
      <c r="CN202" s="24">
        <f t="shared" si="172"/>
        <v>7.7398541346247341E-26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371.95849973474657</v>
      </c>
      <c r="T203" s="62">
        <f t="shared" si="204"/>
        <v>233.32640143610547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4.9463034830288767E-25</v>
      </c>
      <c r="AC203" s="24">
        <f t="shared" si="163"/>
        <v>4.9463034830288767E-25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7.626113074366004E-14</v>
      </c>
      <c r="AK203" s="14">
        <f t="shared" si="164"/>
        <v>1.1823749172251317E-12</v>
      </c>
      <c r="AL203" s="22">
        <f t="shared" si="165"/>
        <v>2.1921244502123119E-12</v>
      </c>
      <c r="AM203" s="62">
        <f t="shared" si="193"/>
        <v>293.33333333333553</v>
      </c>
      <c r="AN203" s="62">
        <f ca="1">AVERAGE(OFFSET($AM$3,0,0,'Données projet'!$E$10+1,1))-AVERAGE(OFFSET($H$3,0,0,'Données projet'!$E$10+1,1))</f>
        <v>285.81515599562209</v>
      </c>
      <c r="AO203" s="62">
        <f t="shared" si="205"/>
        <v>183.57575273732033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3.6670870650041722E-25</v>
      </c>
      <c r="AX203" s="23">
        <f t="shared" si="166"/>
        <v>3.6670870650041722E-25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1.1527845344971866E-13</v>
      </c>
      <c r="BF203" s="14">
        <f t="shared" si="167"/>
        <v>1.7033846239409443E-12</v>
      </c>
      <c r="BG203" s="22">
        <f t="shared" si="168"/>
        <v>3.1675048597887374E-12</v>
      </c>
      <c r="BH203" s="62">
        <f t="shared" si="194"/>
        <v>293.3333333333365</v>
      </c>
      <c r="BI203" s="62">
        <f ca="1">AVERAGE(OFFSET($BH$3,0,0,'Données projet'!$E$11+1,1))-AVERAGE(OFFSET($H$3,0,0,'Données projet'!$E$11+1,1))</f>
        <v>411.98877330238821</v>
      </c>
      <c r="BJ203" s="62">
        <f t="shared" si="206"/>
        <v>256.4377087753457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5.5432711447737668E-25</v>
      </c>
      <c r="BS203" s="24">
        <f t="shared" si="169"/>
        <v>5.5432711447737668E-25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-9.9316821433603781E-14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195.30963433439501</v>
      </c>
      <c r="CE203" s="62">
        <f t="shared" si="207"/>
        <v>185.00219255324504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5.4729033439878868E-26</v>
      </c>
      <c r="CN203" s="24">
        <f t="shared" si="172"/>
        <v>5.4729033439878868E-26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1.185906184594963</v>
      </c>
      <c r="BV205" s="88">
        <f>EXP(LN('Données projet'!B114)/'Données projet'!A114)</f>
        <v>1.1554831727638066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F17" sqref="F17:L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0.70863999999999994</v>
      </c>
      <c r="C6" s="156">
        <f ca="1">IF(OR('Données projet'!B9="",'Données projet'!C9="",'Données projet'!C9=0%),0,Calculateur!S3)</f>
        <v>371.95849973474657</v>
      </c>
      <c r="D6" s="156">
        <f>IF(OR('Données projet'!B9="",'Données projet'!C9="",'Données projet'!C9=0%),0,Calculateur!T3)</f>
        <v>233.32640143610547</v>
      </c>
      <c r="E6" s="156">
        <f ca="1">MIN(C6,D6)</f>
        <v>233.32640143610547</v>
      </c>
      <c r="F6" s="156">
        <f ca="1">E6*B6</f>
        <v>165.34442111368176</v>
      </c>
      <c r="G6" s="156">
        <f ca="1">F6*(100%-'Données projet'!$C$24)*(100%-'Données projet'!$C$25)*(100%-'Données projet'!$C$26)*(100%-'Données projet'!$C$27)</f>
        <v>141.3694800521979</v>
      </c>
      <c r="H6" s="157">
        <f>IF(OR('Données projet'!B9="",'Données projet'!C9="",'Données projet'!C9=0%),0,AVERAGE(Calculateur!$AC$3:$AC$33)*B6)</f>
        <v>0.87621828118393497</v>
      </c>
      <c r="I6" s="158">
        <f>H6*(100%-'Données projet'!$C$24)*(100%-'Données projet'!$C$25)*(100%-'Données projet'!$C$26)*(100%-'Données projet'!$C$27)</f>
        <v>0.74916663041226439</v>
      </c>
      <c r="J6" s="159">
        <f>IF(OR('Données projet'!B9="",'Données projet'!C9="",'Données projet'!C9=0%),0,SUM(Calculateur!$V$3:$V$33)*VLOOKUP('Données projet'!$B$9,Paramètres!$A$1:$I$89,9,0)*B6)</f>
        <v>5.1376399999999993</v>
      </c>
      <c r="K6" s="160">
        <f>J6*(100%-'Données projet'!$C$24)*(100%-'Données projet'!$C$25)*(100%-'Données projet'!$C$26)*(100%-'Données projet'!$C$27)</f>
        <v>4.3926821999999994</v>
      </c>
      <c r="L6" s="161">
        <f ca="1">G6+I6+K6</f>
        <v>146.51132888261017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Tilleul</v>
      </c>
      <c r="B7" s="163">
        <f>'Données projet'!D10</f>
        <v>0.30281999999999998</v>
      </c>
      <c r="C7" s="156">
        <f ca="1">IF(OR('Données projet'!B10="",'Données projet'!C10="",'Données projet'!C10=0%),0,Calculateur!AN3)</f>
        <v>285.81515599562209</v>
      </c>
      <c r="D7" s="156">
        <f>IF(OR('Données projet'!B10="",'Données projet'!C10="",'Données projet'!C10=0%),0,Calculateur!AO3)</f>
        <v>183.57575273732033</v>
      </c>
      <c r="E7" s="156">
        <f t="shared" ref="E7:E15" ca="1" si="0">MIN(C7,D7)</f>
        <v>183.57575273732033</v>
      </c>
      <c r="F7" s="156">
        <f t="shared" ref="F7:F15" ca="1" si="1">E7*B7</f>
        <v>55.590409443915341</v>
      </c>
      <c r="G7" s="156">
        <f ca="1">F7*(100%-'Données projet'!$C$24)*(100%-'Données projet'!$C$25)*(100%-'Données projet'!$C$26)*(100%-'Données projet'!$C$27)</f>
        <v>47.529800074547616</v>
      </c>
      <c r="H7" s="164">
        <f>IF(OR('Données projet'!B10="",'Données projet'!C10="",'Données projet'!C10=0%),0,AVERAGE(Calculateur!$AX$3:$AX$33)*B7)</f>
        <v>0.27759501580611734</v>
      </c>
      <c r="I7" s="158">
        <f>H7*(100%-'Données projet'!$C$24)*(100%-'Données projet'!$C$25)*(100%-'Données projet'!$C$26)*(100%-'Données projet'!$C$27)</f>
        <v>0.23734373851423032</v>
      </c>
      <c r="J7" s="159">
        <f>IF(OR('Données projet'!B10="",'Données projet'!C10="",'Données projet'!C10=0%),0,SUM(Calculateur!$AQ$3:$AQ$33)*VLOOKUP('Données projet'!$B$10,Paramètres!$A$1:$I$89,9,0)*B7)</f>
        <v>2.1954449999999999</v>
      </c>
      <c r="K7" s="160">
        <f>J7*(100%-'Données projet'!$C$24)*(100%-'Données projet'!$C$25)*(100%-'Données projet'!$C$26)*(100%-'Données projet'!$C$27)</f>
        <v>1.8771054749999998</v>
      </c>
      <c r="L7" s="161">
        <f t="shared" ref="L7:L15" ca="1" si="2">G7+I7+K7</f>
        <v>49.64424928806185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0.85489999999999999</v>
      </c>
      <c r="C8" s="156">
        <f ca="1">IF(OR('Données projet'!B11="",'Données projet'!C11="",'Données projet'!C11=0%),0,Calculateur!BI3)</f>
        <v>411.98877330238821</v>
      </c>
      <c r="D8" s="156">
        <f>IF(OR('Données projet'!B11="",'Données projet'!C11="",'Données projet'!C11=0%),0,Calculateur!BJ3)</f>
        <v>256.4377087753457</v>
      </c>
      <c r="E8" s="156">
        <f t="shared" ca="1" si="0"/>
        <v>256.4377087753457</v>
      </c>
      <c r="F8" s="156">
        <f t="shared" ca="1" si="1"/>
        <v>219.22859723204303</v>
      </c>
      <c r="G8" s="156">
        <f ca="1">F8*(100%-'Données projet'!$C$24)*(100%-'Données projet'!$C$25)*(100%-'Données projet'!$C$26)*(100%-'Données projet'!$C$27)</f>
        <v>187.44045063339678</v>
      </c>
      <c r="H8" s="164">
        <f>IF(OR('Données projet'!B11="",'Données projet'!C11="",'Données projet'!C11=0%),0,AVERAGE(Calculateur!$BS$3:$BS$33)*B8)</f>
        <v>1.1846425488641064</v>
      </c>
      <c r="I8" s="158">
        <f>H8*(100%-'Données projet'!$C$24)*(100%-'Données projet'!$C$25)*(100%-'Données projet'!$C$26)*(100%-'Données projet'!$C$27)</f>
        <v>1.012869379278811</v>
      </c>
      <c r="J8" s="159">
        <f>IF(OR('Données projet'!B11="",'Données projet'!C11="",'Données projet'!C11=0%),0,SUM(Calculateur!$BL$3:$BL$33)*VLOOKUP('Données projet'!$B$11,Paramètres!$A$1:$I$89,9,0)*B8)</f>
        <v>6.1980250000000003</v>
      </c>
      <c r="K8" s="160">
        <f>J8*(100%-'Données projet'!$C$24)*(100%-'Données projet'!$C$25)*(100%-'Données projet'!$C$26)*(100%-'Données projet'!$C$27)</f>
        <v>5.2993113750000003</v>
      </c>
      <c r="L8" s="161">
        <f t="shared" ca="1" si="2"/>
        <v>193.75263138767559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Erable champêtre</v>
      </c>
      <c r="B9" s="163">
        <f>'Données projet'!D12</f>
        <v>0.18745999999999999</v>
      </c>
      <c r="C9" s="156">
        <f ca="1">IF(OR('Données projet'!B12="",'Données projet'!C12="",'Données projet'!C12=0%),0,Calculateur!CD3)</f>
        <v>195.30963433439501</v>
      </c>
      <c r="D9" s="156">
        <f>IF(OR('Données projet'!B12="",'Données projet'!C12="",'Données projet'!C12=0%),0,Calculateur!CE3)</f>
        <v>185.00219255324504</v>
      </c>
      <c r="E9" s="156">
        <f t="shared" ca="1" si="0"/>
        <v>185.00219255324504</v>
      </c>
      <c r="F9" s="156">
        <f t="shared" ca="1" si="1"/>
        <v>34.680511016031311</v>
      </c>
      <c r="G9" s="156">
        <f ca="1">F9*(100%-'Données projet'!$C$24)*(100%-'Données projet'!$C$25)*(100%-'Données projet'!$C$26)*(100%-'Données projet'!$C$27)</f>
        <v>29.651836918706771</v>
      </c>
      <c r="H9" s="164">
        <f>IF(OR('Données projet'!B12="",'Données projet'!C12="",'Données projet'!C12=0%),0,AVERAGE(Calculateur!$CN$3:$CN$33)*B9)</f>
        <v>0.25839397614542647</v>
      </c>
      <c r="I9" s="158">
        <f>H9*(100%-'Données projet'!$C$24)*(100%-'Données projet'!$C$25)*(100%-'Données projet'!$C$26)*(100%-'Données projet'!$C$27)</f>
        <v>0.22092684960433961</v>
      </c>
      <c r="J9" s="159">
        <f>IF(OR('Données projet'!B12="",'Données projet'!C12="",'Données projet'!C12=0%),0,SUM(Calculateur!$CG$3:$CG$33)*VLOOKUP('Données projet'!$B$12,Paramètres!$A$1:$I$89,9,0)*B9)</f>
        <v>1.452815</v>
      </c>
      <c r="K9" s="160">
        <f>J9*(100%-'Données projet'!$C$24)*(100%-'Données projet'!$C$25)*(100%-'Données projet'!$C$26)*(100%-'Données projet'!$C$27)</f>
        <v>1.2421568249999999</v>
      </c>
      <c r="L9" s="161">
        <f t="shared" ca="1" si="2"/>
        <v>31.114920593311108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474.84393880567143</v>
      </c>
      <c r="G16" s="175">
        <f t="shared" ca="1" si="3"/>
        <v>405.99156767884904</v>
      </c>
      <c r="H16" s="176">
        <f t="shared" si="3"/>
        <v>2.5968498219995855</v>
      </c>
      <c r="I16" s="176">
        <f t="shared" si="3"/>
        <v>2.2203065978096452</v>
      </c>
      <c r="J16" s="177">
        <f t="shared" si="3"/>
        <v>14.983924999999997</v>
      </c>
      <c r="K16" s="177">
        <f t="shared" si="3"/>
        <v>12.811255874999999</v>
      </c>
      <c r="L16" s="178">
        <f t="shared" ca="1" si="3"/>
        <v>421.02313015165873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Tilleul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Erable champêtre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0" zoomScale="90" zoomScaleNormal="90" workbookViewId="0">
      <selection activeCell="I20" sqref="I20: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574.7753805200548</v>
      </c>
      <c r="U10" s="190">
        <f>'Données projet'!D9</f>
        <v>0.70863999999999994</v>
      </c>
      <c r="V10" s="189">
        <f>U10*T10</f>
        <v>407.30882565173158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Tilleul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414.45355013335853</v>
      </c>
      <c r="U11" s="190">
        <f>'Données projet'!D10</f>
        <v>0.30281999999999998</v>
      </c>
      <c r="V11" s="189">
        <f t="shared" ref="V11" si="0">U11*T11</f>
        <v>125.50482405138362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574.7753805200548</v>
      </c>
      <c r="U12" s="190">
        <f>'Données projet'!D11</f>
        <v>0.85489999999999999</v>
      </c>
      <c r="V12" s="189">
        <f t="shared" ref="V12:V19" si="1">U12*T12</f>
        <v>491.37547280659481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champêtre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226.76433194505287</v>
      </c>
      <c r="U13" s="190">
        <f>'Données projet'!D12</f>
        <v>0.18745999999999999</v>
      </c>
      <c r="V13" s="189">
        <f t="shared" si="1"/>
        <v>42.509241666419612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(5323+4671)/2.06</f>
        <v>4851.4563106796113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0</v>
      </c>
      <c r="I21" s="204">
        <f>(1664+1394)/2.06</f>
        <v>1484.4660194174758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1</v>
      </c>
      <c r="I22" s="204">
        <f>(197+237)/2.06</f>
        <v>210.67961165048544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92">
        <v>4</v>
      </c>
      <c r="D23" s="194">
        <f>B23*C23</f>
        <v>32</v>
      </c>
      <c r="E23" s="206"/>
      <c r="F23" s="261"/>
      <c r="H23" s="203">
        <v>2</v>
      </c>
      <c r="I23" s="204">
        <f>(197+237)/2.06</f>
        <v>210.67961165048544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-13178.352165605414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92">
        <v>8</v>
      </c>
      <c r="D24" s="194">
        <f t="shared" ref="D24:D42" si="2">B24*C24</f>
        <v>168</v>
      </c>
      <c r="E24" s="206"/>
      <c r="F24" s="264"/>
      <c r="H24" s="203">
        <v>3</v>
      </c>
      <c r="I24" s="204">
        <f>(237+197)/2.06</f>
        <v>210.67961165048544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92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-13178.352165605414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92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92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92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92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92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92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92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92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92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92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92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92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92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92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92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92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92">
        <v>150</v>
      </c>
      <c r="D42" s="194">
        <f t="shared" si="2"/>
        <v>42600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Tilleul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9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92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92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92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92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92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92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92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92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92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92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92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92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92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92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92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92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92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92">
        <v>70</v>
      </c>
      <c r="D73" s="191">
        <f t="shared" si="4"/>
        <v>19880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92">
        <v>4</v>
      </c>
      <c r="D85" s="191">
        <f>B85*C85</f>
        <v>32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92">
        <v>8</v>
      </c>
      <c r="D86" s="191">
        <f t="shared" ref="D86:D104" si="6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92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92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92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92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92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92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92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92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92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92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92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92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92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92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92">
        <v>40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92">
        <v>50</v>
      </c>
      <c r="D102" s="191">
        <f t="shared" si="6"/>
        <v>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92">
        <v>70</v>
      </c>
      <c r="D103" s="191">
        <f t="shared" si="6"/>
        <v>1260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284</v>
      </c>
      <c r="C104" s="292">
        <v>150</v>
      </c>
      <c r="D104" s="191">
        <f t="shared" si="6"/>
        <v>42600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Erable champêtre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3</v>
      </c>
      <c r="C116" s="292">
        <v>0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14</v>
      </c>
      <c r="C117" s="292">
        <v>0</v>
      </c>
      <c r="D117" s="191">
        <f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14</v>
      </c>
      <c r="C118" s="292">
        <v>4</v>
      </c>
      <c r="D118" s="191">
        <f>B118*C118</f>
        <v>56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14</v>
      </c>
      <c r="C119" s="292">
        <v>8</v>
      </c>
      <c r="D119" s="191">
        <f>B119*C119</f>
        <v>112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14</v>
      </c>
      <c r="C120" s="292">
        <v>10</v>
      </c>
      <c r="D120" s="191">
        <f t="shared" ref="D120:D135" si="8">B120*C120</f>
        <v>140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14</v>
      </c>
      <c r="C121" s="292">
        <v>10</v>
      </c>
      <c r="D121" s="191">
        <f t="shared" si="8"/>
        <v>140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11</v>
      </c>
      <c r="C122" s="292">
        <v>15</v>
      </c>
      <c r="D122" s="191">
        <f t="shared" si="8"/>
        <v>165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9</v>
      </c>
      <c r="C123" s="292">
        <v>15</v>
      </c>
      <c r="D123" s="191">
        <f t="shared" si="8"/>
        <v>135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7</v>
      </c>
      <c r="C124" s="292">
        <v>15</v>
      </c>
      <c r="D124" s="191">
        <f t="shared" si="8"/>
        <v>105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6</v>
      </c>
      <c r="C125" s="292">
        <v>15</v>
      </c>
      <c r="D125" s="191">
        <f t="shared" si="8"/>
        <v>90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5</v>
      </c>
      <c r="C126" s="292">
        <v>20</v>
      </c>
      <c r="D126" s="191">
        <f t="shared" si="8"/>
        <v>100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4</v>
      </c>
      <c r="C127" s="292">
        <v>20</v>
      </c>
      <c r="D127" s="191">
        <f t="shared" si="8"/>
        <v>80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159</v>
      </c>
      <c r="C128" s="292">
        <v>20</v>
      </c>
      <c r="D128" s="191">
        <f t="shared" si="8"/>
        <v>3180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92">
        <v>20</v>
      </c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92">
        <v>30</v>
      </c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92">
        <v>30</v>
      </c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92">
        <v>30</v>
      </c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92">
        <v>30</v>
      </c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92">
        <v>30</v>
      </c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92">
        <v>30</v>
      </c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2025-03-24T09:47:56Z</dcterms:modified>
</cp:coreProperties>
</file>